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N:\Regulatory\OEB\IRM\2022 IRM\9. NTRZ Submission - October 25, 2021\"/>
    </mc:Choice>
  </mc:AlternateContent>
  <xr:revisionPtr revIDLastSave="0" documentId="13_ncr:1_{E7548B53-3B02-4FBB-B71B-FD2D869984E5}" xr6:coauthVersionLast="47" xr6:coauthVersionMax="47" xr10:uidLastSave="{00000000-0000-0000-0000-000000000000}"/>
  <bookViews>
    <workbookView xWindow="28680" yWindow="1905" windowWidth="29040" windowHeight="15840" tabRatio="874" firstSheet="2" activeTab="11"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7.  Persistence Report" sheetId="68" r:id="rId11"/>
    <sheet name="6.  Carrying Charges" sheetId="47" r:id="rId12"/>
    <sheet name="8.  Streetlighting" sheetId="85" r:id="rId13"/>
  </sheets>
  <externalReferences>
    <externalReference r:id="rId14"/>
  </externalReferences>
  <definedNames>
    <definedName name="_xlnm._FilterDatabase" localSheetId="10" hidden="1">'7.  Persistence Report'!$C$26:$BT$131</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LRAM'!$A$1:$AM$1130</definedName>
    <definedName name="_xlnm.Print_Area" localSheetId="11">'6.  Carrying Charges'!$A$1:$X$208</definedName>
    <definedName name="_xlnm.Print_Area" localSheetId="10">'7.  Persistence Report'!$A$1:$CK$143</definedName>
    <definedName name="_xlnm.Print_Area" localSheetId="12">'8.  Streetlighting'!$A$1:$U$49</definedName>
    <definedName name="_xlnm.Print_Area" localSheetId="0">Contents!$A$1:$D$26</definedName>
    <definedName name="_xlnm.Print_Area" localSheetId="1">Instructions!$A$1:$W$58</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3" i="47" l="1"/>
  <c r="H182" i="47" l="1"/>
  <c r="H181" i="47"/>
  <c r="H180" i="47"/>
  <c r="H176" i="47"/>
  <c r="H175" i="47"/>
  <c r="H174" i="47"/>
  <c r="H173" i="47"/>
  <c r="H172" i="47"/>
  <c r="H171" i="47"/>
  <c r="O43" i="45" l="1"/>
  <c r="I40" i="45"/>
  <c r="I39" i="45"/>
  <c r="F39" i="45"/>
  <c r="O36" i="45"/>
  <c r="O37" i="45" s="1"/>
  <c r="O29" i="45"/>
  <c r="O30" i="45"/>
  <c r="O22" i="45"/>
  <c r="O23" i="45"/>
  <c r="P859" i="79"/>
  <c r="Q859" i="79"/>
  <c r="R859" i="79"/>
  <c r="S859" i="79"/>
  <c r="T859" i="79"/>
  <c r="U859" i="79"/>
  <c r="V859" i="79"/>
  <c r="W859" i="79"/>
  <c r="O859" i="79"/>
  <c r="X859" i="79"/>
  <c r="F859" i="79"/>
  <c r="G859" i="79"/>
  <c r="H859" i="79"/>
  <c r="I859" i="79"/>
  <c r="J859" i="79"/>
  <c r="K859" i="79"/>
  <c r="L859" i="79"/>
  <c r="M859" i="79"/>
  <c r="F853" i="79"/>
  <c r="G853" i="79"/>
  <c r="H853" i="79"/>
  <c r="I853" i="79"/>
  <c r="J853" i="79"/>
  <c r="K853" i="79"/>
  <c r="L853" i="79"/>
  <c r="M853" i="79"/>
  <c r="R853" i="79"/>
  <c r="S853" i="79"/>
  <c r="T853" i="79"/>
  <c r="U853" i="79"/>
  <c r="V853" i="79"/>
  <c r="W853" i="79"/>
  <c r="X853" i="79"/>
  <c r="P853" i="79"/>
  <c r="Q840" i="79"/>
  <c r="R840" i="79"/>
  <c r="S840" i="79"/>
  <c r="T840" i="79"/>
  <c r="U840" i="79"/>
  <c r="V840" i="79"/>
  <c r="W840" i="79"/>
  <c r="X840" i="79"/>
  <c r="F840" i="79"/>
  <c r="G840" i="79"/>
  <c r="H840" i="79"/>
  <c r="I840" i="79"/>
  <c r="J840" i="79"/>
  <c r="K840" i="79"/>
  <c r="L840" i="79"/>
  <c r="M840" i="79"/>
  <c r="P840" i="79"/>
  <c r="P924" i="79" l="1"/>
  <c r="U924" i="79"/>
  <c r="V924" i="79"/>
  <c r="W924" i="79"/>
  <c r="X924" i="79"/>
  <c r="E853" i="79"/>
  <c r="O853" i="79"/>
  <c r="E840" i="79"/>
  <c r="O840" i="79"/>
  <c r="E859" i="79"/>
  <c r="Q924" i="79"/>
  <c r="R924" i="79"/>
  <c r="S924" i="79"/>
  <c r="T924" i="79"/>
  <c r="O924" i="79"/>
  <c r="Q853" i="79"/>
  <c r="D853" i="79"/>
  <c r="D840" i="79" l="1"/>
  <c r="R1029" i="79" l="1"/>
  <c r="S1029" i="79"/>
  <c r="T1029" i="79"/>
  <c r="U1029" i="79"/>
  <c r="V1029" i="79"/>
  <c r="W1029" i="79"/>
  <c r="X1029" i="79"/>
  <c r="G1029" i="79"/>
  <c r="H1029" i="79"/>
  <c r="I1029" i="79"/>
  <c r="J1029" i="79"/>
  <c r="K1029" i="79"/>
  <c r="L1029" i="79"/>
  <c r="M1029" i="79"/>
  <c r="G1036" i="79"/>
  <c r="H1036" i="79"/>
  <c r="I1036" i="79"/>
  <c r="J1036" i="79"/>
  <c r="K1036" i="79"/>
  <c r="L1036" i="79"/>
  <c r="M1036" i="79"/>
  <c r="R1036" i="79"/>
  <c r="S1036" i="79"/>
  <c r="T1036" i="79"/>
  <c r="U1036" i="79"/>
  <c r="V1036" i="79"/>
  <c r="W1036" i="79"/>
  <c r="X1036" i="79"/>
  <c r="R1023" i="79" l="1"/>
  <c r="R1110" i="79" s="1"/>
  <c r="S1023" i="79"/>
  <c r="S1110" i="79" s="1"/>
  <c r="T1023" i="79"/>
  <c r="T1110" i="79" s="1"/>
  <c r="U1023" i="79"/>
  <c r="U1110" i="79" s="1"/>
  <c r="V1023" i="79"/>
  <c r="V1110" i="79" s="1"/>
  <c r="W1023" i="79"/>
  <c r="W1110" i="79" s="1"/>
  <c r="X1023" i="79"/>
  <c r="X1110" i="79" s="1"/>
  <c r="G1023" i="79"/>
  <c r="G1110" i="79" s="1"/>
  <c r="H1023" i="79"/>
  <c r="H1110" i="79" s="1"/>
  <c r="I1023" i="79"/>
  <c r="I1110" i="79" s="1"/>
  <c r="J1023" i="79"/>
  <c r="J1110" i="79" s="1"/>
  <c r="K1023" i="79"/>
  <c r="K1110" i="79" s="1"/>
  <c r="L1023" i="79"/>
  <c r="L1110" i="79" s="1"/>
  <c r="M1023" i="79"/>
  <c r="M1110" i="79" s="1"/>
  <c r="O1029" i="79" l="1"/>
  <c r="E1023" i="79"/>
  <c r="Q1029" i="79"/>
  <c r="Q1023" i="79"/>
  <c r="D1023" i="79"/>
  <c r="F1029" i="79"/>
  <c r="E1036" i="79"/>
  <c r="D1036" i="79"/>
  <c r="O1036" i="79"/>
  <c r="P1036" i="79"/>
  <c r="O1023" i="79"/>
  <c r="F1036" i="79"/>
  <c r="D1029" i="79"/>
  <c r="E1029" i="79"/>
  <c r="P1029" i="79"/>
  <c r="Q1036" i="79"/>
  <c r="P1023" i="79"/>
  <c r="F1023" i="79"/>
  <c r="P1110" i="79" l="1"/>
  <c r="Q1110" i="79"/>
  <c r="E1110" i="79"/>
  <c r="F1110" i="79"/>
  <c r="G670" i="79" l="1"/>
  <c r="H670" i="79"/>
  <c r="I670" i="79"/>
  <c r="J670" i="79"/>
  <c r="K670" i="79"/>
  <c r="L670" i="79"/>
  <c r="M670" i="79"/>
  <c r="T670" i="79"/>
  <c r="U670" i="79"/>
  <c r="V670" i="79"/>
  <c r="W670" i="79"/>
  <c r="X670" i="79"/>
  <c r="Q660" i="79"/>
  <c r="R660" i="79"/>
  <c r="S660" i="79"/>
  <c r="T660" i="79"/>
  <c r="U660" i="79"/>
  <c r="V660" i="79"/>
  <c r="W660" i="79"/>
  <c r="X660" i="79"/>
  <c r="P660" i="79"/>
  <c r="G660" i="79"/>
  <c r="H660" i="79"/>
  <c r="I660" i="79"/>
  <c r="J660" i="79"/>
  <c r="K660" i="79"/>
  <c r="L660" i="79"/>
  <c r="M660" i="79"/>
  <c r="Q657" i="79"/>
  <c r="R657" i="79"/>
  <c r="S657" i="79"/>
  <c r="T657" i="79"/>
  <c r="U657" i="79"/>
  <c r="V657" i="79"/>
  <c r="W657" i="79"/>
  <c r="X657" i="79"/>
  <c r="P657" i="79"/>
  <c r="G657" i="79"/>
  <c r="H657" i="79"/>
  <c r="I657" i="79"/>
  <c r="J657" i="79"/>
  <c r="K657" i="79"/>
  <c r="L657" i="79"/>
  <c r="M657" i="79"/>
  <c r="Q654" i="79"/>
  <c r="R654" i="79"/>
  <c r="S654" i="79"/>
  <c r="T654" i="79"/>
  <c r="T744" i="79" s="1"/>
  <c r="U654" i="79"/>
  <c r="U744" i="79" s="1"/>
  <c r="V654" i="79"/>
  <c r="W654" i="79"/>
  <c r="X654" i="79"/>
  <c r="P654" i="79"/>
  <c r="G654" i="79"/>
  <c r="H654" i="79"/>
  <c r="I654" i="79"/>
  <c r="I744" i="79" s="1"/>
  <c r="J654" i="79"/>
  <c r="K654" i="79"/>
  <c r="K744" i="79" s="1"/>
  <c r="L654" i="79"/>
  <c r="M654" i="79"/>
  <c r="G744" i="79" l="1"/>
  <c r="J744" i="79"/>
  <c r="L744" i="79"/>
  <c r="W744" i="79"/>
  <c r="V744" i="79"/>
  <c r="P670" i="79"/>
  <c r="P744" i="79" s="1"/>
  <c r="S670" i="79"/>
  <c r="S744" i="79" s="1"/>
  <c r="R670" i="79"/>
  <c r="R744" i="79" s="1"/>
  <c r="Q670" i="79"/>
  <c r="Q744" i="79" s="1"/>
  <c r="H744" i="79"/>
  <c r="X744" i="79"/>
  <c r="M744" i="79"/>
  <c r="F657" i="79"/>
  <c r="F670" i="79"/>
  <c r="F660" i="79"/>
  <c r="F654" i="79"/>
  <c r="E654" i="79"/>
  <c r="E660" i="79"/>
  <c r="E670" i="79"/>
  <c r="E657" i="79"/>
  <c r="R375" i="79"/>
  <c r="S375" i="79"/>
  <c r="T375" i="79"/>
  <c r="U375" i="79"/>
  <c r="V375" i="79"/>
  <c r="W375" i="79"/>
  <c r="X375" i="79"/>
  <c r="Q375" i="79"/>
  <c r="E744" i="79" l="1"/>
  <c r="F744" i="79"/>
  <c r="P927" i="79"/>
  <c r="Q927" i="79"/>
  <c r="R927" i="79"/>
  <c r="S927" i="79"/>
  <c r="T927" i="79"/>
  <c r="U927" i="79"/>
  <c r="V927" i="79"/>
  <c r="W927" i="79"/>
  <c r="X927" i="79"/>
  <c r="E927" i="79"/>
  <c r="F927" i="79"/>
  <c r="G927" i="79"/>
  <c r="H927" i="79"/>
  <c r="I927" i="79"/>
  <c r="J927" i="79"/>
  <c r="K927" i="79"/>
  <c r="L927" i="79"/>
  <c r="M927" i="79"/>
  <c r="F471" i="79"/>
  <c r="G471" i="79"/>
  <c r="H471" i="79"/>
  <c r="I471" i="79"/>
  <c r="J471" i="79"/>
  <c r="L471" i="79"/>
  <c r="M471" i="79"/>
  <c r="F404" i="79"/>
  <c r="G404" i="79"/>
  <c r="H404" i="79"/>
  <c r="I404" i="79"/>
  <c r="J404" i="79"/>
  <c r="K404" i="79"/>
  <c r="L404" i="79"/>
  <c r="M404" i="79"/>
  <c r="F474" i="79"/>
  <c r="G474" i="79"/>
  <c r="H474" i="79"/>
  <c r="I474" i="79"/>
  <c r="J474" i="79"/>
  <c r="K474" i="79"/>
  <c r="L474" i="79"/>
  <c r="M474" i="79"/>
  <c r="F487" i="79"/>
  <c r="G487" i="79"/>
  <c r="H487" i="79"/>
  <c r="I487" i="79"/>
  <c r="J487" i="79"/>
  <c r="K487" i="79"/>
  <c r="L487" i="79"/>
  <c r="M487" i="79"/>
  <c r="F505" i="79"/>
  <c r="G505" i="79"/>
  <c r="H505" i="79"/>
  <c r="I505" i="79"/>
  <c r="J505" i="79"/>
  <c r="K505" i="79"/>
  <c r="L505" i="79"/>
  <c r="M505" i="79"/>
  <c r="F442" i="79"/>
  <c r="G442" i="79"/>
  <c r="H442" i="79"/>
  <c r="I442" i="79"/>
  <c r="J442" i="79"/>
  <c r="K442" i="79"/>
  <c r="L442" i="79"/>
  <c r="M442" i="79"/>
  <c r="F558" i="79"/>
  <c r="G558" i="79"/>
  <c r="H558" i="79"/>
  <c r="I558" i="79"/>
  <c r="J558" i="79"/>
  <c r="K558" i="79"/>
  <c r="L558" i="79"/>
  <c r="M558" i="79"/>
  <c r="E558" i="79"/>
  <c r="E442" i="79"/>
  <c r="E505" i="79"/>
  <c r="E487" i="79"/>
  <c r="E474" i="79"/>
  <c r="E404" i="79"/>
  <c r="D561" i="79"/>
  <c r="S42" i="79"/>
  <c r="T42" i="79"/>
  <c r="U42" i="79"/>
  <c r="V42" i="79"/>
  <c r="W42" i="79"/>
  <c r="X42" i="79"/>
  <c r="R42" i="79"/>
  <c r="S39" i="79"/>
  <c r="T39" i="79"/>
  <c r="U39" i="79"/>
  <c r="V39" i="79"/>
  <c r="W39" i="79"/>
  <c r="X39" i="79"/>
  <c r="R39" i="79"/>
  <c r="K471" i="79" l="1"/>
  <c r="K561" i="79" s="1"/>
  <c r="E471" i="79"/>
  <c r="E561" i="79" s="1"/>
  <c r="H561" i="79"/>
  <c r="I561" i="79"/>
  <c r="M561" i="79"/>
  <c r="G561" i="79"/>
  <c r="L561" i="79"/>
  <c r="F561" i="79"/>
  <c r="J561" i="79"/>
  <c r="Q404" i="79" l="1"/>
  <c r="R404" i="79"/>
  <c r="S404" i="79"/>
  <c r="T404" i="79"/>
  <c r="U404" i="79"/>
  <c r="V404" i="79"/>
  <c r="W404" i="79"/>
  <c r="X404" i="79"/>
  <c r="Q474" i="79"/>
  <c r="R474" i="79"/>
  <c r="S474" i="79"/>
  <c r="T474" i="79"/>
  <c r="U474" i="79"/>
  <c r="V474" i="79"/>
  <c r="W474" i="79"/>
  <c r="X474" i="79"/>
  <c r="Q487" i="79"/>
  <c r="R487" i="79"/>
  <c r="S487" i="79"/>
  <c r="T487" i="79"/>
  <c r="U487" i="79"/>
  <c r="V487" i="79"/>
  <c r="W487" i="79"/>
  <c r="X487" i="79"/>
  <c r="Q505" i="79"/>
  <c r="R505" i="79"/>
  <c r="S505" i="79"/>
  <c r="T505" i="79"/>
  <c r="U505" i="79"/>
  <c r="V505" i="79"/>
  <c r="W505" i="79"/>
  <c r="X505" i="79"/>
  <c r="Q442" i="79"/>
  <c r="R442" i="79"/>
  <c r="S442" i="79"/>
  <c r="T442" i="79"/>
  <c r="U442" i="79"/>
  <c r="V442" i="79"/>
  <c r="W442" i="79"/>
  <c r="X442" i="79"/>
  <c r="Q558" i="79"/>
  <c r="R558" i="79"/>
  <c r="S558" i="79"/>
  <c r="T558" i="79"/>
  <c r="U558" i="79"/>
  <c r="V558" i="79"/>
  <c r="W558" i="79"/>
  <c r="X558" i="79"/>
  <c r="P558" i="79"/>
  <c r="P442" i="79"/>
  <c r="P505" i="79"/>
  <c r="P487" i="79"/>
  <c r="P404" i="79"/>
  <c r="P474" i="79"/>
  <c r="G291" i="79"/>
  <c r="H291" i="79"/>
  <c r="I291" i="79"/>
  <c r="J291" i="79"/>
  <c r="K291" i="79"/>
  <c r="L291" i="79"/>
  <c r="M291" i="79"/>
  <c r="G301" i="79"/>
  <c r="H301" i="79"/>
  <c r="I301" i="79"/>
  <c r="J301" i="79"/>
  <c r="K301" i="79"/>
  <c r="L301" i="79"/>
  <c r="M301" i="79"/>
  <c r="G304" i="79"/>
  <c r="H304" i="79"/>
  <c r="I304" i="79"/>
  <c r="J304" i="79"/>
  <c r="K304" i="79"/>
  <c r="L304" i="79"/>
  <c r="M304" i="79"/>
  <c r="G307" i="79"/>
  <c r="H307" i="79"/>
  <c r="I307" i="79"/>
  <c r="J307" i="79"/>
  <c r="K307" i="79"/>
  <c r="L307" i="79"/>
  <c r="M307" i="79"/>
  <c r="G310" i="79"/>
  <c r="H310" i="79"/>
  <c r="I310" i="79"/>
  <c r="J310" i="79"/>
  <c r="K310" i="79"/>
  <c r="L310" i="79"/>
  <c r="M310" i="79"/>
  <c r="G375" i="79"/>
  <c r="H375" i="79"/>
  <c r="I375" i="79"/>
  <c r="J375" i="79"/>
  <c r="K375" i="79"/>
  <c r="L375" i="79"/>
  <c r="M375" i="79"/>
  <c r="G289" i="79"/>
  <c r="H289" i="79"/>
  <c r="I289" i="79"/>
  <c r="J289" i="79"/>
  <c r="K289" i="79"/>
  <c r="L289" i="79"/>
  <c r="M289" i="79"/>
  <c r="G292" i="79"/>
  <c r="H292" i="79"/>
  <c r="I292" i="79"/>
  <c r="J292" i="79"/>
  <c r="K292" i="79"/>
  <c r="L292" i="79"/>
  <c r="M292" i="79"/>
  <c r="G302" i="79"/>
  <c r="H302" i="79"/>
  <c r="I302" i="79"/>
  <c r="J302" i="79"/>
  <c r="K302" i="79"/>
  <c r="L302" i="79"/>
  <c r="M302" i="79"/>
  <c r="G305" i="79"/>
  <c r="H305" i="79"/>
  <c r="I305" i="79"/>
  <c r="J305" i="79"/>
  <c r="K305" i="79"/>
  <c r="L305" i="79"/>
  <c r="M305" i="79"/>
  <c r="G308" i="79"/>
  <c r="H308" i="79"/>
  <c r="I308" i="79"/>
  <c r="J308" i="79"/>
  <c r="K308" i="79"/>
  <c r="L308" i="79"/>
  <c r="M308" i="79"/>
  <c r="F308" i="79"/>
  <c r="F305" i="79"/>
  <c r="F302" i="79"/>
  <c r="F292" i="79"/>
  <c r="F289" i="79"/>
  <c r="F375" i="79"/>
  <c r="F310" i="79"/>
  <c r="F307" i="79"/>
  <c r="F304" i="79"/>
  <c r="F301" i="79"/>
  <c r="F291" i="79"/>
  <c r="R291" i="79"/>
  <c r="S291" i="79"/>
  <c r="T291" i="79"/>
  <c r="U291" i="79"/>
  <c r="V291" i="79"/>
  <c r="W291" i="79"/>
  <c r="X291" i="79"/>
  <c r="R301" i="79"/>
  <c r="S301" i="79"/>
  <c r="T301" i="79"/>
  <c r="U301" i="79"/>
  <c r="V301" i="79"/>
  <c r="W301" i="79"/>
  <c r="X301" i="79"/>
  <c r="R304" i="79"/>
  <c r="S304" i="79"/>
  <c r="T304" i="79"/>
  <c r="U304" i="79"/>
  <c r="V304" i="79"/>
  <c r="W304" i="79"/>
  <c r="X304" i="79"/>
  <c r="R307" i="79"/>
  <c r="S307" i="79"/>
  <c r="T307" i="79"/>
  <c r="U307" i="79"/>
  <c r="V307" i="79"/>
  <c r="W307" i="79"/>
  <c r="X307" i="79"/>
  <c r="R310" i="79"/>
  <c r="S310" i="79"/>
  <c r="T310" i="79"/>
  <c r="U310" i="79"/>
  <c r="V310" i="79"/>
  <c r="W310" i="79"/>
  <c r="X310" i="79"/>
  <c r="R289" i="79"/>
  <c r="S289" i="79"/>
  <c r="T289" i="79"/>
  <c r="U289" i="79"/>
  <c r="V289" i="79"/>
  <c r="W289" i="79"/>
  <c r="X289" i="79"/>
  <c r="R292" i="79"/>
  <c r="S292" i="79"/>
  <c r="T292" i="79"/>
  <c r="U292" i="79"/>
  <c r="V292" i="79"/>
  <c r="W292" i="79"/>
  <c r="X292" i="79"/>
  <c r="R302" i="79"/>
  <c r="S302" i="79"/>
  <c r="T302" i="79"/>
  <c r="U302" i="79"/>
  <c r="V302" i="79"/>
  <c r="W302" i="79"/>
  <c r="X302" i="79"/>
  <c r="R305" i="79"/>
  <c r="S305" i="79"/>
  <c r="T305" i="79"/>
  <c r="U305" i="79"/>
  <c r="V305" i="79"/>
  <c r="W305" i="79"/>
  <c r="X305" i="79"/>
  <c r="R308" i="79"/>
  <c r="S308" i="79"/>
  <c r="T308" i="79"/>
  <c r="U308" i="79"/>
  <c r="V308" i="79"/>
  <c r="W308" i="79"/>
  <c r="X308" i="79"/>
  <c r="Q308" i="79"/>
  <c r="Q305" i="79"/>
  <c r="Q302" i="79"/>
  <c r="Q292" i="79"/>
  <c r="Q289" i="79"/>
  <c r="Q310" i="79"/>
  <c r="Q307" i="79"/>
  <c r="Q304" i="79"/>
  <c r="Q301" i="79"/>
  <c r="Q291" i="79"/>
  <c r="H42" i="79"/>
  <c r="I42" i="79"/>
  <c r="J42" i="79"/>
  <c r="K42" i="79"/>
  <c r="L42" i="79"/>
  <c r="M42" i="79"/>
  <c r="H41" i="79"/>
  <c r="I41" i="79"/>
  <c r="J41" i="79"/>
  <c r="K41" i="79"/>
  <c r="L41" i="79"/>
  <c r="M41" i="79"/>
  <c r="H39" i="79"/>
  <c r="I39" i="79"/>
  <c r="J39" i="79"/>
  <c r="K39" i="79"/>
  <c r="L39" i="79"/>
  <c r="M39" i="79"/>
  <c r="H38" i="79"/>
  <c r="I38" i="79"/>
  <c r="J38" i="79"/>
  <c r="K38" i="79"/>
  <c r="L38" i="79"/>
  <c r="M38" i="79"/>
  <c r="H60" i="79"/>
  <c r="I60" i="79"/>
  <c r="J60" i="79"/>
  <c r="K60" i="79"/>
  <c r="L60" i="79"/>
  <c r="M60" i="79"/>
  <c r="H57" i="79"/>
  <c r="I57" i="79"/>
  <c r="J57" i="79"/>
  <c r="K57" i="79"/>
  <c r="L57" i="79"/>
  <c r="M57" i="79"/>
  <c r="H55" i="79"/>
  <c r="I55" i="79"/>
  <c r="J55" i="79"/>
  <c r="K55" i="79"/>
  <c r="L55" i="79"/>
  <c r="M55" i="79"/>
  <c r="H54" i="79"/>
  <c r="I54" i="79"/>
  <c r="J54" i="79"/>
  <c r="K54" i="79"/>
  <c r="L54" i="79"/>
  <c r="M54" i="79"/>
  <c r="H48" i="79"/>
  <c r="I48" i="79"/>
  <c r="J48" i="79"/>
  <c r="K48" i="79"/>
  <c r="L48" i="79"/>
  <c r="M48" i="79"/>
  <c r="H47" i="79"/>
  <c r="I47" i="79"/>
  <c r="J47" i="79"/>
  <c r="K47" i="79"/>
  <c r="L47" i="79"/>
  <c r="M47" i="79"/>
  <c r="H80" i="79"/>
  <c r="I80" i="79"/>
  <c r="J80" i="79"/>
  <c r="K80" i="79"/>
  <c r="L80" i="79"/>
  <c r="M80" i="79"/>
  <c r="H63" i="79"/>
  <c r="I63" i="79"/>
  <c r="J63" i="79"/>
  <c r="K63" i="79"/>
  <c r="L63" i="79"/>
  <c r="M63" i="79"/>
  <c r="H76" i="79"/>
  <c r="I76" i="79"/>
  <c r="J76" i="79"/>
  <c r="K76" i="79"/>
  <c r="L76" i="79"/>
  <c r="M76" i="79"/>
  <c r="H106" i="79"/>
  <c r="I106" i="79"/>
  <c r="J106" i="79"/>
  <c r="K106" i="79"/>
  <c r="L106" i="79"/>
  <c r="M106" i="79"/>
  <c r="H105" i="79"/>
  <c r="I105" i="79"/>
  <c r="J105" i="79"/>
  <c r="K105" i="79"/>
  <c r="L105" i="79"/>
  <c r="M105" i="79"/>
  <c r="H109" i="79"/>
  <c r="I109" i="79"/>
  <c r="J109" i="79"/>
  <c r="K109" i="79"/>
  <c r="L109" i="79"/>
  <c r="M109" i="79"/>
  <c r="H108" i="79"/>
  <c r="I108" i="79"/>
  <c r="J108" i="79"/>
  <c r="K108" i="79"/>
  <c r="L108" i="79"/>
  <c r="M108" i="79"/>
  <c r="G108" i="79"/>
  <c r="G109" i="79"/>
  <c r="G105" i="79"/>
  <c r="G106" i="79"/>
  <c r="G76" i="79"/>
  <c r="G63" i="79"/>
  <c r="G80" i="79"/>
  <c r="G47" i="79"/>
  <c r="G48" i="79"/>
  <c r="G54" i="79"/>
  <c r="G55" i="79"/>
  <c r="G57" i="79"/>
  <c r="G60" i="79"/>
  <c r="G61" i="79"/>
  <c r="G38" i="79"/>
  <c r="G39" i="79"/>
  <c r="G41" i="79"/>
  <c r="G42" i="79"/>
  <c r="S41" i="79"/>
  <c r="T41" i="79"/>
  <c r="U41" i="79"/>
  <c r="V41" i="79"/>
  <c r="W41" i="79"/>
  <c r="X41" i="79"/>
  <c r="S38" i="79"/>
  <c r="T38" i="79"/>
  <c r="U38" i="79"/>
  <c r="V38" i="79"/>
  <c r="W38" i="79"/>
  <c r="X38" i="79"/>
  <c r="S61" i="79"/>
  <c r="T61" i="79"/>
  <c r="U61" i="79"/>
  <c r="V61" i="79"/>
  <c r="W61" i="79"/>
  <c r="X61" i="79"/>
  <c r="S60" i="79"/>
  <c r="T60" i="79"/>
  <c r="U60" i="79"/>
  <c r="V60" i="79"/>
  <c r="W60" i="79"/>
  <c r="X60" i="79"/>
  <c r="S57" i="79"/>
  <c r="T57" i="79"/>
  <c r="U57" i="79"/>
  <c r="V57" i="79"/>
  <c r="W57" i="79"/>
  <c r="X57" i="79"/>
  <c r="S55" i="79"/>
  <c r="T55" i="79"/>
  <c r="U55" i="79"/>
  <c r="V55" i="79"/>
  <c r="W55" i="79"/>
  <c r="X55" i="79"/>
  <c r="S54" i="79"/>
  <c r="T54" i="79"/>
  <c r="U54" i="79"/>
  <c r="V54" i="79"/>
  <c r="W54" i="79"/>
  <c r="X54" i="79"/>
  <c r="S48" i="79"/>
  <c r="T48" i="79"/>
  <c r="U48" i="79"/>
  <c r="V48" i="79"/>
  <c r="W48" i="79"/>
  <c r="X48" i="79"/>
  <c r="S47" i="79"/>
  <c r="T47" i="79"/>
  <c r="U47" i="79"/>
  <c r="V47" i="79"/>
  <c r="W47" i="79"/>
  <c r="X47" i="79"/>
  <c r="S80" i="79"/>
  <c r="T80" i="79"/>
  <c r="U80" i="79"/>
  <c r="V80" i="79"/>
  <c r="W80" i="79"/>
  <c r="X80" i="79"/>
  <c r="S63" i="79"/>
  <c r="T63" i="79"/>
  <c r="U63" i="79"/>
  <c r="V63" i="79"/>
  <c r="W63" i="79"/>
  <c r="X63" i="79"/>
  <c r="S76" i="79"/>
  <c r="T76" i="79"/>
  <c r="U76" i="79"/>
  <c r="V76" i="79"/>
  <c r="W76" i="79"/>
  <c r="X76" i="79"/>
  <c r="S106" i="79"/>
  <c r="T106" i="79"/>
  <c r="U106" i="79"/>
  <c r="V106" i="79"/>
  <c r="W106" i="79"/>
  <c r="X106" i="79"/>
  <c r="S105" i="79"/>
  <c r="T105" i="79"/>
  <c r="U105" i="79"/>
  <c r="V105" i="79"/>
  <c r="W105" i="79"/>
  <c r="X105" i="79"/>
  <c r="S109" i="79"/>
  <c r="T109" i="79"/>
  <c r="U109" i="79"/>
  <c r="V109" i="79"/>
  <c r="W109" i="79"/>
  <c r="X109" i="79"/>
  <c r="S108" i="79"/>
  <c r="T108" i="79"/>
  <c r="U108" i="79"/>
  <c r="V108" i="79"/>
  <c r="W108" i="79"/>
  <c r="X108" i="79"/>
  <c r="S122" i="79"/>
  <c r="T122" i="79"/>
  <c r="U122" i="79"/>
  <c r="V122" i="79"/>
  <c r="W122" i="79"/>
  <c r="X122" i="79"/>
  <c r="R76" i="79"/>
  <c r="R80" i="79"/>
  <c r="R61" i="79"/>
  <c r="R55" i="79"/>
  <c r="R48" i="79"/>
  <c r="R122" i="79"/>
  <c r="R109" i="79"/>
  <c r="R106" i="79"/>
  <c r="R63" i="79"/>
  <c r="R60" i="79"/>
  <c r="R57" i="79"/>
  <c r="R54" i="79"/>
  <c r="R47" i="79"/>
  <c r="R41" i="79"/>
  <c r="R38" i="79"/>
  <c r="R108" i="79"/>
  <c r="R105" i="79"/>
  <c r="I417" i="46"/>
  <c r="J417" i="46"/>
  <c r="K417" i="46"/>
  <c r="L417" i="46"/>
  <c r="M417" i="46"/>
  <c r="I408" i="46"/>
  <c r="J408" i="46"/>
  <c r="K408" i="46"/>
  <c r="L408" i="46"/>
  <c r="M408" i="46"/>
  <c r="I439" i="46"/>
  <c r="J439" i="46"/>
  <c r="K439" i="46"/>
  <c r="L439" i="46"/>
  <c r="M439" i="46"/>
  <c r="I477" i="46"/>
  <c r="J477" i="46"/>
  <c r="K477" i="46"/>
  <c r="L477" i="46"/>
  <c r="M477" i="46"/>
  <c r="I414" i="46"/>
  <c r="J414" i="46"/>
  <c r="K414" i="46"/>
  <c r="L414" i="46"/>
  <c r="M414" i="46"/>
  <c r="I470" i="46"/>
  <c r="J470" i="46"/>
  <c r="K470" i="46"/>
  <c r="L470" i="46"/>
  <c r="M470" i="46"/>
  <c r="I467" i="46"/>
  <c r="J467" i="46"/>
  <c r="K467" i="46"/>
  <c r="L467" i="46"/>
  <c r="M467" i="46"/>
  <c r="H467" i="46"/>
  <c r="H470" i="46"/>
  <c r="H414" i="46"/>
  <c r="H477" i="46"/>
  <c r="H439" i="46"/>
  <c r="H408" i="46"/>
  <c r="H417" i="46"/>
  <c r="T417" i="46"/>
  <c r="U417" i="46"/>
  <c r="V417" i="46"/>
  <c r="W417" i="46"/>
  <c r="X417" i="46"/>
  <c r="T408" i="46"/>
  <c r="U408" i="46"/>
  <c r="V408" i="46"/>
  <c r="W408" i="46"/>
  <c r="X408" i="46"/>
  <c r="T439" i="46"/>
  <c r="U439" i="46"/>
  <c r="V439" i="46"/>
  <c r="W439" i="46"/>
  <c r="X439" i="46"/>
  <c r="T477" i="46"/>
  <c r="U477" i="46"/>
  <c r="V477" i="46"/>
  <c r="W477" i="46"/>
  <c r="X477" i="46"/>
  <c r="T414" i="46"/>
  <c r="U414" i="46"/>
  <c r="V414" i="46"/>
  <c r="W414" i="46"/>
  <c r="X414" i="46"/>
  <c r="T470" i="46"/>
  <c r="U470" i="46"/>
  <c r="V470" i="46"/>
  <c r="W470" i="46"/>
  <c r="X470" i="46"/>
  <c r="T467" i="46"/>
  <c r="U467" i="46"/>
  <c r="V467" i="46"/>
  <c r="W467" i="46"/>
  <c r="X467" i="46"/>
  <c r="S467" i="46"/>
  <c r="S470" i="46"/>
  <c r="S414" i="46"/>
  <c r="S477" i="46"/>
  <c r="S439" i="46"/>
  <c r="S408" i="46"/>
  <c r="S417" i="46"/>
  <c r="J288" i="46"/>
  <c r="K288" i="46"/>
  <c r="L288" i="46"/>
  <c r="M288" i="46"/>
  <c r="J289" i="46"/>
  <c r="K289" i="46"/>
  <c r="L289" i="46"/>
  <c r="M289" i="46"/>
  <c r="J339" i="46"/>
  <c r="K339" i="46"/>
  <c r="L339" i="46"/>
  <c r="M339" i="46"/>
  <c r="J348" i="46"/>
  <c r="K348" i="46"/>
  <c r="L348" i="46"/>
  <c r="M348" i="46"/>
  <c r="J349" i="46"/>
  <c r="K349" i="46"/>
  <c r="L349" i="46"/>
  <c r="M349" i="46"/>
  <c r="J285" i="46"/>
  <c r="K285" i="46"/>
  <c r="L285" i="46"/>
  <c r="M285" i="46"/>
  <c r="J286" i="46"/>
  <c r="K286" i="46"/>
  <c r="L286" i="46"/>
  <c r="M286" i="46"/>
  <c r="J316" i="46"/>
  <c r="K316" i="46"/>
  <c r="L316" i="46"/>
  <c r="M316" i="46"/>
  <c r="J341" i="46"/>
  <c r="K341" i="46"/>
  <c r="L341" i="46"/>
  <c r="M341" i="46"/>
  <c r="J342" i="46"/>
  <c r="K342" i="46"/>
  <c r="L342" i="46"/>
  <c r="M342" i="46"/>
  <c r="J310" i="46"/>
  <c r="K310" i="46"/>
  <c r="L310" i="46"/>
  <c r="M310" i="46"/>
  <c r="I310" i="46"/>
  <c r="I342" i="46"/>
  <c r="I341" i="46"/>
  <c r="I316" i="46"/>
  <c r="I286" i="46"/>
  <c r="I285" i="46"/>
  <c r="I349" i="46"/>
  <c r="I348" i="46"/>
  <c r="I339" i="46"/>
  <c r="I289" i="46"/>
  <c r="I288" i="46"/>
  <c r="U288" i="46"/>
  <c r="V288" i="46"/>
  <c r="W288" i="46"/>
  <c r="X288" i="46"/>
  <c r="U289" i="46"/>
  <c r="V289" i="46"/>
  <c r="W289" i="46"/>
  <c r="X289" i="46"/>
  <c r="U339" i="46"/>
  <c r="V339" i="46"/>
  <c r="W339" i="46"/>
  <c r="X339" i="46"/>
  <c r="U348" i="46"/>
  <c r="V348" i="46"/>
  <c r="W348" i="46"/>
  <c r="X348" i="46"/>
  <c r="U349" i="46"/>
  <c r="V349" i="46"/>
  <c r="W349" i="46"/>
  <c r="X349" i="46"/>
  <c r="U285" i="46"/>
  <c r="V285" i="46"/>
  <c r="W285" i="46"/>
  <c r="X285" i="46"/>
  <c r="U286" i="46"/>
  <c r="V286" i="46"/>
  <c r="W286" i="46"/>
  <c r="X286" i="46"/>
  <c r="U316" i="46"/>
  <c r="V316" i="46"/>
  <c r="W316" i="46"/>
  <c r="X316" i="46"/>
  <c r="U341" i="46"/>
  <c r="V341" i="46"/>
  <c r="W341" i="46"/>
  <c r="X341" i="46"/>
  <c r="U342" i="46"/>
  <c r="V342" i="46"/>
  <c r="W342" i="46"/>
  <c r="X342" i="46"/>
  <c r="U310" i="46"/>
  <c r="V310" i="46"/>
  <c r="W310" i="46"/>
  <c r="X310" i="46"/>
  <c r="T310" i="46"/>
  <c r="T342" i="46"/>
  <c r="T341" i="46"/>
  <c r="T316" i="46"/>
  <c r="T286" i="46"/>
  <c r="T285" i="46"/>
  <c r="T349" i="46"/>
  <c r="T348" i="46"/>
  <c r="T289" i="46"/>
  <c r="T288" i="46"/>
  <c r="T339" i="46"/>
  <c r="K162" i="46"/>
  <c r="L162" i="46"/>
  <c r="M162" i="46"/>
  <c r="K159" i="46"/>
  <c r="L159" i="46"/>
  <c r="M159" i="46"/>
  <c r="K181" i="46"/>
  <c r="L181" i="46"/>
  <c r="M181" i="46"/>
  <c r="K233" i="46"/>
  <c r="L233" i="46"/>
  <c r="M233" i="46"/>
  <c r="K219" i="46"/>
  <c r="L219" i="46"/>
  <c r="M219" i="46"/>
  <c r="K156" i="46"/>
  <c r="L156" i="46"/>
  <c r="M156" i="46"/>
  <c r="K212" i="46"/>
  <c r="L212" i="46"/>
  <c r="M212" i="46"/>
  <c r="K182" i="46"/>
  <c r="L182" i="46"/>
  <c r="M182" i="46"/>
  <c r="J182" i="46"/>
  <c r="J212" i="46"/>
  <c r="J156" i="46"/>
  <c r="J219" i="46"/>
  <c r="J233" i="46"/>
  <c r="J181" i="46"/>
  <c r="J159" i="46"/>
  <c r="J162" i="46"/>
  <c r="V162" i="46"/>
  <c r="W162" i="46"/>
  <c r="X162" i="46"/>
  <c r="V159" i="46"/>
  <c r="W159" i="46"/>
  <c r="X159" i="46"/>
  <c r="V181" i="46"/>
  <c r="W181" i="46"/>
  <c r="X181" i="46"/>
  <c r="V233" i="46"/>
  <c r="W233" i="46"/>
  <c r="X233" i="46"/>
  <c r="V219" i="46"/>
  <c r="W219" i="46"/>
  <c r="X219" i="46"/>
  <c r="V156" i="46"/>
  <c r="W156" i="46"/>
  <c r="X156" i="46"/>
  <c r="V212" i="46"/>
  <c r="W212" i="46"/>
  <c r="X212" i="46"/>
  <c r="V182" i="46"/>
  <c r="W182" i="46"/>
  <c r="X182" i="46"/>
  <c r="U182" i="46"/>
  <c r="U212" i="46"/>
  <c r="U156" i="46"/>
  <c r="U219" i="46"/>
  <c r="U233" i="46"/>
  <c r="U181" i="46"/>
  <c r="U159" i="46"/>
  <c r="U162" i="46"/>
  <c r="L28" i="46"/>
  <c r="M28" i="46"/>
  <c r="L102" i="46"/>
  <c r="M102" i="46"/>
  <c r="L105" i="46"/>
  <c r="M105" i="46"/>
  <c r="L106" i="46"/>
  <c r="M106" i="46"/>
  <c r="L53" i="46"/>
  <c r="M53" i="46"/>
  <c r="L34" i="46"/>
  <c r="M34" i="46"/>
  <c r="L31" i="46"/>
  <c r="M31" i="46"/>
  <c r="L54" i="46"/>
  <c r="M54" i="46"/>
  <c r="L32" i="46"/>
  <c r="M32" i="46"/>
  <c r="L92" i="46"/>
  <c r="M92" i="46"/>
  <c r="L29" i="46"/>
  <c r="M29" i="46"/>
  <c r="K92" i="46"/>
  <c r="K106" i="46"/>
  <c r="K29" i="46"/>
  <c r="K32" i="46"/>
  <c r="K54" i="46"/>
  <c r="K31" i="46"/>
  <c r="K34" i="46"/>
  <c r="K53" i="46"/>
  <c r="K105" i="46"/>
  <c r="K102" i="46"/>
  <c r="K28" i="46"/>
  <c r="W102" i="46"/>
  <c r="X102" i="46"/>
  <c r="W105" i="46"/>
  <c r="X105" i="46"/>
  <c r="W106" i="46"/>
  <c r="X106" i="46"/>
  <c r="W53" i="46"/>
  <c r="X53" i="46"/>
  <c r="W34" i="46"/>
  <c r="X34" i="46"/>
  <c r="W31" i="46"/>
  <c r="X31" i="46"/>
  <c r="W54" i="46"/>
  <c r="X54" i="46"/>
  <c r="W32" i="46"/>
  <c r="X32" i="46"/>
  <c r="W92" i="46"/>
  <c r="X92" i="46"/>
  <c r="W29" i="46"/>
  <c r="X29" i="46"/>
  <c r="V92" i="46"/>
  <c r="V106" i="46"/>
  <c r="V29" i="46"/>
  <c r="V32" i="46"/>
  <c r="V54" i="46"/>
  <c r="V31" i="46"/>
  <c r="V34" i="46"/>
  <c r="V53" i="46"/>
  <c r="V105" i="46"/>
  <c r="V102" i="46"/>
  <c r="W28" i="46"/>
  <c r="X28" i="46"/>
  <c r="V28" i="46"/>
  <c r="W84" i="46"/>
  <c r="V84" i="46"/>
  <c r="H122" i="79" l="1"/>
  <c r="L122" i="79"/>
  <c r="I122" i="79"/>
  <c r="G122" i="79"/>
  <c r="M122" i="79"/>
  <c r="K122" i="79"/>
  <c r="J122" i="79"/>
  <c r="X213" i="46"/>
  <c r="X471" i="79"/>
  <c r="X561" i="79" s="1"/>
  <c r="J213" i="46"/>
  <c r="W471" i="79"/>
  <c r="W561" i="79" s="1"/>
  <c r="V471" i="79"/>
  <c r="V561" i="79" s="1"/>
  <c r="U471" i="79"/>
  <c r="U561" i="79" s="1"/>
  <c r="T471" i="79"/>
  <c r="T561" i="79" s="1"/>
  <c r="S471" i="79"/>
  <c r="S561" i="79" s="1"/>
  <c r="R471" i="79"/>
  <c r="R561" i="79" s="1"/>
  <c r="P471" i="79"/>
  <c r="P561" i="79" s="1"/>
  <c r="Q471" i="79"/>
  <c r="Q561" i="79" s="1"/>
  <c r="X44" i="79"/>
  <c r="M44" i="79"/>
  <c r="T288" i="79"/>
  <c r="T378" i="79" s="1"/>
  <c r="M288" i="79"/>
  <c r="M378" i="79" s="1"/>
  <c r="W44" i="79"/>
  <c r="L44" i="79"/>
  <c r="S288" i="79"/>
  <c r="S378" i="79" s="1"/>
  <c r="L288" i="79"/>
  <c r="L378" i="79" s="1"/>
  <c r="V44" i="79"/>
  <c r="K44" i="79"/>
  <c r="R288" i="79"/>
  <c r="R378" i="79" s="1"/>
  <c r="K288" i="79"/>
  <c r="K378" i="79" s="1"/>
  <c r="U44" i="79"/>
  <c r="J44" i="79"/>
  <c r="F288" i="79"/>
  <c r="F378" i="79" s="1"/>
  <c r="J288" i="79"/>
  <c r="R44" i="79"/>
  <c r="V58" i="79"/>
  <c r="V195" i="79" s="1"/>
  <c r="T44" i="79"/>
  <c r="I44" i="79"/>
  <c r="X288" i="79"/>
  <c r="X378" i="79" s="1"/>
  <c r="I288" i="79"/>
  <c r="I378" i="79" s="1"/>
  <c r="S44" i="79"/>
  <c r="H44" i="79"/>
  <c r="W288" i="79"/>
  <c r="W378" i="79" s="1"/>
  <c r="H288" i="79"/>
  <c r="H378" i="79" s="1"/>
  <c r="G58" i="79"/>
  <c r="Q288" i="79"/>
  <c r="Q378" i="79" s="1"/>
  <c r="V288" i="79"/>
  <c r="V378" i="79" s="1"/>
  <c r="G288" i="79"/>
  <c r="G378" i="79" s="1"/>
  <c r="U288" i="79"/>
  <c r="U378" i="79" s="1"/>
  <c r="J378" i="79"/>
  <c r="U157" i="46"/>
  <c r="J157" i="46"/>
  <c r="H58" i="79"/>
  <c r="J61" i="79"/>
  <c r="M58" i="79"/>
  <c r="L58" i="79"/>
  <c r="X58" i="79"/>
  <c r="K58" i="79"/>
  <c r="M61" i="79"/>
  <c r="M213" i="46"/>
  <c r="R58" i="79"/>
  <c r="W58" i="79"/>
  <c r="J58" i="79"/>
  <c r="L61" i="79"/>
  <c r="I58" i="79"/>
  <c r="K61" i="79"/>
  <c r="U58" i="79"/>
  <c r="T58" i="79"/>
  <c r="T195" i="79" s="1"/>
  <c r="G44" i="79"/>
  <c r="G195" i="79" s="1"/>
  <c r="I61" i="79"/>
  <c r="S58" i="79"/>
  <c r="H61" i="79"/>
  <c r="J291" i="46"/>
  <c r="J384" i="46" s="1"/>
  <c r="T420" i="46"/>
  <c r="T513" i="46" s="1"/>
  <c r="I420" i="46"/>
  <c r="I513" i="46" s="1"/>
  <c r="J420" i="46"/>
  <c r="J513" i="46" s="1"/>
  <c r="X291" i="46"/>
  <c r="X384" i="46" s="1"/>
  <c r="S420" i="46"/>
  <c r="S513" i="46" s="1"/>
  <c r="H420" i="46"/>
  <c r="H513" i="46" s="1"/>
  <c r="M157" i="46"/>
  <c r="W291" i="46"/>
  <c r="W384" i="46" s="1"/>
  <c r="V291" i="46"/>
  <c r="V384" i="46" s="1"/>
  <c r="U420" i="46"/>
  <c r="U513" i="46" s="1"/>
  <c r="U291" i="46"/>
  <c r="U384" i="46" s="1"/>
  <c r="X420" i="46"/>
  <c r="X513" i="46" s="1"/>
  <c r="M420" i="46"/>
  <c r="M513" i="46" s="1"/>
  <c r="K291" i="46"/>
  <c r="K384" i="46" s="1"/>
  <c r="X84" i="46"/>
  <c r="I291" i="46"/>
  <c r="I384" i="46" s="1"/>
  <c r="M291" i="46"/>
  <c r="M384" i="46" s="1"/>
  <c r="W420" i="46"/>
  <c r="W513" i="46" s="1"/>
  <c r="L420" i="46"/>
  <c r="L513" i="46" s="1"/>
  <c r="L291" i="46"/>
  <c r="L384" i="46" s="1"/>
  <c r="V420" i="46"/>
  <c r="V513" i="46" s="1"/>
  <c r="K420" i="46"/>
  <c r="K513" i="46" s="1"/>
  <c r="X157" i="46"/>
  <c r="X255" i="46" s="1"/>
  <c r="W213" i="46"/>
  <c r="W157" i="46"/>
  <c r="K84" i="46"/>
  <c r="K35" i="46"/>
  <c r="V213" i="46"/>
  <c r="V157" i="46"/>
  <c r="T291" i="46"/>
  <c r="T384" i="46" s="1"/>
  <c r="V35" i="46"/>
  <c r="M35" i="46"/>
  <c r="L213" i="46"/>
  <c r="L157" i="46"/>
  <c r="L35" i="46"/>
  <c r="K213" i="46"/>
  <c r="K157" i="46"/>
  <c r="X35" i="46"/>
  <c r="U213" i="46"/>
  <c r="W35" i="46"/>
  <c r="M84" i="46"/>
  <c r="S140" i="68"/>
  <c r="BR140" i="68"/>
  <c r="AO140" i="68"/>
  <c r="AG140" i="68"/>
  <c r="X140" i="68"/>
  <c r="BQ140" i="68"/>
  <c r="BI140" i="68"/>
  <c r="BA140" i="68"/>
  <c r="AN140" i="68"/>
  <c r="AF140" i="68"/>
  <c r="Y140" i="68"/>
  <c r="AX140" i="68"/>
  <c r="BP140" i="68"/>
  <c r="BH140" i="68"/>
  <c r="AZ140" i="68"/>
  <c r="AH140" i="68"/>
  <c r="BJ140" i="68"/>
  <c r="BO140" i="68"/>
  <c r="BG140" i="68"/>
  <c r="AY140" i="68"/>
  <c r="AL140" i="68"/>
  <c r="AD140" i="68"/>
  <c r="AA140" i="68"/>
  <c r="BN140" i="68"/>
  <c r="BF140" i="68"/>
  <c r="W140" i="68"/>
  <c r="AM140" i="68"/>
  <c r="AK140" i="68"/>
  <c r="T140" i="68"/>
  <c r="AB140" i="68"/>
  <c r="BM140" i="68"/>
  <c r="BE140" i="68"/>
  <c r="BB140" i="68"/>
  <c r="Z140" i="68"/>
  <c r="AJ140" i="68"/>
  <c r="U140" i="68"/>
  <c r="AC140" i="68"/>
  <c r="BT140" i="68"/>
  <c r="BL140" i="68"/>
  <c r="BD140" i="68"/>
  <c r="AE140" i="68"/>
  <c r="AI140" i="68"/>
  <c r="V140" i="68"/>
  <c r="BS140" i="68"/>
  <c r="BK140" i="68"/>
  <c r="BC140" i="68"/>
  <c r="L84" i="46"/>
  <c r="S195" i="79" l="1"/>
  <c r="L195" i="79"/>
  <c r="W195" i="79"/>
  <c r="U195" i="79"/>
  <c r="X195" i="79"/>
  <c r="M255" i="46"/>
  <c r="R195" i="79"/>
  <c r="J255" i="46"/>
  <c r="V127" i="46"/>
  <c r="W127" i="46"/>
  <c r="J195" i="79"/>
  <c r="H195" i="79"/>
  <c r="L127" i="46"/>
  <c r="U255" i="46"/>
  <c r="K127" i="46"/>
  <c r="I195" i="79"/>
  <c r="K195" i="79"/>
  <c r="M195" i="79"/>
  <c r="M127" i="46"/>
  <c r="W255" i="46"/>
  <c r="X127" i="46"/>
  <c r="K255" i="46"/>
  <c r="L255" i="46"/>
  <c r="V255" i="46"/>
  <c r="I33" i="45" l="1"/>
  <c r="I32" i="45"/>
  <c r="F32" i="45"/>
  <c r="I26" i="45"/>
  <c r="I25" i="45"/>
  <c r="F25" i="45"/>
  <c r="I19" i="45"/>
  <c r="I18" i="45"/>
  <c r="F18" i="45"/>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70" i="47"/>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O44" i="45" s="1"/>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AA127" i="46" l="1"/>
  <c r="AB135" i="46"/>
  <c r="N23" i="45"/>
  <c r="C133" i="45" s="1"/>
  <c r="Y1113" i="79" s="1"/>
  <c r="N114" i="45"/>
  <c r="N44" i="45"/>
  <c r="N107" i="45"/>
  <c r="N100" i="45"/>
  <c r="N79" i="45"/>
  <c r="N51" i="45"/>
  <c r="N93" i="45"/>
  <c r="N65" i="45"/>
  <c r="N58" i="45"/>
  <c r="N30" i="45"/>
  <c r="N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Y1125" i="79"/>
  <c r="Y1123" i="79"/>
  <c r="Y1119" i="79"/>
  <c r="AK573" i="79"/>
  <c r="P73" i="43" s="1"/>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1124" i="79" l="1"/>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16" i="79" l="1"/>
  <c r="AM1115" i="79"/>
  <c r="AM1122" i="79"/>
  <c r="AM1120" i="79"/>
  <c r="AM1121" i="79"/>
  <c r="AM1117" i="79"/>
  <c r="AM1118" i="79"/>
  <c r="AM1119" i="79"/>
  <c r="AM1114" i="79"/>
  <c r="AM1123" i="79"/>
  <c r="AM1125" i="79"/>
  <c r="R82" i="43"/>
  <c r="AM383" i="79"/>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L104" i="43"/>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J170" i="47" s="1"/>
  <c r="K27" i="47"/>
  <c r="I155" i="47" l="1"/>
  <c r="K152" i="47"/>
  <c r="K160" i="47"/>
  <c r="I158" i="47"/>
  <c r="L150" i="47"/>
  <c r="I153" i="47"/>
  <c r="K155" i="47"/>
  <c r="J160" i="47"/>
  <c r="L159" i="47"/>
  <c r="I156" i="47"/>
  <c r="I151" i="47"/>
  <c r="L158" i="47"/>
  <c r="J159" i="47"/>
  <c r="L160" i="47"/>
  <c r="J161" i="47"/>
  <c r="L153" i="47"/>
  <c r="I154" i="47"/>
  <c r="I150" i="47"/>
  <c r="K154" i="47"/>
  <c r="J157" i="47"/>
  <c r="K156" i="47"/>
  <c r="K150" i="47"/>
  <c r="I152" i="47"/>
  <c r="L154" i="47"/>
  <c r="K157" i="47"/>
  <c r="J155" i="47"/>
  <c r="K159" i="47"/>
  <c r="L152" i="47"/>
  <c r="I161" i="47"/>
  <c r="L161" i="47"/>
  <c r="J154" i="47"/>
  <c r="J153" i="47"/>
  <c r="L157" i="47"/>
  <c r="L151" i="47"/>
  <c r="I159" i="47"/>
  <c r="K153" i="47"/>
  <c r="J152" i="47"/>
  <c r="J151" i="47"/>
  <c r="K158" i="47"/>
  <c r="K151" i="47"/>
  <c r="I157" i="47"/>
  <c r="L156" i="47"/>
  <c r="J150" i="47"/>
  <c r="J156" i="47"/>
  <c r="K161" i="47"/>
  <c r="L155" i="47"/>
  <c r="I160" i="47"/>
  <c r="J158" i="47"/>
  <c r="AM1124" i="79"/>
  <c r="E29" i="43"/>
  <c r="O232" i="47"/>
  <c r="E41" i="43"/>
  <c r="R81" i="43"/>
  <c r="E30" i="43"/>
  <c r="E37" i="43"/>
  <c r="E42" i="43"/>
  <c r="R78" i="43"/>
  <c r="E35" i="43"/>
  <c r="E39" i="43"/>
  <c r="E40" i="43"/>
  <c r="E33" i="43"/>
  <c r="K182" i="47"/>
  <c r="E32" i="43"/>
  <c r="H20" i="43"/>
  <c r="AM1126"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N108" i="47"/>
  <c r="N144" i="47"/>
  <c r="U128" i="47"/>
  <c r="U127" i="47"/>
  <c r="U129" i="47"/>
  <c r="U159" i="47"/>
  <c r="S115" i="47"/>
  <c r="S90" i="47"/>
  <c r="S105" i="47"/>
  <c r="P150" i="47"/>
  <c r="S155" i="47"/>
  <c r="S151" i="47"/>
  <c r="R64" i="47"/>
  <c r="P144" i="47"/>
  <c r="P153" i="47"/>
  <c r="R53" i="47"/>
  <c r="O123" i="47"/>
  <c r="L140" i="47"/>
  <c r="N157" i="47"/>
  <c r="M136" i="47"/>
  <c r="N156" i="47"/>
  <c r="S142" i="47"/>
  <c r="R52" i="47"/>
  <c r="R51" i="47"/>
  <c r="P146" i="47"/>
  <c r="P129" i="47"/>
  <c r="P161" i="47"/>
  <c r="R62" i="47"/>
  <c r="O145" i="47"/>
  <c r="O131" i="47"/>
  <c r="O161" i="47"/>
  <c r="O151" i="47"/>
  <c r="O121" i="47"/>
  <c r="O139"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M143" i="47"/>
  <c r="O140" i="47"/>
  <c r="L144" i="47"/>
  <c r="L145" i="47"/>
  <c r="N138" i="47"/>
  <c r="M130" i="47"/>
  <c r="M131" i="47"/>
  <c r="S144" i="47"/>
  <c r="R54" i="47"/>
  <c r="R46" i="47"/>
  <c r="P156" i="47"/>
  <c r="R66" i="47"/>
  <c r="P128" i="47"/>
  <c r="O159" i="47"/>
  <c r="O138" i="47"/>
  <c r="O143" i="47"/>
  <c r="O142" i="47"/>
  <c r="O146" i="47"/>
  <c r="L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N160" i="47"/>
  <c r="M144" i="47"/>
  <c r="M138" i="47"/>
  <c r="M141" i="47"/>
  <c r="M129" i="47"/>
  <c r="N127" i="47"/>
  <c r="M160" i="47"/>
  <c r="S143" i="47"/>
  <c r="S136" i="47"/>
  <c r="R50" i="47"/>
  <c r="P143" i="47"/>
  <c r="P124" i="47"/>
  <c r="P151" i="47"/>
  <c r="R65" i="47"/>
  <c r="O154" i="47"/>
  <c r="O130" i="47"/>
  <c r="O153" i="47"/>
  <c r="O129" i="47"/>
  <c r="L141"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63" i="47"/>
  <c r="K112" i="47"/>
  <c r="K128" i="47"/>
  <c r="K130" i="47"/>
  <c r="K116" i="47"/>
  <c r="K95" i="47"/>
  <c r="K105" i="47"/>
  <c r="K131" i="47"/>
  <c r="K115" i="47"/>
  <c r="K101" i="47"/>
  <c r="K96" i="47"/>
  <c r="K143" i="47"/>
  <c r="K142" i="47"/>
  <c r="K94" i="47"/>
  <c r="K65" i="47"/>
  <c r="K81" i="47"/>
  <c r="K76" i="47"/>
  <c r="K85" i="47"/>
  <c r="K77" i="47"/>
  <c r="K114" i="47"/>
  <c r="K64" i="47"/>
  <c r="K109" i="47"/>
  <c r="K100" i="47"/>
  <c r="K129" i="47"/>
  <c r="K84" i="47"/>
  <c r="K107" i="47"/>
  <c r="K137" i="47"/>
  <c r="K121" i="47"/>
  <c r="K124" i="47"/>
  <c r="K111" i="47"/>
  <c r="K122" i="47"/>
  <c r="K69" i="47"/>
  <c r="K78" i="47"/>
  <c r="K86" i="47"/>
  <c r="K83" i="47"/>
  <c r="K68" i="47"/>
  <c r="K79" i="47"/>
  <c r="K120" i="47"/>
  <c r="K93" i="47"/>
  <c r="K99" i="47"/>
  <c r="K106" i="47"/>
  <c r="K90" i="47"/>
  <c r="K136" i="47"/>
  <c r="K139" i="47"/>
  <c r="K113" i="47"/>
  <c r="K97" i="47"/>
  <c r="K125" i="47"/>
  <c r="K140" i="47"/>
  <c r="K62" i="47"/>
  <c r="K98" i="47"/>
  <c r="K91" i="47"/>
  <c r="K145" i="47"/>
  <c r="K60" i="47"/>
  <c r="K141" i="47"/>
  <c r="K108" i="47"/>
  <c r="K126" i="47"/>
  <c r="K110" i="47"/>
  <c r="K80" i="47"/>
  <c r="K71" i="47"/>
  <c r="K138" i="47"/>
  <c r="K123" i="47"/>
  <c r="K135" i="47"/>
  <c r="K146" i="47"/>
  <c r="K75" i="47"/>
  <c r="K70" i="47"/>
  <c r="K67" i="47"/>
  <c r="K61" i="47"/>
  <c r="K82" i="47"/>
  <c r="K127" i="47"/>
  <c r="K144" i="47"/>
  <c r="K66" i="47"/>
  <c r="I71" i="47"/>
  <c r="I125" i="47"/>
  <c r="I126" i="47"/>
  <c r="I68" i="47"/>
  <c r="I60" i="47"/>
  <c r="I70" i="47"/>
  <c r="I109" i="47"/>
  <c r="I131" i="47"/>
  <c r="I75" i="47"/>
  <c r="I83" i="47"/>
  <c r="I66" i="47"/>
  <c r="I54" i="47"/>
  <c r="I63" i="47"/>
  <c r="I95" i="47"/>
  <c r="I115" i="47"/>
  <c r="I141" i="47"/>
  <c r="I61" i="47"/>
  <c r="I47" i="47"/>
  <c r="I107" i="47"/>
  <c r="I105" i="47"/>
  <c r="I135" i="47"/>
  <c r="I85" i="47"/>
  <c r="I82" i="47"/>
  <c r="I77" i="47"/>
  <c r="I65" i="47"/>
  <c r="I80" i="47"/>
  <c r="I48" i="47"/>
  <c r="I79" i="47"/>
  <c r="I62" i="47"/>
  <c r="I94" i="47"/>
  <c r="I146" i="47"/>
  <c r="I99" i="47"/>
  <c r="I97" i="47"/>
  <c r="I138" i="47"/>
  <c r="I129" i="47"/>
  <c r="I112" i="47"/>
  <c r="I76" i="47"/>
  <c r="I56" i="47"/>
  <c r="I69" i="47"/>
  <c r="I53" i="47"/>
  <c r="I55" i="47"/>
  <c r="I46" i="47"/>
  <c r="I51" i="47"/>
  <c r="I90" i="47"/>
  <c r="I121" i="47"/>
  <c r="I128" i="47"/>
  <c r="I106" i="47"/>
  <c r="I96" i="47"/>
  <c r="I136" i="47"/>
  <c r="I123" i="47"/>
  <c r="I86" i="47"/>
  <c r="I113" i="47"/>
  <c r="I91" i="47"/>
  <c r="I98" i="47"/>
  <c r="I144" i="47"/>
  <c r="I140" i="47"/>
  <c r="I93" i="47"/>
  <c r="I130" i="47"/>
  <c r="I92" i="47"/>
  <c r="I124" i="47"/>
  <c r="I108" i="47"/>
  <c r="I145" i="47"/>
  <c r="I84" i="47"/>
  <c r="I49" i="47"/>
  <c r="I67" i="47"/>
  <c r="I50" i="47"/>
  <c r="I81" i="47"/>
  <c r="I64" i="47"/>
  <c r="I52" i="47"/>
  <c r="I45" i="47"/>
  <c r="I78" i="47"/>
  <c r="I139" i="47"/>
  <c r="I122" i="47"/>
  <c r="I120"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22" i="47"/>
  <c r="J136" i="47"/>
  <c r="J112" i="47"/>
  <c r="J116" i="47"/>
  <c r="J111" i="47"/>
  <c r="J126" i="47"/>
  <c r="J114" i="47"/>
  <c r="J76" i="47"/>
  <c r="J115" i="47"/>
  <c r="J125" i="47"/>
  <c r="J131" i="47"/>
  <c r="J94" i="47"/>
  <c r="J106" i="47"/>
  <c r="J137" i="47"/>
  <c r="J108" i="47"/>
  <c r="J146" i="47"/>
  <c r="J129" i="47"/>
  <c r="J130" i="47"/>
  <c r="J109" i="47"/>
  <c r="J91" i="47"/>
  <c r="J90" i="47"/>
  <c r="J100" i="47"/>
  <c r="J138" i="47"/>
  <c r="J105" i="47"/>
  <c r="J141" i="47"/>
  <c r="J135" i="47"/>
  <c r="J101" i="47"/>
  <c r="J139"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Y125" authorId="0" shapeId="0" xr:uid="{BF88579B-796D-4E28-AFAD-0375989DA74A}">
      <text>
        <r>
          <rPr>
            <b/>
            <sz val="9"/>
            <color indexed="81"/>
            <rFont val="Tahoma"/>
            <family val="2"/>
          </rPr>
          <t>Michelle Reesor:</t>
        </r>
        <r>
          <rPr>
            <sz val="9"/>
            <color indexed="81"/>
            <rFont val="Tahoma"/>
            <family val="2"/>
          </rPr>
          <t xml:space="preserve">
P&amp;CI 20189 -04 report took 4 months multipled the average for 12 months approx.
</t>
        </r>
      </text>
    </comment>
    <comment ref="AZ125" authorId="0" shapeId="0" xr:uid="{79123A16-9760-4ED5-ADF4-F10977EB603B}">
      <text>
        <r>
          <rPr>
            <b/>
            <sz val="9"/>
            <color indexed="81"/>
            <rFont val="Tahoma"/>
            <family val="2"/>
          </rPr>
          <t>Michelle Reesor:</t>
        </r>
        <r>
          <rPr>
            <sz val="9"/>
            <color indexed="81"/>
            <rFont val="Tahoma"/>
            <family val="2"/>
          </rPr>
          <t xml:space="preserve">
P&amp;CI 20189 -04 report took 4 months multipled the average for 12 months approx.
</t>
        </r>
      </text>
    </comment>
    <comment ref="AY126" authorId="0" shapeId="0" xr:uid="{5E7F1D2E-C101-4C8E-897E-2DB0CBE4B207}">
      <text>
        <r>
          <rPr>
            <b/>
            <sz val="9"/>
            <color indexed="81"/>
            <rFont val="Tahoma"/>
            <family val="2"/>
          </rPr>
          <t>Michelle Reesor: 
P&amp;CI 20189 -04 report took 4 months multipled the average for 12 months approx.</t>
        </r>
      </text>
    </comment>
    <comment ref="AZ126" authorId="0" shapeId="0" xr:uid="{3D08120B-668F-4202-8549-9F6021715588}">
      <text>
        <r>
          <rPr>
            <b/>
            <sz val="9"/>
            <color indexed="81"/>
            <rFont val="Tahoma"/>
            <family val="2"/>
          </rPr>
          <t>Michelle Reesor: 
P&amp;CI 20189 -04 report took 4 months multipled the average for 12 months approx.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<sst xmlns="http://schemas.openxmlformats.org/spreadsheetml/2006/main" count="3739" uniqueCount="796">
  <si>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</si>
  <si>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</si>
  <si>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</si>
  <si>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</si>
  <si>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</si>
  <si>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</si>
  <si>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</si>
  <si>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</si>
  <si>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</si>
  <si>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</si>
  <si>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</si>
  <si>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</si>
  <si>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</si>
  <si>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</si>
  <si>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</si>
  <si>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</si>
  <si>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</si>
  <si>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</si>
  <si>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</si>
  <si>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</si>
  <si>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</si>
  <si>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</si>
  <si>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</si>
  <si>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</si>
  <si>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</si>
  <si>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</si>
  <si>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</si>
  <si>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</si>
  <si>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</si>
  <si>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</si>
  <si>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</si>
  <si>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</si>
  <si>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</si>
  <si>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</si>
  <si>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</si>
  <si>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</si>
  <si>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</si>
  <si>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</si>
  <si>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</si>
  <si>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</si>
  <si>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</si>
  <si>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</si>
  <si>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</si>
  <si>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</si>
  <si>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</si>
  <si>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</si>
  <si>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</si>
  <si>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</si>
  <si>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</si>
  <si>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</si>
  <si>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</si>
  <si>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</si>
  <si>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</si>
  <si>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</si>
  <si>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</si>
  <si>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</si>
  <si>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</si>
  <si>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</si>
  <si>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</si>
  <si>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</si>
  <si>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</si>
  <si>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</si>
  <si>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</si>
  <si>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</si>
  <si>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</si>
  <si>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</si>
  <si>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</si>
  <si>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</si>
  <si>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</si>
  <si>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</si>
  <si>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</si>
  <si>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</si>
  <si>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</si>
  <si>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</si>
  <si>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</si>
  <si>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</si>
  <si>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</si>
  <si>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</si>
  <si>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</si>
  <si>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</si>
  <si>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</si>
  <si>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</si>
  <si>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</si>
  <si>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</si>
  <si>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</si>
  <si>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</si>
  <si>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</si>
  <si>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</si>
  <si>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</si>
  <si>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</si>
  <si>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</si>
  <si>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</si>
  <si>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</si>
  <si>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</si>
  <si>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</si>
  <si>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</si>
  <si>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</si>
  <si>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</si>
  <si>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</si>
  <si>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</si>
  <si>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</si>
  <si>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</si>
  <si>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</si>
  <si>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</si>
  <si>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</si>
  <si>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</si>
  <si>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</si>
  <si>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</si>
  <si>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</si>
  <si>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</si>
  <si>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</si>
  <si>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</si>
  <si>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</si>
  <si>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</si>
  <si>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</si>
  <si>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</si>
  <si>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</si>
  <si>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</si>
  <si>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</si>
  <si>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</si>
  <si>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</si>
  <si>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</si>
  <si>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</si>
  <si>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</si>
  <si>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</si>
  <si>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</si>
  <si>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</si>
  <si>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</si>
  <si>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</si>
  <si>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</si>
  <si>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</si>
  <si>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</si>
  <si>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</si>
  <si>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</si>
  <si>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</si>
  <si>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</si>
  <si>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</si>
  <si>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</si>
  <si>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</si>
  <si>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</si>
  <si>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</si>
  <si>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</si>
  <si>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</si>
  <si>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</si>
  <si>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</si>
  <si>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</si>
  <si>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</si>
  <si>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</si>
  <si>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</si>
  <si>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</si>
  <si>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</si>
  <si>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</si>
  <si>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</si>
  <si>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</si>
  <si>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</si>
  <si>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</si>
  <si>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</si>
  <si>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</si>
  <si>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</si>
  <si>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</si>
  <si>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</si>
  <si>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</si>
  <si>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</si>
  <si>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</si>
  <si>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</si>
  <si>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</si>
  <si>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</si>
  <si>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</si>
  <si>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</si>
  <si>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</si>
  <si>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</si>
  <si>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</si>
  <si>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</si>
  <si>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</si>
  <si>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</si>
  <si>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</si>
  <si>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</si>
  <si>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</si>
  <si>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</si>
  <si>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</si>
  <si>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</si>
  <si>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</si>
  <si>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</si>
  <si>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</si>
  <si>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</si>
  <si>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</si>
  <si>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</si>
  <si>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</si>
  <si>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</si>
  <si>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</si>
  <si>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</si>
  <si>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</si>
  <si>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</si>
  <si>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</si>
  <si>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</si>
  <si>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</si>
  <si>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</si>
  <si>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</si>
  <si>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</si>
  <si>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</si>
  <si>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</si>
  <si>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</si>
  <si>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</si>
  <si>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</si>
  <si>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</si>
  <si>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</si>
  <si>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</si>
  <si>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</si>
  <si>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</si>
  <si>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</si>
  <si>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</si>
  <si>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</si>
  <si>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</si>
  <si>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</si>
  <si>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</si>
  <si>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</si>
  <si>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</si>
  <si>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</si>
  <si>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</si>
  <si>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</si>
  <si>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</si>
  <si>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</si>
  <si>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</si>
  <si>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</si>
  <si>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</si>
  <si>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</si>
  <si>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</si>
  <si>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</si>
  <si>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</si>
  <si>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</si>
  <si>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</si>
  <si>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</si>
  <si>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</si>
  <si>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</si>
  <si>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</si>
  <si>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</si>
  <si>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</si>
  <si>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</si>
  <si>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</si>
  <si>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</si>
  <si>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</si>
  <si>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</si>
  <si>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</si>
  <si>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</si>
  <si>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</si>
  <si>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</si>
  <si>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</si>
  <si>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</si>
  <si>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</si>
  <si>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</si>
  <si>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</si>
  <si>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</si>
  <si>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</si>
  <si>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</si>
  <si>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</si>
  <si>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</si>
  <si>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</si>
  <si>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</si>
  <si>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</si>
  <si>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</si>
  <si>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</si>
  <si>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</si>
  <si>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</si>
  <si>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</si>
  <si>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</si>
  <si>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</si>
  <si>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</si>
  <si>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</si>
  <si>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</si>
  <si>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</si>
  <si>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</si>
  <si>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</si>
  <si>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</si>
  <si>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</si>
  <si>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</si>
  <si>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</si>
  <si>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</si>
  <si>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</si>
  <si>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</si>
  <si>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</si>
  <si>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</si>
  <si>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</si>
  <si>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</si>
  <si>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</si>
  <si>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</si>
  <si>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</si>
  <si>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</si>
  <si>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</si>
  <si>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</si>
  <si>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</si>
  <si>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</si>
  <si>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</si>
  <si>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</si>
  <si>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</si>
  <si>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</si>
  <si>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</si>
  <si>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</si>
  <si>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</si>
  <si>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</si>
  <si>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</si>
  <si>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</si>
  <si>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</si>
  <si>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</si>
  <si>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</si>
  <si>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</si>
  <si>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</si>
  <si>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</si>
  <si>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</si>
  <si>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</si>
  <si>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</si>
  <si>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</si>
  <si>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</si>
  <si>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</si>
  <si>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</si>
  <si>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</si>
  <si>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</si>
  <si>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</si>
  <si>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</si>
  <si>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</si>
  <si>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</si>
  <si>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</si>
  <si>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</si>
  <si>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</si>
  <si>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</si>
  <si>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</si>
  <si>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</si>
  <si>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</si>
  <si>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</si>
  <si>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</si>
  <si>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</si>
  <si>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</si>
  <si>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</si>
  <si>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</si>
  <si>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</si>
  <si>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</si>
  <si>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</si>
  <si>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</si>
  <si>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</si>
  <si>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</si>
  <si>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</si>
  <si>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</si>
  <si>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</si>
  <si>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</si>
  <si>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</si>
  <si>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</si>
  <si>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</si>
  <si>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</si>
  <si>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</si>
  <si>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</si>
  <si>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</si>
  <si>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</si>
  <si>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</si>
  <si>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</si>
  <si>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</si>
  <si>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</si>
  <si>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</si>
  <si>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</si>
  <si>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</si>
  <si>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</si>
  <si>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</si>
  <si>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</si>
  <si>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</si>
  <si>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</si>
  <si>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</si>
  <si>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</si>
  <si>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</si>
  <si>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</si>
  <si>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</si>
  <si>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</si>
  <si>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</si>
  <si>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</si>
  <si>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</si>
  <si>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</si>
  <si>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</si>
  <si>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</si>
  <si>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</si>
  <si>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</si>
  <si>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</si>
  <si>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</si>
  <si>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</si>
  <si>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</si>
  <si>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</si>
  <si>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</si>
  <si>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</si>
  <si>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</si>
  <si>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</si>
  <si>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</si>
  <si>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</si>
  <si>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</si>
  <si>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</si>
  <si>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</si>
  <si>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</si>
  <si>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</si>
  <si>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</si>
  <si>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</si>
  <si>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</si>
  <si>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</si>
  <si>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</si>
  <si>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</si>
  <si>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</si>
  <si>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</si>
  <si>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</si>
  <si>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</si>
  <si>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</si>
  <si>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</si>
  <si>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</si>
  <si>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</si>
  <si>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</si>
  <si>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</si>
  <si>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</si>
  <si>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</si>
  <si>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</si>
  <si>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</si>
  <si>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</si>
  <si>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</si>
  <si>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</si>
  <si>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</si>
  <si>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</si>
  <si>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</si>
  <si>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</si>
  <si>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</si>
  <si>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</si>
  <si>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</si>
  <si>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</si>
  <si>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</si>
  <si>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</si>
  <si>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</si>
  <si>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</si>
  <si>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</si>
  <si>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</si>
  <si>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</si>
  <si>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</si>
  <si>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</si>
  <si>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</si>
  <si>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</si>
  <si>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</si>
  <si>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</si>
  <si>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</si>
  <si>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</si>
  <si>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</si>
  <si>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</si>
  <si>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</si>
  <si>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</si>
  <si>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</si>
  <si>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</si>
  <si>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</si>
  <si>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</si>
  <si>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</si>
  <si>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</si>
  <si>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</si>
  <si>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</si>
  <si>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</si>
  <si>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</si>
  <si>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</si>
  <si>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</si>
  <si>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</si>
  <si>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</si>
  <si>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</si>
  <si>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</si>
  <si>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</si>
  <si>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</si>
  <si>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</si>
  <si>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</si>
  <si>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</si>
  <si>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</si>
  <si>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</si>
  <si>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</si>
  <si>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</si>
  <si>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</si>
  <si>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</si>
  <si>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</si>
  <si>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</si>
  <si>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</si>
  <si>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</si>
  <si>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</si>
  <si>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</si>
  <si>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</si>
  <si>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</si>
  <si>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</si>
  <si>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</si>
  <si>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</si>
  <si>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</si>
  <si>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</si>
  <si>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</si>
  <si>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</si>
  <si>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</si>
  <si>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</si>
  <si>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</si>
  <si>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</si>
  <si>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</si>
  <si>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</si>
  <si>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</si>
  <si>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</si>
  <si>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</si>
  <si>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</si>
  <si>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</si>
  <si>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</si>
  <si>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</si>
  <si>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</si>
  <si>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</si>
  <si>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</si>
  <si>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</si>
  <si>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</si>
  <si>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</si>
  <si>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</si>
  <si>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</si>
  <si>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</si>
  <si>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</si>
  <si>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</si>
  <si>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</si>
  <si>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</si>
  <si>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</si>
  <si>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</si>
  <si>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</si>
  <si>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</si>
  <si>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</si>
  <si>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</si>
  <si>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</si>
  <si>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</si>
  <si>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</si>
  <si>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</si>
  <si>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</si>
  <si>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</si>
  <si>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</si>
  <si>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</si>
  <si>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</si>
  <si>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</si>
  <si>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</si>
  <si>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</si>
  <si>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</si>
  <si>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</si>
  <si>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</si>
  <si>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</si>
  <si>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</si>
  <si>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</si>
  <si>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</si>
  <si>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</si>
  <si>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</si>
  <si>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</si>
  <si>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</si>
  <si>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</si>
  <si>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</si>
  <si>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</si>
  <si>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</si>
  <si>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</si>
  <si>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</si>
  <si>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</si>
  <si>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</si>
  <si>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</si>
  <si>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</si>
  <si>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</si>
  <si>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</si>
  <si>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</si>
  <si>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</si>
  <si>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</si>
  <si>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</si>
  <si>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</si>
  <si>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</si>
  <si>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</si>
  <si>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</si>
  <si>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</si>
  <si>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</si>
  <si>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</si>
  <si>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</si>
  <si>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</si>
  <si>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</si>
  <si>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</si>
  <si>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</si>
  <si>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</si>
  <si>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</si>
  <si>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</si>
  <si>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</si>
  <si>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</si>
  <si>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</si>
  <si>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</si>
  <si>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</si>
  <si>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</si>
  <si>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</si>
  <si>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</si>
  <si>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</si>
  <si>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</si>
  <si>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</si>
  <si>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</si>
  <si>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</si>
  <si>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</si>
  <si>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</si>
  <si>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</si>
  <si>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</si>
  <si>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</si>
  <si>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</si>
  <si>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</si>
  <si>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</si>
  <si>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</si>
  <si>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</si>
  <si>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</si>
  <si>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</si>
  <si>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</si>
  <si>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</si>
  <si>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</si>
  <si>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</si>
  <si>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</si>
  <si>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</si>
  <si>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</si>
  <si>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</si>
  <si>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</si>
  <si>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</si>
  <si>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</si>
  <si>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</si>
  <si>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</si>
  <si>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</si>
  <si>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</si>
  <si>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</si>
  <si>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</si>
  <si>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</si>
  <si>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</si>
  <si>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</si>
  <si>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</si>
  <si>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</si>
  <si>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</si>
  <si>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</si>
  <si>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</si>
  <si>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</si>
  <si>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</si>
  <si>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</si>
  <si>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</si>
  <si>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</si>
  <si>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</si>
  <si>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</si>
  <si>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</si>
  <si>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</si>
  <si>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</si>
  <si>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</si>
  <si>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</si>
  <si>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</si>
  <si>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</si>
  <si>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</si>
  <si>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</si>
  <si>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</si>
  <si>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</si>
  <si>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</si>
  <si>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</si>
  <si>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</si>
  <si>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</si>
  <si>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</si>
  <si>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</si>
  <si>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</si>
  <si>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</si>
  <si>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</si>
  <si>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</si>
  <si>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</si>
  <si>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</si>
  <si>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</si>
  <si>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</si>
  <si>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</si>
  <si>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</si>
  <si>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</si>
  <si>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</si>
  <si>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</si>
  <si>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</si>
  <si>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</si>
  <si>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</si>
  <si>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</si>
  <si>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</si>
  <si>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</si>
  <si>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</si>
  <si>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</si>
  <si>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</si>
  <si>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</si>
  <si>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</si>
  <si>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</si>
  <si>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</si>
  <si>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</si>
  <si>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</si>
  <si>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</si>
  <si>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</si>
  <si>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</si>
  <si>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</si>
  <si>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</si>
  <si>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</si>
  <si>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</si>
  <si>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</si>
  <si>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</si>
  <si>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</si>
  <si>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</si>
  <si>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</si>
  <si>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</si>
  <si>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</si>
  <si>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</si>
  <si>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</si>
  <si>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</si>
  <si>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</si>
  <si>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</si>
  <si>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</si>
  <si>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</si>
  <si>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</si>
  <si>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</si>
  <si>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</si>
  <si>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</si>
  <si>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</si>
  <si>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</si>
  <si>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</si>
  <si>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</si>
  <si>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</si>
  <si>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</si>
  <si>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</si>
  <si>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</si>
  <si>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</si>
  <si>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</si>
  <si>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</si>
  <si>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</si>
  <si>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</si>
  <si>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</si>
  <si>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</si>
  <si>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</si>
  <si>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</si>
  <si>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</si>
  <si>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</si>
  <si>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</si>
  <si>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</si>
  <si>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</si>
  <si>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</si>
  <si>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</si>
  <si>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</si>
  <si>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</si>
  <si>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</si>
  <si>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</si>
  <si>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</si>
  <si>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</si>
  <si>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</si>
  <si>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</si>
  <si>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</si>
  <si>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</si>
  <si>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</si>
  <si>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</si>
  <si>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</si>
  <si>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</si>
  <si>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</si>
  <si>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</si>
  <si>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</si>
  <si>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</si>
  <si>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</si>
  <si>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</si>
  <si>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</si>
  <si>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</si>
  <si>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</si>
  <si>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</si>
  <si>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EB-2019-0044</t>
  </si>
  <si>
    <t>2020 IRM Application</t>
  </si>
  <si>
    <t>EB-2021-0055</t>
  </si>
  <si>
    <t>2022 IRM Application</t>
  </si>
  <si>
    <t>EB-2009-0269</t>
  </si>
  <si>
    <t>EB-2011-0184</t>
  </si>
  <si>
    <t>EB-2013-0153</t>
  </si>
  <si>
    <t>EB-2014-0095</t>
  </si>
  <si>
    <t>EB-2016-0275</t>
  </si>
  <si>
    <t>EB-2017-0062</t>
  </si>
  <si>
    <t>EB-2018-0055</t>
  </si>
  <si>
    <t>EB-2019-0055</t>
  </si>
  <si>
    <t>GS&gt;50 KW - Thermal Demand Meter</t>
  </si>
  <si>
    <t>GS&gt;50 KW - Interval Meter</t>
  </si>
  <si>
    <t>Newmarket-Tay Power Distribution Ltd.</t>
  </si>
  <si>
    <t>Save on Energy Instant Discount Program</t>
  </si>
  <si>
    <t>Save on Energy Heating &amp; Cooling Program</t>
  </si>
  <si>
    <t>Instant Savings Local Program</t>
  </si>
  <si>
    <t>Home Energy Assessment &amp; Retrofit LDC Innovation Fund Pilot Program</t>
  </si>
  <si>
    <t>Whole Home Pilot Program</t>
  </si>
  <si>
    <t>Home Depot Home Appliance Market Uplift Conservation Fund Pilot Program</t>
  </si>
  <si>
    <t>Pre-2011 Programs Completed in 2011</t>
  </si>
  <si>
    <t>Newmarket - Tay Power Distribution Ltd.</t>
  </si>
  <si>
    <t>Commercial</t>
  </si>
  <si>
    <t>EE</t>
  </si>
  <si>
    <t>Business</t>
  </si>
  <si>
    <t>Home Assistance</t>
  </si>
  <si>
    <t>Consumer</t>
  </si>
  <si>
    <t>Tier 1</t>
  </si>
  <si>
    <t>Industrial</t>
  </si>
  <si>
    <t>DR</t>
  </si>
  <si>
    <t>Commercial &amp; Institutional</t>
  </si>
  <si>
    <t>Small Business Lighting</t>
  </si>
  <si>
    <t>C&amp;I</t>
  </si>
  <si>
    <t xml:space="preserve"> </t>
  </si>
  <si>
    <t>Tier 1 - 2011 Adjustment</t>
  </si>
  <si>
    <t>Newmarket Tay Power Distribution Ltd.</t>
  </si>
  <si>
    <t>Efficiency: Equipment Replacement Incentive Initiative</t>
  </si>
  <si>
    <t>2018 Results Persistence</t>
  </si>
  <si>
    <t>INSTANT SAVINGS LOCAL PROGRAM</t>
  </si>
  <si>
    <t>B375</t>
  </si>
  <si>
    <t>Home Depot Home Appliance Market Uplift Conservation Fund Pilot Program row renamed to  Home Depot Home Appliance Market Uplift Conservation Fund Pilot Program</t>
  </si>
  <si>
    <t>Provide row for pilot program</t>
  </si>
  <si>
    <t>B924</t>
  </si>
  <si>
    <t>Toronto Hydro-Electric System Limited - PFP - Large (Pilot Savings) updated to be Instant Savings Local Program for pilot program.</t>
  </si>
  <si>
    <t>2019 Results Persistence</t>
  </si>
  <si>
    <t>2020 Results Persistence</t>
  </si>
  <si>
    <t>B1107</t>
  </si>
  <si>
    <t>EB-2020-0041</t>
  </si>
  <si>
    <t>Other - Rate Rider for Incremental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</si>
</sst>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8" borderId="110" xfId="0" applyFill="1" applyBorder="1" applyAlignment="1">
      <alignment vertical="top"/>
    </xf>
    <xf numFmtId="3" fontId="3" fillId="2" borderId="0" xfId="0" applyNumberFormat="1" applyFont="1" applyFill="1"/>
    <xf numFmtId="0" fontId="91" fillId="2" borderId="0" xfId="0" applyFont="1" applyFill="1" applyAlignment="1" applyProtection="1">
      <alignment vertical="top" wrapText="1"/>
      <protection locked="0"/>
    </xf>
    <xf numFmtId="0" fontId="0" fillId="94" borderId="110" xfId="0" applyFill="1" applyBorder="1"/>
    <xf numFmtId="3" fontId="0" fillId="28" borderId="35" xfId="0" applyNumberFormat="1" applyFill="1" applyBorder="1" applyAlignment="1">
      <alignment vertical="top"/>
    </xf>
    <xf numFmtId="9" fontId="45" fillId="28" borderId="0" xfId="72" applyFont="1" applyFill="1" applyBorder="1" applyAlignment="1">
      <alignmen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237" fillId="2" borderId="5" xfId="0" applyFont="1" applyFill="1" applyBorder="1" applyAlignment="1">
      <alignment horizontal="left"/>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394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3930095"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2152550"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444141"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18181707"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1939924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95250" y="152400"/>
          <a:ext cx="14176375" cy="1885950"/>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3065125" cy="197908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H6" sqref="H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62" t="s">
        <v>174</v>
      </c>
      <c r="C3" s="762"/>
    </row>
    <row r="4" spans="1:3" ht="11.25" customHeight="1"/>
    <row r="5" spans="1:3" s="30" customFormat="1" ht="25.5" customHeight="1">
      <c r="B5" s="60" t="s">
        <v>420</v>
      </c>
      <c r="C5" s="60" t="s">
        <v>173</v>
      </c>
    </row>
    <row r="6" spans="1:3" s="176" customFormat="1" ht="48" customHeight="1">
      <c r="A6" s="241"/>
      <c r="B6" s="618" t="s">
        <v>170</v>
      </c>
      <c r="C6" s="671" t="s">
        <v>593</v>
      </c>
    </row>
    <row r="7" spans="1:3" s="176" customFormat="1" ht="21" customHeight="1">
      <c r="A7" s="241"/>
      <c r="B7" s="612" t="s">
        <v>552</v>
      </c>
      <c r="C7" s="672" t="s">
        <v>605</v>
      </c>
    </row>
    <row r="8" spans="1:3" s="176" customFormat="1" ht="32.25" customHeight="1">
      <c r="B8" s="612" t="s">
        <v>367</v>
      </c>
      <c r="C8" s="673" t="s">
        <v>594</v>
      </c>
    </row>
    <row r="9" spans="1:3" s="176" customFormat="1" ht="27.75" customHeight="1">
      <c r="B9" s="612" t="s">
        <v>169</v>
      </c>
      <c r="C9" s="673" t="s">
        <v>595</v>
      </c>
    </row>
    <row r="10" spans="1:3" s="176" customFormat="1" ht="26.25" customHeight="1">
      <c r="B10" s="627" t="s">
        <v>368</v>
      </c>
      <c r="C10" s="675" t="s">
        <v>596</v>
      </c>
    </row>
    <row r="11" spans="1:3" s="176" customFormat="1" ht="39.75" customHeight="1">
      <c r="B11" s="612" t="s">
        <v>369</v>
      </c>
      <c r="C11" s="673" t="s">
        <v>597</v>
      </c>
    </row>
    <row r="12" spans="1:3" s="176" customFormat="1" ht="18" customHeight="1">
      <c r="B12" s="612" t="s">
        <v>370</v>
      </c>
      <c r="C12" s="673" t="s">
        <v>598</v>
      </c>
    </row>
    <row r="13" spans="1:3" s="176" customFormat="1" ht="13.5" customHeight="1">
      <c r="B13" s="612"/>
      <c r="C13" s="674"/>
    </row>
    <row r="14" spans="1:3" s="176" customFormat="1" ht="18" customHeight="1">
      <c r="B14" s="612" t="s">
        <v>657</v>
      </c>
      <c r="C14" s="672" t="s">
        <v>655</v>
      </c>
    </row>
    <row r="15" spans="1:3" s="176" customFormat="1" ht="8.25" customHeight="1">
      <c r="B15" s="612"/>
      <c r="C15" s="674"/>
    </row>
    <row r="16" spans="1:3" s="176" customFormat="1" ht="33" customHeight="1">
      <c r="B16" s="676" t="s">
        <v>592</v>
      </c>
      <c r="C16" s="677" t="s">
        <v>656</v>
      </c>
    </row>
    <row r="17" spans="2:2" s="103" customFormat="1" ht="15.7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view="pageBreakPreview" zoomScale="60" zoomScaleNormal="85" workbookViewId="0">
      <pane ySplit="16" topLeftCell="A20" activePane="bottomLeft" state="frozen"/>
      <selection pane="bottomLeft" activeCell="A43" sqref="A43"/>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561</v>
      </c>
      <c r="C16" s="766" t="s">
        <v>505</v>
      </c>
      <c r="D16" s="767"/>
      <c r="E16" s="767"/>
      <c r="F16" s="767"/>
      <c r="G16" s="767"/>
      <c r="H16" s="767"/>
      <c r="I16" s="767"/>
      <c r="J16" s="767"/>
      <c r="K16" s="767"/>
      <c r="L16" s="767"/>
      <c r="M16" s="767"/>
      <c r="N16" s="767"/>
      <c r="O16" s="767"/>
      <c r="P16" s="767"/>
      <c r="Q16" s="767"/>
      <c r="R16" s="767"/>
      <c r="S16" s="767"/>
      <c r="T16" s="767"/>
      <c r="U16" s="767"/>
    </row>
    <row r="17" spans="2:21" ht="55.5" customHeight="1">
      <c r="B17" s="705" t="s">
        <v>626</v>
      </c>
      <c r="C17" s="768" t="s">
        <v>730</v>
      </c>
      <c r="D17" s="768"/>
      <c r="E17" s="768"/>
      <c r="F17" s="768"/>
      <c r="G17" s="768"/>
      <c r="H17" s="768"/>
      <c r="I17" s="768"/>
      <c r="J17" s="768"/>
      <c r="K17" s="768"/>
      <c r="L17" s="768"/>
      <c r="M17" s="768"/>
      <c r="N17" s="768"/>
      <c r="O17" s="768"/>
      <c r="P17" s="768"/>
      <c r="Q17" s="768"/>
      <c r="R17" s="768"/>
      <c r="S17" s="768"/>
      <c r="T17" s="768"/>
      <c r="U17" s="769"/>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630</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627</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65" t="s">
        <v>628</v>
      </c>
      <c r="D23" s="765"/>
      <c r="E23" s="765"/>
      <c r="F23" s="765"/>
      <c r="G23" s="765"/>
      <c r="H23" s="765"/>
      <c r="I23" s="765"/>
      <c r="J23" s="765"/>
      <c r="K23" s="765"/>
      <c r="L23" s="765"/>
      <c r="M23" s="765"/>
      <c r="N23" s="765"/>
      <c r="O23" s="765"/>
      <c r="P23" s="765"/>
      <c r="Q23" s="765"/>
      <c r="R23" s="765"/>
      <c r="S23" s="765"/>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631</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65" t="s">
        <v>629</v>
      </c>
      <c r="D27" s="765"/>
      <c r="E27" s="765"/>
      <c r="F27" s="765"/>
      <c r="G27" s="765"/>
      <c r="H27" s="765"/>
      <c r="I27" s="765"/>
      <c r="J27" s="765"/>
      <c r="K27" s="765"/>
      <c r="L27" s="765"/>
      <c r="M27" s="765"/>
      <c r="N27" s="765"/>
      <c r="O27" s="765"/>
      <c r="P27" s="765"/>
      <c r="Q27" s="765"/>
      <c r="R27" s="765"/>
      <c r="S27" s="765"/>
      <c r="T27" s="765"/>
      <c r="U27" s="770"/>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65" t="s">
        <v>632</v>
      </c>
      <c r="D29" s="765"/>
      <c r="E29" s="765"/>
      <c r="F29" s="765"/>
      <c r="G29" s="765"/>
      <c r="H29" s="765"/>
      <c r="I29" s="765"/>
      <c r="J29" s="765"/>
      <c r="K29" s="765"/>
      <c r="L29" s="765"/>
      <c r="M29" s="765"/>
      <c r="N29" s="765"/>
      <c r="O29" s="765"/>
      <c r="P29" s="765"/>
      <c r="Q29" s="765"/>
      <c r="R29" s="765"/>
      <c r="S29" s="765"/>
      <c r="T29" s="765"/>
      <c r="U29" s="770"/>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633</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634</v>
      </c>
      <c r="C33" s="771" t="s">
        <v>635</v>
      </c>
      <c r="D33" s="771"/>
      <c r="E33" s="771"/>
      <c r="F33" s="771"/>
      <c r="G33" s="771"/>
      <c r="H33" s="771"/>
      <c r="I33" s="771"/>
      <c r="J33" s="771"/>
      <c r="K33" s="771"/>
      <c r="L33" s="771"/>
      <c r="M33" s="771"/>
      <c r="N33" s="771"/>
      <c r="O33" s="771"/>
      <c r="P33" s="771"/>
      <c r="Q33" s="771"/>
      <c r="R33" s="771"/>
      <c r="S33" s="771"/>
      <c r="T33" s="771"/>
      <c r="U33" s="772"/>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636</v>
      </c>
      <c r="C35" s="719" t="s">
        <v>637</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638</v>
      </c>
      <c r="C37" s="773" t="s">
        <v>639</v>
      </c>
      <c r="D37" s="773"/>
      <c r="E37" s="773"/>
      <c r="F37" s="773"/>
      <c r="G37" s="773"/>
      <c r="H37" s="773"/>
      <c r="I37" s="773"/>
      <c r="J37" s="773"/>
      <c r="K37" s="773"/>
      <c r="L37" s="773"/>
      <c r="M37" s="773"/>
      <c r="N37" s="773"/>
      <c r="O37" s="773"/>
      <c r="P37" s="773"/>
      <c r="Q37" s="773"/>
      <c r="R37" s="773"/>
      <c r="S37" s="773"/>
      <c r="T37" s="773"/>
      <c r="U37" s="774"/>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640</v>
      </c>
      <c r="C39" s="721" t="s">
        <v>641</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c r="B41" s="722"/>
      <c r="C41" s="716"/>
      <c r="D41" s="716"/>
      <c r="E41" s="716"/>
      <c r="F41" s="716"/>
      <c r="G41" s="716"/>
      <c r="H41" s="716"/>
      <c r="I41" s="716"/>
      <c r="J41" s="716"/>
      <c r="K41" s="716"/>
      <c r="L41" s="716"/>
      <c r="M41" s="716"/>
      <c r="N41" s="716"/>
      <c r="O41" s="716"/>
      <c r="P41" s="716"/>
      <c r="Q41" s="716"/>
      <c r="R41" s="716"/>
      <c r="S41" s="716"/>
      <c r="T41" s="716"/>
      <c r="U41" s="717"/>
    </row>
    <row r="42" spans="2:21" ht="15.75">
      <c r="B42" s="718" t="s">
        <v>642</v>
      </c>
      <c r="C42" s="719" t="s">
        <v>643</v>
      </c>
      <c r="D42" s="708"/>
      <c r="E42" s="708"/>
      <c r="F42" s="708"/>
      <c r="G42" s="708"/>
      <c r="H42" s="708"/>
      <c r="I42" s="708"/>
      <c r="J42" s="708"/>
      <c r="K42" s="708"/>
      <c r="L42" s="708"/>
      <c r="M42" s="708"/>
      <c r="N42" s="708"/>
      <c r="O42" s="708"/>
      <c r="P42" s="708"/>
      <c r="Q42" s="708"/>
      <c r="R42" s="708"/>
      <c r="S42" s="708"/>
      <c r="T42" s="708"/>
      <c r="U42" s="709"/>
    </row>
    <row r="43" spans="2:21">
      <c r="B43" s="723"/>
      <c r="C43" s="708"/>
      <c r="D43" s="708"/>
      <c r="E43" s="708"/>
      <c r="F43" s="708"/>
      <c r="G43" s="708"/>
      <c r="H43" s="708"/>
      <c r="I43" s="708"/>
      <c r="J43" s="708"/>
      <c r="K43" s="708"/>
      <c r="L43" s="708"/>
      <c r="M43" s="708"/>
      <c r="N43" s="708"/>
      <c r="O43" s="708"/>
      <c r="P43" s="708"/>
      <c r="Q43" s="708"/>
      <c r="R43" s="708"/>
      <c r="S43" s="708"/>
      <c r="T43" s="708"/>
      <c r="U43" s="709"/>
    </row>
    <row r="44" spans="2:21" ht="36" customHeight="1">
      <c r="B44" s="723"/>
      <c r="C44" s="763" t="s">
        <v>659</v>
      </c>
      <c r="D44" s="763"/>
      <c r="E44" s="763"/>
      <c r="F44" s="763"/>
      <c r="G44" s="763"/>
      <c r="H44" s="763"/>
      <c r="I44" s="763"/>
      <c r="J44" s="763"/>
      <c r="K44" s="763"/>
      <c r="L44" s="763"/>
      <c r="M44" s="763"/>
      <c r="N44" s="763"/>
      <c r="O44" s="763"/>
      <c r="P44" s="763"/>
      <c r="Q44" s="763"/>
      <c r="R44" s="763"/>
      <c r="S44" s="763"/>
      <c r="T44" s="763"/>
      <c r="U44" s="764"/>
    </row>
    <row r="45" spans="2:21">
      <c r="B45" s="723"/>
      <c r="C45" s="724"/>
      <c r="D45" s="708"/>
      <c r="E45" s="708"/>
      <c r="F45" s="708"/>
      <c r="G45" s="708"/>
      <c r="H45" s="708"/>
      <c r="I45" s="708"/>
      <c r="J45" s="708"/>
      <c r="K45" s="708"/>
      <c r="L45" s="708"/>
      <c r="M45" s="708"/>
      <c r="N45" s="708"/>
      <c r="O45" s="708"/>
      <c r="P45" s="708"/>
      <c r="Q45" s="708"/>
      <c r="R45" s="708"/>
      <c r="S45" s="708"/>
      <c r="T45" s="708"/>
      <c r="U45" s="709"/>
    </row>
    <row r="46" spans="2:21" ht="35.25" customHeight="1">
      <c r="B46" s="723"/>
      <c r="C46" s="763" t="s">
        <v>644</v>
      </c>
      <c r="D46" s="763"/>
      <c r="E46" s="763"/>
      <c r="F46" s="763"/>
      <c r="G46" s="763"/>
      <c r="H46" s="763"/>
      <c r="I46" s="763"/>
      <c r="J46" s="763"/>
      <c r="K46" s="763"/>
      <c r="L46" s="763"/>
      <c r="M46" s="763"/>
      <c r="N46" s="763"/>
      <c r="O46" s="763"/>
      <c r="P46" s="763"/>
      <c r="Q46" s="763"/>
      <c r="R46" s="763"/>
      <c r="S46" s="763"/>
      <c r="T46" s="763"/>
      <c r="U46" s="764"/>
    </row>
    <row r="47" spans="2:21">
      <c r="B47" s="723"/>
      <c r="C47" s="724"/>
      <c r="D47" s="708"/>
      <c r="E47" s="708"/>
      <c r="F47" s="708"/>
      <c r="G47" s="708"/>
      <c r="H47" s="708"/>
      <c r="I47" s="708"/>
      <c r="J47" s="708"/>
      <c r="K47" s="708"/>
      <c r="L47" s="708"/>
      <c r="M47" s="708"/>
      <c r="N47" s="708"/>
      <c r="O47" s="708"/>
      <c r="P47" s="708"/>
      <c r="Q47" s="708"/>
      <c r="R47" s="708"/>
      <c r="S47" s="708"/>
      <c r="T47" s="708"/>
      <c r="U47" s="709"/>
    </row>
    <row r="48" spans="2:21" ht="40.5" customHeight="1">
      <c r="B48" s="723"/>
      <c r="C48" s="763" t="s">
        <v>645</v>
      </c>
      <c r="D48" s="763"/>
      <c r="E48" s="763"/>
      <c r="F48" s="763"/>
      <c r="G48" s="763"/>
      <c r="H48" s="763"/>
      <c r="I48" s="763"/>
      <c r="J48" s="763"/>
      <c r="K48" s="763"/>
      <c r="L48" s="763"/>
      <c r="M48" s="763"/>
      <c r="N48" s="763"/>
      <c r="O48" s="763"/>
      <c r="P48" s="763"/>
      <c r="Q48" s="763"/>
      <c r="R48" s="763"/>
      <c r="S48" s="763"/>
      <c r="T48" s="763"/>
      <c r="U48" s="764"/>
    </row>
    <row r="49" spans="2:21">
      <c r="B49" s="723"/>
      <c r="C49" s="724"/>
      <c r="D49" s="708"/>
      <c r="E49" s="708"/>
      <c r="F49" s="708"/>
      <c r="G49" s="708"/>
      <c r="H49" s="708"/>
      <c r="I49" s="708"/>
      <c r="J49" s="708"/>
      <c r="K49" s="708"/>
      <c r="L49" s="708"/>
      <c r="M49" s="708"/>
      <c r="N49" s="708"/>
      <c r="O49" s="708"/>
      <c r="P49" s="708"/>
      <c r="Q49" s="708"/>
      <c r="R49" s="708"/>
      <c r="S49" s="708"/>
      <c r="T49" s="708"/>
      <c r="U49" s="709"/>
    </row>
    <row r="50" spans="2:21" ht="30" customHeight="1">
      <c r="B50" s="723"/>
      <c r="C50" s="763" t="s">
        <v>646</v>
      </c>
      <c r="D50" s="763"/>
      <c r="E50" s="763"/>
      <c r="F50" s="763"/>
      <c r="G50" s="763"/>
      <c r="H50" s="763"/>
      <c r="I50" s="763"/>
      <c r="J50" s="763"/>
      <c r="K50" s="763"/>
      <c r="L50" s="763"/>
      <c r="M50" s="763"/>
      <c r="N50" s="763"/>
      <c r="O50" s="763"/>
      <c r="P50" s="763"/>
      <c r="Q50" s="763"/>
      <c r="R50" s="763"/>
      <c r="S50" s="763"/>
      <c r="T50" s="763"/>
      <c r="U50" s="764"/>
    </row>
    <row r="51" spans="2:21" ht="15.75">
      <c r="B51" s="723"/>
      <c r="C51" s="707"/>
      <c r="D51" s="708"/>
      <c r="E51" s="708"/>
      <c r="F51" s="708"/>
      <c r="G51" s="708"/>
      <c r="H51" s="708"/>
      <c r="I51" s="708"/>
      <c r="J51" s="708"/>
      <c r="K51" s="708"/>
      <c r="L51" s="708"/>
      <c r="M51" s="708"/>
      <c r="N51" s="708"/>
      <c r="O51" s="708"/>
      <c r="P51" s="708"/>
      <c r="Q51" s="708"/>
      <c r="R51" s="708"/>
      <c r="S51" s="708"/>
      <c r="T51" s="708"/>
      <c r="U51" s="709"/>
    </row>
    <row r="52" spans="2:21" ht="31.5" customHeight="1">
      <c r="B52" s="723"/>
      <c r="C52" s="765" t="s">
        <v>658</v>
      </c>
      <c r="D52" s="765"/>
      <c r="E52" s="765"/>
      <c r="F52" s="765"/>
      <c r="G52" s="765"/>
      <c r="H52" s="765"/>
      <c r="I52" s="765"/>
      <c r="J52" s="765"/>
      <c r="K52" s="765"/>
      <c r="L52" s="765"/>
      <c r="M52" s="765"/>
      <c r="N52" s="765"/>
      <c r="O52" s="765"/>
      <c r="P52" s="765"/>
      <c r="Q52" s="765"/>
      <c r="R52" s="765"/>
      <c r="S52" s="765"/>
      <c r="T52" s="765"/>
      <c r="U52" s="770"/>
    </row>
    <row r="53" spans="2:21">
      <c r="B53" s="720"/>
      <c r="C53" s="712"/>
      <c r="D53" s="712"/>
      <c r="E53" s="712"/>
      <c r="F53" s="712"/>
      <c r="G53" s="712"/>
      <c r="H53" s="712"/>
      <c r="I53" s="712"/>
      <c r="J53" s="712"/>
      <c r="K53" s="712"/>
      <c r="L53" s="712"/>
      <c r="M53" s="712"/>
      <c r="N53" s="712"/>
      <c r="O53" s="712"/>
      <c r="P53" s="712"/>
      <c r="Q53" s="712"/>
      <c r="R53" s="712"/>
      <c r="S53" s="712"/>
      <c r="T53" s="712"/>
      <c r="U53" s="713"/>
    </row>
    <row r="54" spans="2:21" ht="48" customHeight="1">
      <c r="B54" s="705" t="s">
        <v>647</v>
      </c>
      <c r="C54" s="773" t="s">
        <v>648</v>
      </c>
      <c r="D54" s="773"/>
      <c r="E54" s="773"/>
      <c r="F54" s="773"/>
      <c r="G54" s="773"/>
      <c r="H54" s="773"/>
      <c r="I54" s="773"/>
      <c r="J54" s="773"/>
      <c r="K54" s="773"/>
      <c r="L54" s="773"/>
      <c r="M54" s="773"/>
      <c r="N54" s="773"/>
      <c r="O54" s="773"/>
      <c r="P54" s="773"/>
      <c r="Q54" s="773"/>
      <c r="R54" s="773"/>
      <c r="S54" s="773"/>
      <c r="T54" s="773"/>
      <c r="U54" s="774"/>
    </row>
    <row r="55" spans="2:21">
      <c r="B55" s="720"/>
      <c r="C55" s="712"/>
      <c r="D55" s="712"/>
      <c r="E55" s="712"/>
      <c r="F55" s="712"/>
      <c r="G55" s="712"/>
      <c r="H55" s="712"/>
      <c r="I55" s="712"/>
      <c r="J55" s="712"/>
      <c r="K55" s="712"/>
      <c r="L55" s="712"/>
      <c r="M55" s="712"/>
      <c r="N55" s="712"/>
      <c r="O55" s="712"/>
      <c r="P55" s="712"/>
      <c r="Q55" s="712"/>
      <c r="R55" s="712"/>
      <c r="S55" s="712"/>
      <c r="T55" s="712"/>
      <c r="U55" s="713"/>
    </row>
    <row r="56" spans="2:21" ht="34.5" customHeight="1">
      <c r="B56" s="705" t="s">
        <v>649</v>
      </c>
      <c r="C56" s="773" t="s">
        <v>650</v>
      </c>
      <c r="D56" s="773"/>
      <c r="E56" s="773"/>
      <c r="F56" s="773"/>
      <c r="G56" s="773"/>
      <c r="H56" s="773"/>
      <c r="I56" s="773"/>
      <c r="J56" s="773"/>
      <c r="K56" s="773"/>
      <c r="L56" s="773"/>
      <c r="M56" s="773"/>
      <c r="N56" s="773"/>
      <c r="O56" s="773"/>
      <c r="P56" s="773"/>
      <c r="Q56" s="773"/>
      <c r="R56" s="773"/>
      <c r="S56" s="773"/>
      <c r="T56" s="773"/>
      <c r="U56" s="774"/>
    </row>
    <row r="57" spans="2:21">
      <c r="B57" s="725"/>
      <c r="C57" s="712"/>
      <c r="D57" s="712"/>
      <c r="E57" s="712"/>
      <c r="F57" s="712"/>
      <c r="G57" s="712"/>
      <c r="H57" s="712"/>
      <c r="I57" s="712"/>
      <c r="J57" s="712"/>
      <c r="K57" s="712"/>
      <c r="L57" s="712"/>
      <c r="M57" s="712"/>
      <c r="N57" s="712"/>
      <c r="O57" s="712"/>
      <c r="P57" s="712"/>
      <c r="Q57" s="712"/>
      <c r="R57" s="712"/>
      <c r="S57" s="712"/>
      <c r="T57" s="712"/>
      <c r="U57" s="713"/>
    </row>
    <row r="58" spans="2:21" ht="30.75" customHeight="1">
      <c r="B58" s="714" t="s">
        <v>651</v>
      </c>
      <c r="C58" s="726" t="s">
        <v>652</v>
      </c>
      <c r="D58" s="727"/>
      <c r="E58" s="727"/>
      <c r="F58" s="727"/>
      <c r="G58" s="727"/>
      <c r="H58" s="727"/>
      <c r="I58" s="727"/>
      <c r="J58" s="727"/>
      <c r="K58" s="727"/>
      <c r="L58" s="727"/>
      <c r="M58" s="727"/>
      <c r="N58" s="727"/>
      <c r="O58" s="727"/>
      <c r="P58" s="727"/>
      <c r="Q58" s="727"/>
      <c r="R58" s="727"/>
      <c r="S58" s="727"/>
      <c r="T58" s="727"/>
      <c r="U58" s="728"/>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scale="38" orientation="portrait" verticalDpi="1200" r:id="rId1"/>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76" t="s">
        <v>725</v>
      </c>
      <c r="C3" s="777"/>
      <c r="D3" s="777"/>
      <c r="E3" s="777"/>
      <c r="F3" s="778"/>
      <c r="G3" s="122"/>
    </row>
    <row r="4" spans="2:20" ht="16.5" customHeight="1">
      <c r="B4" s="779"/>
      <c r="C4" s="780"/>
      <c r="D4" s="780"/>
      <c r="E4" s="780"/>
      <c r="F4" s="781"/>
      <c r="G4" s="122"/>
    </row>
    <row r="5" spans="2:20" ht="71.25" customHeight="1">
      <c r="B5" s="779"/>
      <c r="C5" s="780"/>
      <c r="D5" s="780"/>
      <c r="E5" s="780"/>
      <c r="F5" s="781"/>
      <c r="G5" s="122"/>
    </row>
    <row r="6" spans="2:20" ht="21.75" customHeight="1">
      <c r="B6" s="782"/>
      <c r="C6" s="783"/>
      <c r="D6" s="783"/>
      <c r="E6" s="783"/>
      <c r="F6" s="784"/>
      <c r="G6" s="122"/>
    </row>
    <row r="8" spans="2:20" ht="21">
      <c r="B8" s="775" t="s">
        <v>481</v>
      </c>
      <c r="C8" s="775"/>
      <c r="D8" s="775"/>
      <c r="E8" s="775"/>
      <c r="F8" s="775"/>
      <c r="G8" s="77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2" t="s">
        <v>616</v>
      </c>
      <c r="G14" s="123"/>
      <c r="L14" s="33"/>
      <c r="M14" s="33"/>
      <c r="N14" s="33"/>
      <c r="O14" s="33"/>
      <c r="P14" s="33"/>
      <c r="Q14" s="68"/>
      <c r="S14" s="8"/>
      <c r="T14" s="8"/>
    </row>
    <row r="15" spans="2:20" s="9" customFormat="1" ht="26.25" customHeight="1" thickBot="1">
      <c r="B15" s="102"/>
      <c r="C15" s="172" t="s">
        <v>617</v>
      </c>
      <c r="G15" s="123"/>
      <c r="L15" s="33"/>
      <c r="M15" s="33"/>
      <c r="N15" s="33"/>
      <c r="O15" s="33"/>
      <c r="P15" s="33"/>
      <c r="Q15" s="68"/>
      <c r="S15" s="8"/>
      <c r="T15" s="8"/>
    </row>
    <row r="16" spans="2:20" s="9" customFormat="1" ht="26.25" customHeight="1" thickBot="1">
      <c r="B16" s="102"/>
      <c r="C16" s="172"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7" t="s">
        <v>543</v>
      </c>
      <c r="C21" s="653" t="s">
        <v>437</v>
      </c>
      <c r="D21" s="656" t="s">
        <v>443</v>
      </c>
      <c r="E21" s="660" t="s">
        <v>583</v>
      </c>
      <c r="F21" s="656" t="s">
        <v>448</v>
      </c>
      <c r="G21" s="174"/>
      <c r="M21" s="645"/>
      <c r="T21" s="645"/>
    </row>
    <row r="22" spans="2:20" s="103" customFormat="1" ht="47.45" customHeight="1">
      <c r="B22" s="648" t="s">
        <v>458</v>
      </c>
      <c r="C22" s="654" t="s">
        <v>438</v>
      </c>
      <c r="D22" s="657" t="s">
        <v>444</v>
      </c>
      <c r="E22" s="661" t="s">
        <v>583</v>
      </c>
      <c r="F22" s="657" t="s">
        <v>448</v>
      </c>
      <c r="G22" s="174"/>
      <c r="M22" s="645"/>
      <c r="T22" s="645"/>
    </row>
    <row r="23" spans="2:20" s="103" customFormat="1" ht="45.6" customHeight="1">
      <c r="B23" s="648" t="s">
        <v>455</v>
      </c>
      <c r="C23" s="654" t="s">
        <v>438</v>
      </c>
      <c r="D23" s="657" t="s">
        <v>445</v>
      </c>
      <c r="E23" s="661" t="s">
        <v>583</v>
      </c>
      <c r="F23" s="657" t="s">
        <v>448</v>
      </c>
      <c r="G23" s="174"/>
      <c r="M23" s="645"/>
      <c r="T23" s="645"/>
    </row>
    <row r="24" spans="2:20" s="103" customFormat="1" ht="32.25" customHeight="1">
      <c r="B24" s="649" t="s">
        <v>456</v>
      </c>
      <c r="C24" s="654" t="s">
        <v>437</v>
      </c>
      <c r="D24" s="657" t="s">
        <v>446</v>
      </c>
      <c r="E24" s="662" t="s">
        <v>600</v>
      </c>
      <c r="F24" s="665"/>
      <c r="G24" s="174"/>
      <c r="M24" s="645"/>
      <c r="T24" s="645"/>
    </row>
    <row r="25" spans="2:20" s="103" customFormat="1" ht="30.75" customHeight="1">
      <c r="B25" s="650" t="s">
        <v>541</v>
      </c>
      <c r="C25" s="654" t="s">
        <v>437</v>
      </c>
      <c r="D25" s="657"/>
      <c r="E25" s="662"/>
      <c r="F25" s="665"/>
      <c r="G25" s="174"/>
      <c r="M25" s="645"/>
      <c r="T25" s="645"/>
    </row>
    <row r="26" spans="2:20" s="103" customFormat="1" ht="32.25" customHeight="1">
      <c r="B26" s="651" t="s">
        <v>542</v>
      </c>
      <c r="C26" s="654" t="s">
        <v>437</v>
      </c>
      <c r="D26" s="658" t="s">
        <v>538</v>
      </c>
      <c r="E26" s="662"/>
      <c r="F26" s="665"/>
      <c r="G26" s="174"/>
      <c r="M26" s="645"/>
      <c r="T26" s="645"/>
    </row>
    <row r="27" spans="2:20" s="103" customFormat="1" ht="27" customHeight="1">
      <c r="B27" s="649" t="s">
        <v>457</v>
      </c>
      <c r="C27" s="654" t="s">
        <v>440</v>
      </c>
      <c r="D27" s="657" t="s">
        <v>482</v>
      </c>
      <c r="E27" s="662" t="s">
        <v>459</v>
      </c>
      <c r="F27" s="665"/>
      <c r="G27" s="174"/>
      <c r="M27" s="645"/>
      <c r="T27" s="645"/>
    </row>
    <row r="28" spans="2:20" s="103" customFormat="1" ht="27" customHeight="1">
      <c r="B28" s="651" t="s">
        <v>452</v>
      </c>
      <c r="C28" s="654" t="s">
        <v>437</v>
      </c>
      <c r="D28" s="657"/>
      <c r="E28" s="662"/>
      <c r="F28" s="657" t="s">
        <v>407</v>
      </c>
      <c r="G28" s="174"/>
      <c r="M28" s="645"/>
      <c r="T28" s="645"/>
    </row>
    <row r="29" spans="2:20" s="103" customFormat="1" ht="32.25" customHeight="1">
      <c r="B29" s="649" t="s">
        <v>207</v>
      </c>
      <c r="C29" s="654" t="s">
        <v>442</v>
      </c>
      <c r="D29" s="657" t="s">
        <v>555</v>
      </c>
      <c r="E29" s="663"/>
      <c r="F29" s="657" t="s">
        <v>554</v>
      </c>
      <c r="G29" s="646"/>
      <c r="M29" s="645"/>
    </row>
    <row r="30" spans="2:20" s="103" customFormat="1" ht="27.75" customHeight="1">
      <c r="B30" s="652" t="s">
        <v>539</v>
      </c>
      <c r="C30" s="655" t="s">
        <v>441</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0</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view="pageBreakPreview" topLeftCell="A52" zoomScale="60" zoomScaleNormal="80" workbookViewId="0">
      <selection activeCell="E21" sqref="E21"/>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hidden="1" customWidth="1"/>
    <col min="10" max="10" width="22" style="9" hidden="1" customWidth="1"/>
    <col min="11" max="11" width="19.5703125" style="9" hidden="1" customWidth="1"/>
    <col min="12" max="12" width="21.5703125" style="9" hidden="1" customWidth="1"/>
    <col min="13" max="14" width="24" style="9" hidden="1" customWidth="1"/>
    <col min="15" max="15" width="21.42578125" style="9" hidden="1" customWidth="1"/>
    <col min="16" max="16" width="22" style="9" hidden="1" customWidth="1"/>
    <col min="17" max="17" width="16.42578125" style="9" hidden="1" customWidth="1"/>
    <col min="18" max="18" width="16.8554687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760</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746</v>
      </c>
      <c r="E14" s="130"/>
      <c r="F14" s="124" t="s">
        <v>548</v>
      </c>
      <c r="H14" s="542" t="s">
        <v>748</v>
      </c>
      <c r="J14" s="124" t="s">
        <v>515</v>
      </c>
      <c r="L14" s="132"/>
      <c r="N14" s="103"/>
      <c r="Q14" s="99"/>
      <c r="R14" s="96"/>
    </row>
    <row r="15" spans="2:22" ht="26.25" customHeight="1" thickBot="1">
      <c r="B15" s="124" t="s">
        <v>424</v>
      </c>
      <c r="C15" s="106"/>
      <c r="D15" s="542" t="s">
        <v>747</v>
      </c>
      <c r="F15" s="124" t="s">
        <v>414</v>
      </c>
      <c r="G15" s="127"/>
      <c r="H15" s="542" t="s">
        <v>749</v>
      </c>
      <c r="I15" s="17"/>
      <c r="J15" s="124" t="s">
        <v>516</v>
      </c>
      <c r="L15" s="132"/>
      <c r="M15" s="103"/>
      <c r="Q15" s="108"/>
      <c r="R15" s="96"/>
    </row>
    <row r="16" spans="2:22" ht="28.5" customHeight="1" thickBot="1">
      <c r="B16" s="124" t="s">
        <v>454</v>
      </c>
      <c r="C16" s="106"/>
      <c r="D16" s="543">
        <v>2019</v>
      </c>
      <c r="E16" s="103"/>
      <c r="F16" s="124" t="s">
        <v>434</v>
      </c>
      <c r="G16" s="125"/>
      <c r="H16" s="543">
        <v>2020</v>
      </c>
      <c r="I16" s="103"/>
      <c r="K16" s="195"/>
      <c r="L16" s="195"/>
      <c r="M16" s="195"/>
      <c r="N16" s="195"/>
      <c r="Q16" s="115"/>
      <c r="R16" s="96"/>
    </row>
    <row r="17" spans="1:21" ht="29.25" customHeight="1">
      <c r="B17" s="124" t="s">
        <v>421</v>
      </c>
      <c r="C17" s="106"/>
      <c r="D17" s="732">
        <v>410844</v>
      </c>
      <c r="E17" s="121"/>
      <c r="F17" s="739" t="s">
        <v>662</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3" t="s">
        <v>363</v>
      </c>
      <c r="H19" s="242">
        <f>SUM(R54,R57,R60,R63,R66,R69,R72,R75,R78,R81)</f>
        <v>386578.21988893964</v>
      </c>
      <c r="I19" s="17"/>
      <c r="J19" s="115"/>
      <c r="K19" s="115"/>
      <c r="L19" s="115"/>
      <c r="M19" s="115"/>
      <c r="N19" s="115"/>
      <c r="P19" s="115"/>
      <c r="Q19" s="115"/>
      <c r="R19" s="96"/>
    </row>
    <row r="20" spans="1:21" ht="27.75" customHeight="1" thickBot="1">
      <c r="E20" s="9"/>
      <c r="F20" s="124" t="s">
        <v>436</v>
      </c>
      <c r="G20" s="603" t="s">
        <v>364</v>
      </c>
      <c r="H20" s="131">
        <f>-SUM(R55,R58,R61,R64,R67,R70,R73,R76,R79,R82)</f>
        <v>0</v>
      </c>
      <c r="I20" s="17"/>
      <c r="J20" s="115"/>
      <c r="P20" s="115"/>
      <c r="Q20" s="115"/>
      <c r="R20" s="96"/>
    </row>
    <row r="21" spans="1:21" ht="27.75" customHeight="1" thickBot="1">
      <c r="C21" s="32"/>
      <c r="D21" s="32"/>
      <c r="E21" s="32"/>
      <c r="F21" s="124" t="s">
        <v>408</v>
      </c>
      <c r="G21" s="603" t="s">
        <v>365</v>
      </c>
      <c r="H21" s="188">
        <f>R84</f>
        <v>2760.007415748742</v>
      </c>
      <c r="I21" s="103"/>
      <c r="P21" s="115"/>
      <c r="Q21" s="115"/>
      <c r="R21" s="96"/>
    </row>
    <row r="22" spans="1:21" ht="27.75" customHeight="1">
      <c r="C22" s="32"/>
      <c r="D22" s="32"/>
      <c r="E22" s="32"/>
      <c r="F22" s="124" t="s">
        <v>510</v>
      </c>
      <c r="G22" s="603" t="s">
        <v>449</v>
      </c>
      <c r="H22" s="188">
        <f>H19-H20+H21</f>
        <v>389338.22730468836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37.25" customHeight="1">
      <c r="A26" s="28"/>
      <c r="B26" s="787" t="s">
        <v>669</v>
      </c>
      <c r="C26" s="787"/>
      <c r="D26" s="787"/>
      <c r="E26" s="787"/>
      <c r="F26" s="787"/>
      <c r="G26" s="787"/>
    </row>
    <row r="27" spans="1:21" ht="14.25" customHeight="1">
      <c r="A27" s="28"/>
      <c r="B27" s="548"/>
      <c r="C27" s="548"/>
      <c r="D27" s="538"/>
      <c r="E27" s="538"/>
      <c r="F27" s="538"/>
      <c r="G27" s="548"/>
    </row>
    <row r="28" spans="1:21" s="17" customFormat="1" ht="27" customHeight="1">
      <c r="B28" s="788" t="s">
        <v>507</v>
      </c>
      <c r="C28" s="789"/>
      <c r="D28" s="133" t="s">
        <v>41</v>
      </c>
      <c r="E28" s="134" t="s">
        <v>660</v>
      </c>
      <c r="F28" s="134" t="s">
        <v>408</v>
      </c>
      <c r="G28" s="135" t="s">
        <v>409</v>
      </c>
      <c r="T28" s="136"/>
      <c r="U28" s="136"/>
    </row>
    <row r="29" spans="1:21" ht="20.25" customHeight="1">
      <c r="B29" s="785" t="s">
        <v>29</v>
      </c>
      <c r="C29" s="786"/>
      <c r="D29" s="638" t="s">
        <v>27</v>
      </c>
      <c r="E29" s="138">
        <f>SUM(D54:D82)</f>
        <v>0</v>
      </c>
      <c r="F29" s="139">
        <f>D84</f>
        <v>0</v>
      </c>
      <c r="G29" s="138">
        <f>E29+F29</f>
        <v>0</v>
      </c>
    </row>
    <row r="30" spans="1:21" ht="20.25" customHeight="1">
      <c r="B30" s="785" t="s">
        <v>371</v>
      </c>
      <c r="C30" s="786"/>
      <c r="D30" s="638" t="s">
        <v>27</v>
      </c>
      <c r="E30" s="140">
        <f>SUM(E54:E82)</f>
        <v>155834.67134155321</v>
      </c>
      <c r="F30" s="141">
        <f>E84</f>
        <v>1112.5946222656307</v>
      </c>
      <c r="G30" s="140">
        <f>E30+F30</f>
        <v>156947.26596381885</v>
      </c>
    </row>
    <row r="31" spans="1:21" ht="20.25" customHeight="1">
      <c r="B31" s="785" t="s">
        <v>758</v>
      </c>
      <c r="C31" s="786"/>
      <c r="D31" s="638" t="s">
        <v>28</v>
      </c>
      <c r="E31" s="140">
        <f>SUM(F54:F82)</f>
        <v>208023.17690856062</v>
      </c>
      <c r="F31" s="141">
        <f>F84</f>
        <v>1485.1988068034109</v>
      </c>
      <c r="G31" s="140">
        <f>E31+F31</f>
        <v>209508.37571536403</v>
      </c>
    </row>
    <row r="32" spans="1:21" ht="20.25" customHeight="1">
      <c r="B32" s="785" t="s">
        <v>759</v>
      </c>
      <c r="C32" s="786"/>
      <c r="D32" s="638" t="s">
        <v>28</v>
      </c>
      <c r="E32" s="140">
        <f>SUM(G54:G82)</f>
        <v>22720.371638825814</v>
      </c>
      <c r="F32" s="141">
        <f>G84</f>
        <v>162.21398667970018</v>
      </c>
      <c r="G32" s="140">
        <f>E32+F32</f>
        <v>22882.585625505515</v>
      </c>
    </row>
    <row r="33" spans="2:22" ht="20.25" customHeight="1">
      <c r="B33" s="785" t="s">
        <v>31</v>
      </c>
      <c r="C33" s="786"/>
      <c r="D33" s="638" t="s">
        <v>28</v>
      </c>
      <c r="E33" s="140">
        <f>SUM(H54:H82)</f>
        <v>0</v>
      </c>
      <c r="F33" s="141">
        <f>H84</f>
        <v>0</v>
      </c>
      <c r="G33" s="140">
        <f>E33+F33</f>
        <v>0</v>
      </c>
    </row>
    <row r="34" spans="2:22" ht="20.25" customHeight="1">
      <c r="B34" s="785"/>
      <c r="C34" s="786"/>
      <c r="D34" s="638"/>
      <c r="E34" s="140">
        <f>SUM(I54:I82)</f>
        <v>0</v>
      </c>
      <c r="F34" s="141">
        <f>I84</f>
        <v>0</v>
      </c>
      <c r="G34" s="140">
        <f t="shared" ref="G34" si="0">E34+F34</f>
        <v>0</v>
      </c>
    </row>
    <row r="35" spans="2:22" ht="20.25" customHeight="1">
      <c r="B35" s="785"/>
      <c r="C35" s="786"/>
      <c r="D35" s="638"/>
      <c r="E35" s="140">
        <f>SUM(J54:J82)</f>
        <v>0</v>
      </c>
      <c r="F35" s="141">
        <f>J84</f>
        <v>0</v>
      </c>
      <c r="G35" s="140">
        <f>E35+F35</f>
        <v>0</v>
      </c>
    </row>
    <row r="36" spans="2:22" ht="20.25" customHeight="1">
      <c r="B36" s="785"/>
      <c r="C36" s="786"/>
      <c r="D36" s="638"/>
      <c r="E36" s="140">
        <f>SUM(K54:K82)</f>
        <v>0</v>
      </c>
      <c r="F36" s="141">
        <f>K84</f>
        <v>0</v>
      </c>
      <c r="G36" s="140">
        <f t="shared" ref="G36:G39" si="1">E36+F36</f>
        <v>0</v>
      </c>
    </row>
    <row r="37" spans="2:22" ht="20.25" customHeight="1">
      <c r="B37" s="785"/>
      <c r="C37" s="786"/>
      <c r="D37" s="638"/>
      <c r="E37" s="140">
        <f>SUM(L54:L82)</f>
        <v>0</v>
      </c>
      <c r="F37" s="141">
        <f>L84</f>
        <v>0</v>
      </c>
      <c r="G37" s="140">
        <f t="shared" si="1"/>
        <v>0</v>
      </c>
    </row>
    <row r="38" spans="2:22" ht="20.25" customHeight="1">
      <c r="B38" s="785"/>
      <c r="C38" s="786"/>
      <c r="D38" s="638"/>
      <c r="E38" s="140">
        <f>SUM(M54:M82)</f>
        <v>0</v>
      </c>
      <c r="F38" s="141">
        <f>M84</f>
        <v>0</v>
      </c>
      <c r="G38" s="140">
        <f t="shared" si="1"/>
        <v>0</v>
      </c>
    </row>
    <row r="39" spans="2:22" ht="20.25" customHeight="1">
      <c r="B39" s="785"/>
      <c r="C39" s="786"/>
      <c r="D39" s="638"/>
      <c r="E39" s="140">
        <f>SUM(N54:N82)</f>
        <v>0</v>
      </c>
      <c r="F39" s="141">
        <f>N84</f>
        <v>0</v>
      </c>
      <c r="G39" s="140">
        <f t="shared" si="1"/>
        <v>0</v>
      </c>
    </row>
    <row r="40" spans="2:22" ht="20.25" customHeight="1">
      <c r="B40" s="785"/>
      <c r="C40" s="786"/>
      <c r="D40" s="638"/>
      <c r="E40" s="140">
        <f>SUM(O54:O82)</f>
        <v>0</v>
      </c>
      <c r="F40" s="141">
        <f>O84</f>
        <v>0</v>
      </c>
      <c r="G40" s="140">
        <f>E40+F40</f>
        <v>0</v>
      </c>
    </row>
    <row r="41" spans="2:22" ht="20.25" customHeight="1">
      <c r="B41" s="785"/>
      <c r="C41" s="786"/>
      <c r="D41" s="638"/>
      <c r="E41" s="140">
        <f>SUM(P54:P82)</f>
        <v>0</v>
      </c>
      <c r="F41" s="141">
        <f>P84</f>
        <v>0</v>
      </c>
      <c r="G41" s="140">
        <f>E41+F41</f>
        <v>0</v>
      </c>
    </row>
    <row r="42" spans="2:22" ht="20.25" customHeight="1">
      <c r="B42" s="785"/>
      <c r="C42" s="786"/>
      <c r="D42" s="639"/>
      <c r="E42" s="142">
        <f>SUM(Q54:Q82)</f>
        <v>0</v>
      </c>
      <c r="F42" s="143">
        <f>Q84</f>
        <v>0</v>
      </c>
      <c r="G42" s="142">
        <f>E42+F42</f>
        <v>0</v>
      </c>
    </row>
    <row r="43" spans="2:22" s="8" customFormat="1" ht="21" customHeight="1">
      <c r="B43" s="790" t="s">
        <v>26</v>
      </c>
      <c r="C43" s="791"/>
      <c r="D43" s="137"/>
      <c r="E43" s="144">
        <f>SUM(E29:E42)</f>
        <v>386578.21988893964</v>
      </c>
      <c r="F43" s="144">
        <f>SUM(F29:F42)</f>
        <v>2760.007415748742</v>
      </c>
      <c r="G43" s="144">
        <f>SUM(G29:G42)</f>
        <v>389338.22730468842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7" t="s">
        <v>603</v>
      </c>
      <c r="C48" s="787"/>
      <c r="D48" s="787"/>
      <c r="E48" s="787"/>
      <c r="F48" s="787"/>
      <c r="G48" s="787"/>
      <c r="H48" s="787"/>
      <c r="I48" s="787"/>
      <c r="J48" s="787"/>
      <c r="K48" s="787"/>
      <c r="L48" s="787"/>
      <c r="M48" s="617"/>
      <c r="N48" s="105"/>
      <c r="O48" s="105"/>
      <c r="P48" s="105"/>
      <c r="Q48" s="105"/>
      <c r="R48" s="105"/>
      <c r="T48" s="37"/>
      <c r="U48" s="19"/>
      <c r="V48" s="38"/>
    </row>
    <row r="49" spans="2:22" s="28" customFormat="1" ht="41.1" customHeight="1">
      <c r="B49" s="787" t="s">
        <v>562</v>
      </c>
      <c r="C49" s="787"/>
      <c r="D49" s="787"/>
      <c r="E49" s="787"/>
      <c r="F49" s="787"/>
      <c r="G49" s="787"/>
      <c r="H49" s="787"/>
      <c r="I49" s="787"/>
      <c r="J49" s="787"/>
      <c r="K49" s="787"/>
      <c r="L49" s="787"/>
      <c r="M49" s="617"/>
      <c r="N49" s="105"/>
      <c r="O49" s="105"/>
      <c r="P49" s="105"/>
      <c r="Q49" s="105"/>
      <c r="R49" s="105"/>
      <c r="T49" s="37"/>
      <c r="U49" s="19"/>
      <c r="V49" s="38"/>
    </row>
    <row r="50" spans="2:22" s="28" customFormat="1" ht="18" customHeight="1">
      <c r="B50" s="787" t="s">
        <v>668</v>
      </c>
      <c r="C50" s="787"/>
      <c r="D50" s="787"/>
      <c r="E50" s="787"/>
      <c r="F50" s="787"/>
      <c r="G50" s="787"/>
      <c r="H50" s="787"/>
      <c r="I50" s="787"/>
      <c r="J50" s="787"/>
      <c r="K50" s="787"/>
      <c r="L50" s="78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 - Thermal Demand Meter</v>
      </c>
      <c r="G52" s="135" t="str">
        <f>IF($B32&lt;&gt;"",$B32,"")</f>
        <v>GS&gt;50 KW - Interval Meter</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155834.67134155321</v>
      </c>
      <c r="F81" s="156">
        <f>'5.  2015-2020 LRAM'!AA1124</f>
        <v>208023.17690856062</v>
      </c>
      <c r="G81" s="156">
        <f>'5.  2015-2020 LRAM'!AB1124</f>
        <v>22720.371638825814</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386578.21988893964</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1112.5946222656307</v>
      </c>
      <c r="F84" s="679">
        <f>'6.  Carrying Charges'!K237</f>
        <v>1485.1988068034109</v>
      </c>
      <c r="G84" s="679">
        <f>'6.  Carrying Charges'!L237</f>
        <v>162.21398667970018</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2760.007415748742</v>
      </c>
      <c r="U84" s="152"/>
      <c r="V84" s="153"/>
    </row>
    <row r="85" spans="2:22" s="163" customFormat="1" ht="21.75" customHeight="1">
      <c r="B85" s="623" t="s">
        <v>240</v>
      </c>
      <c r="C85" s="624"/>
      <c r="D85" s="623">
        <f>SUM(D54:D82)+D84</f>
        <v>0</v>
      </c>
      <c r="E85" s="623">
        <f t="shared" ref="E85:P85" si="2">SUM(E54:E82)+E84</f>
        <v>156947.26596381885</v>
      </c>
      <c r="F85" s="623">
        <f t="shared" si="2"/>
        <v>209508.37571536403</v>
      </c>
      <c r="G85" s="623">
        <f t="shared" si="2"/>
        <v>22882.585625505515</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SUM(Q54:Q82)+Q84</f>
        <v>0</v>
      </c>
      <c r="R85" s="623">
        <f>SUM(R54:R82)+R84</f>
        <v>389338.22730468836</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31516.028767882039</v>
      </c>
      <c r="M93" s="556">
        <f>SUM(C93:L93)</f>
        <v>31516.028767882039</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33533.290982949657</v>
      </c>
      <c r="M94" s="556">
        <f>SUM(D94:L94)</f>
        <v>33533.290982949657</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26961.499552692407</v>
      </c>
      <c r="M95" s="556">
        <f>SUM(C95:L95)</f>
        <v>26961.499552692407</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24924.236672757837</v>
      </c>
      <c r="M96" s="556">
        <f>SUM(F96:L96)</f>
        <v>24924.236672757837</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74594.930447999999</v>
      </c>
      <c r="M97" s="556">
        <f>SUM(G97:L97)</f>
        <v>74594.930447999999</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72370.707839999988</v>
      </c>
      <c r="M98" s="556">
        <f>SUM(H98:L98)</f>
        <v>72370.707839999988</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46869.45768</v>
      </c>
      <c r="M99" s="556">
        <f>SUM(I99:L99)</f>
        <v>46869.45768</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24949.825351050815</v>
      </c>
      <c r="M100" s="556">
        <f>SUM(J100:L100)</f>
        <v>24949.825351050815</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32625.915840000001</v>
      </c>
      <c r="M101" s="556">
        <f>SUM(K101:L101)</f>
        <v>32625.915840000001</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18232.3267536069</v>
      </c>
      <c r="M102" s="558">
        <f>L102</f>
        <v>18232.3267536069</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386578.21988893964</v>
      </c>
      <c r="M103" s="556">
        <f>SUM(M93:M102)</f>
        <v>386578.21988893964</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1658.259489065264</v>
      </c>
      <c r="M105" s="556">
        <f>SUM(C105:L105)</f>
        <v>1658.259489065264</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388236.47937800491</v>
      </c>
      <c r="M106" s="554">
        <f>M103-M104+M105</f>
        <v>388236.47937800491</v>
      </c>
    </row>
    <row r="107" spans="2:21" ht="15.6" hidden="1" customHeight="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71" fitToHeight="0" orientation="landscape" r:id="rId1"/>
  <headerFooter>
    <oddFooter>&amp;R&amp;P of &amp;N</oddFooter>
  </headerFooter>
  <rowBreaks count="2" manualBreakCount="2">
    <brk id="23" max="17" man="1"/>
    <brk id="5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topLeftCell="A7" zoomScale="60" zoomScaleNormal="100" workbookViewId="0">
      <selection activeCell="D23" sqref="D23"/>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608</v>
      </c>
    </row>
    <row r="20" spans="2:8" ht="13.5" customHeight="1"/>
    <row r="21" spans="2:8" ht="41.1" customHeight="1">
      <c r="B21" s="787" t="s">
        <v>667</v>
      </c>
      <c r="C21" s="787"/>
      <c r="D21" s="787"/>
      <c r="E21" s="787"/>
      <c r="F21" s="787"/>
      <c r="G21" s="787"/>
      <c r="H21" s="787"/>
    </row>
    <row r="23" spans="2:8" s="609" customFormat="1" ht="15.75">
      <c r="B23" s="619" t="s">
        <v>546</v>
      </c>
      <c r="C23" s="619" t="s">
        <v>561</v>
      </c>
      <c r="D23" s="619" t="s">
        <v>545</v>
      </c>
      <c r="E23" s="794" t="s">
        <v>34</v>
      </c>
      <c r="F23" s="795"/>
      <c r="G23" s="794" t="s">
        <v>544</v>
      </c>
      <c r="H23" s="795"/>
    </row>
    <row r="24" spans="2:8">
      <c r="B24" s="608">
        <v>1</v>
      </c>
      <c r="C24" s="644" t="s">
        <v>369</v>
      </c>
      <c r="D24" s="607" t="s">
        <v>786</v>
      </c>
      <c r="E24" s="792" t="s">
        <v>787</v>
      </c>
      <c r="F24" s="793"/>
      <c r="G24" s="796" t="s">
        <v>788</v>
      </c>
      <c r="H24" s="797"/>
    </row>
    <row r="25" spans="2:8">
      <c r="B25" s="608">
        <v>2</v>
      </c>
      <c r="C25" s="644" t="s">
        <v>369</v>
      </c>
      <c r="D25" s="607" t="s">
        <v>789</v>
      </c>
      <c r="E25" s="792" t="s">
        <v>790</v>
      </c>
      <c r="F25" s="793"/>
      <c r="G25" s="796" t="s">
        <v>788</v>
      </c>
      <c r="H25" s="797"/>
    </row>
    <row r="26" spans="2:8">
      <c r="B26" s="608">
        <v>3</v>
      </c>
      <c r="C26" s="644" t="s">
        <v>369</v>
      </c>
      <c r="D26" s="607" t="s">
        <v>793</v>
      </c>
      <c r="E26" s="792" t="s">
        <v>790</v>
      </c>
      <c r="F26" s="793"/>
      <c r="G26" s="796" t="s">
        <v>788</v>
      </c>
      <c r="H26" s="797"/>
    </row>
    <row r="27" spans="2:8">
      <c r="B27" s="608">
        <v>4</v>
      </c>
      <c r="C27" s="644"/>
      <c r="D27" s="607"/>
      <c r="E27" s="792"/>
      <c r="F27" s="793"/>
      <c r="G27" s="796"/>
      <c r="H27" s="797"/>
    </row>
    <row r="28" spans="2:8">
      <c r="B28" s="608">
        <v>5</v>
      </c>
      <c r="C28" s="644"/>
      <c r="D28" s="607"/>
      <c r="E28" s="792"/>
      <c r="F28" s="793"/>
      <c r="G28" s="796"/>
      <c r="H28" s="797"/>
    </row>
    <row r="29" spans="2:8">
      <c r="B29" s="608">
        <v>6</v>
      </c>
      <c r="C29" s="644"/>
      <c r="D29" s="607"/>
      <c r="E29" s="792"/>
      <c r="F29" s="793"/>
      <c r="G29" s="796"/>
      <c r="H29" s="797"/>
    </row>
    <row r="30" spans="2:8">
      <c r="B30" s="608">
        <v>7</v>
      </c>
      <c r="C30" s="644"/>
      <c r="D30" s="607"/>
      <c r="E30" s="792"/>
      <c r="F30" s="793"/>
      <c r="G30" s="796"/>
      <c r="H30" s="797"/>
    </row>
    <row r="31" spans="2:8">
      <c r="B31" s="608">
        <v>8</v>
      </c>
      <c r="C31" s="644"/>
      <c r="D31" s="607"/>
      <c r="E31" s="792"/>
      <c r="F31" s="793"/>
      <c r="G31" s="796"/>
      <c r="H31" s="797"/>
    </row>
    <row r="32" spans="2:8">
      <c r="B32" s="608">
        <v>9</v>
      </c>
      <c r="C32" s="644"/>
      <c r="D32" s="607"/>
      <c r="E32" s="792"/>
      <c r="F32" s="793"/>
      <c r="G32" s="796"/>
      <c r="H32" s="797"/>
    </row>
    <row r="33" spans="2:8">
      <c r="B33" s="608">
        <v>10</v>
      </c>
      <c r="C33" s="644"/>
      <c r="D33" s="607"/>
      <c r="E33" s="792"/>
      <c r="F33" s="793"/>
      <c r="G33" s="796"/>
      <c r="H33" s="797"/>
    </row>
    <row r="34" spans="2:8">
      <c r="B34" s="608" t="s">
        <v>480</v>
      </c>
      <c r="C34" s="644"/>
      <c r="D34" s="607"/>
      <c r="E34" s="792"/>
      <c r="F34" s="793"/>
      <c r="G34" s="796"/>
      <c r="H34" s="797"/>
    </row>
    <row r="36" spans="2:8" ht="30.75" customHeight="1">
      <c r="B36" s="537" t="s">
        <v>604</v>
      </c>
    </row>
    <row r="37" spans="2:8" ht="23.25" customHeight="1">
      <c r="B37" s="568" t="s">
        <v>609</v>
      </c>
      <c r="C37" s="605"/>
      <c r="D37" s="605"/>
      <c r="E37" s="605"/>
      <c r="F37" s="605"/>
      <c r="G37" s="605"/>
      <c r="H37" s="605"/>
    </row>
    <row r="39" spans="2:8" s="90" customFormat="1" ht="15.75">
      <c r="B39" s="619" t="s">
        <v>546</v>
      </c>
      <c r="C39" s="619" t="s">
        <v>561</v>
      </c>
      <c r="D39" s="619" t="s">
        <v>545</v>
      </c>
      <c r="E39" s="794" t="s">
        <v>34</v>
      </c>
      <c r="F39" s="795"/>
      <c r="G39" s="794" t="s">
        <v>544</v>
      </c>
      <c r="H39" s="795"/>
    </row>
    <row r="40" spans="2:8">
      <c r="B40" s="608">
        <v>1</v>
      </c>
      <c r="C40" s="644"/>
      <c r="D40" s="607"/>
      <c r="E40" s="792"/>
      <c r="F40" s="793"/>
      <c r="G40" s="796"/>
      <c r="H40" s="797"/>
    </row>
    <row r="41" spans="2:8">
      <c r="B41" s="608">
        <v>2</v>
      </c>
      <c r="C41" s="644"/>
      <c r="D41" s="607"/>
      <c r="E41" s="792"/>
      <c r="F41" s="793"/>
      <c r="G41" s="796"/>
      <c r="H41" s="797"/>
    </row>
    <row r="42" spans="2:8">
      <c r="B42" s="608">
        <v>3</v>
      </c>
      <c r="C42" s="644"/>
      <c r="D42" s="607"/>
      <c r="E42" s="792"/>
      <c r="F42" s="793"/>
      <c r="G42" s="796"/>
      <c r="H42" s="797"/>
    </row>
    <row r="43" spans="2:8">
      <c r="B43" s="608">
        <v>4</v>
      </c>
      <c r="C43" s="644"/>
      <c r="D43" s="607"/>
      <c r="E43" s="792"/>
      <c r="F43" s="793"/>
      <c r="G43" s="796"/>
      <c r="H43" s="797"/>
    </row>
    <row r="44" spans="2:8">
      <c r="B44" s="608">
        <v>5</v>
      </c>
      <c r="C44" s="644"/>
      <c r="D44" s="607"/>
      <c r="E44" s="792"/>
      <c r="F44" s="793"/>
      <c r="G44" s="796"/>
      <c r="H44" s="797"/>
    </row>
    <row r="45" spans="2:8">
      <c r="B45" s="608">
        <v>6</v>
      </c>
      <c r="C45" s="644"/>
      <c r="D45" s="607"/>
      <c r="E45" s="792"/>
      <c r="F45" s="793"/>
      <c r="G45" s="796"/>
      <c r="H45" s="797"/>
    </row>
    <row r="46" spans="2:8">
      <c r="B46" s="608">
        <v>7</v>
      </c>
      <c r="C46" s="644"/>
      <c r="D46" s="607"/>
      <c r="E46" s="792"/>
      <c r="F46" s="793"/>
      <c r="G46" s="796"/>
      <c r="H46" s="797"/>
    </row>
    <row r="47" spans="2:8">
      <c r="B47" s="608">
        <v>8</v>
      </c>
      <c r="C47" s="644"/>
      <c r="D47" s="607"/>
      <c r="E47" s="792"/>
      <c r="F47" s="793"/>
      <c r="G47" s="796"/>
      <c r="H47" s="797"/>
    </row>
    <row r="48" spans="2:8">
      <c r="B48" s="608">
        <v>9</v>
      </c>
      <c r="C48" s="644"/>
      <c r="D48" s="607"/>
      <c r="E48" s="792"/>
      <c r="F48" s="793"/>
      <c r="G48" s="796"/>
      <c r="H48" s="797"/>
    </row>
    <row r="49" spans="2:8">
      <c r="B49" s="608">
        <v>10</v>
      </c>
      <c r="C49" s="644"/>
      <c r="D49" s="607"/>
      <c r="E49" s="792"/>
      <c r="F49" s="793"/>
      <c r="G49" s="796"/>
      <c r="H49" s="797"/>
    </row>
    <row r="50" spans="2:8">
      <c r="B50" s="608" t="s">
        <v>480</v>
      </c>
      <c r="C50" s="644"/>
      <c r="D50" s="607"/>
      <c r="E50" s="792"/>
      <c r="F50" s="793"/>
      <c r="G50" s="796"/>
      <c r="H50" s="79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C27:C34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view="pageBreakPreview" topLeftCell="A2" zoomScale="60" zoomScaleNormal="85" workbookViewId="0">
      <selection activeCell="I2" sqref="I1:I104857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hidden="1" customWidth="1"/>
    <col min="14" max="14" width="26" style="12" hidden="1" customWidth="1"/>
    <col min="15" max="16" width="22" style="12" hidden="1" customWidth="1"/>
    <col min="17" max="17" width="16.28515625" style="12" hidden="1"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row>
    <row r="10" spans="2:17" s="17" customFormat="1" ht="16.5" customHeight="1"/>
    <row r="11" spans="2:17" s="17" customFormat="1" ht="36.75" customHeight="1">
      <c r="B11" s="798" t="s">
        <v>745</v>
      </c>
      <c r="C11" s="798"/>
      <c r="D11" s="798"/>
      <c r="E11" s="798"/>
      <c r="F11" s="798"/>
      <c r="G11" s="798"/>
      <c r="H11" s="798"/>
      <c r="I11" s="798"/>
      <c r="J11" s="798"/>
      <c r="K11" s="798"/>
      <c r="L11" s="798"/>
      <c r="M11" s="79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 - Thermal Demand Meter</v>
      </c>
      <c r="G13" s="243" t="str">
        <f>'1.  LRAMVA Summary'!G52</f>
        <v>GS&gt;50 KW - Interval Meter</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661</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798" t="s">
        <v>745</v>
      </c>
      <c r="C26" s="798"/>
      <c r="D26" s="798"/>
      <c r="E26" s="798"/>
      <c r="F26" s="798"/>
      <c r="G26" s="798"/>
      <c r="H26" s="798"/>
      <c r="I26" s="798"/>
      <c r="J26" s="798"/>
      <c r="K26" s="798"/>
      <c r="L26" s="798"/>
      <c r="M26" s="79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 - Thermal Demand Meter</v>
      </c>
      <c r="G28" s="243" t="str">
        <f>'1.  LRAMVA Summary'!G52</f>
        <v>GS&gt;50 KW - Interval Meter</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798" t="s">
        <v>602</v>
      </c>
      <c r="C40" s="798"/>
      <c r="D40" s="798"/>
      <c r="E40" s="798"/>
      <c r="F40" s="798"/>
      <c r="G40" s="798"/>
      <c r="H40" s="798"/>
      <c r="I40" s="798"/>
      <c r="J40" s="798"/>
      <c r="K40" s="798"/>
      <c r="L40" s="798"/>
      <c r="M40" s="79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GS&gt;50 KW - Thermal Demand Meter</v>
      </c>
      <c r="G42" s="243" t="str">
        <f>'1.  LRAMVA Summary'!G52</f>
        <v>GS&gt;50 KW - Interval Meter</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view="pageBreakPreview" zoomScale="60" zoomScaleNormal="90" workbookViewId="0">
      <pane ySplit="14" topLeftCell="A15" activePane="bottomLeft" state="frozen"/>
      <selection pane="bottomLeft" activeCell="A60" sqref="A60:XFD114"/>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customHeight="1" outlineLevel="1" thickBot="1">
      <c r="A3" s="4"/>
      <c r="B3" s="47"/>
      <c r="C3" s="79"/>
      <c r="D3" s="47"/>
      <c r="E3" s="47"/>
      <c r="F3" s="47"/>
      <c r="G3" s="47"/>
      <c r="H3" s="47"/>
      <c r="I3" s="47"/>
      <c r="J3" s="47"/>
      <c r="K3" s="47"/>
    </row>
    <row r="4" spans="1:26" s="18" customFormat="1" ht="26.25" customHeight="1" outlineLevel="1" thickBot="1">
      <c r="A4" s="4"/>
      <c r="B4" s="799" t="s">
        <v>171</v>
      </c>
      <c r="C4" s="85" t="s">
        <v>175</v>
      </c>
      <c r="D4" s="85"/>
      <c r="E4" s="49"/>
    </row>
    <row r="5" spans="1:26" s="18" customFormat="1" ht="26.25" customHeight="1" outlineLevel="1" thickBot="1">
      <c r="A5" s="4"/>
      <c r="B5" s="799"/>
      <c r="C5" s="86" t="s">
        <v>172</v>
      </c>
      <c r="D5" s="86"/>
      <c r="E5" s="49"/>
    </row>
    <row r="6" spans="1:26" ht="26.25" customHeight="1" outlineLevel="1" thickBot="1">
      <c r="B6" s="799"/>
      <c r="C6" s="805" t="s">
        <v>551</v>
      </c>
      <c r="D6" s="806"/>
      <c r="F6" s="18"/>
      <c r="M6" s="6"/>
      <c r="N6" s="6"/>
      <c r="O6" s="6"/>
      <c r="P6" s="6"/>
      <c r="Q6" s="6"/>
      <c r="R6" s="6"/>
      <c r="S6" s="6"/>
      <c r="T6" s="6"/>
      <c r="U6" s="6"/>
      <c r="V6" s="6"/>
      <c r="W6" s="6"/>
      <c r="X6" s="6"/>
      <c r="Y6" s="6"/>
      <c r="Z6" s="6"/>
    </row>
    <row r="7" spans="1:26" s="18" customFormat="1" ht="26.25" customHeight="1" outlineLevel="1">
      <c r="A7" s="4"/>
      <c r="B7" s="540"/>
      <c r="M7" s="6"/>
      <c r="N7" s="6"/>
      <c r="O7" s="6"/>
      <c r="P7" s="6"/>
      <c r="Q7" s="6"/>
      <c r="R7" s="6"/>
      <c r="S7" s="6"/>
      <c r="T7" s="6"/>
      <c r="U7" s="6"/>
      <c r="V7" s="6"/>
      <c r="W7" s="6"/>
      <c r="X7" s="6"/>
      <c r="Y7" s="6"/>
      <c r="Z7" s="6"/>
    </row>
    <row r="8" spans="1:26" s="18" customFormat="1" ht="19.5" customHeight="1" outlineLevel="1">
      <c r="A8" s="4"/>
      <c r="B8" s="540" t="s">
        <v>527</v>
      </c>
      <c r="C8" s="594" t="s">
        <v>482</v>
      </c>
      <c r="D8" s="593"/>
      <c r="M8" s="6"/>
      <c r="N8" s="6"/>
      <c r="O8" s="6"/>
      <c r="P8" s="6"/>
      <c r="Q8" s="6"/>
      <c r="R8" s="6"/>
      <c r="S8" s="6"/>
      <c r="T8" s="6"/>
      <c r="U8" s="6"/>
      <c r="V8" s="6"/>
      <c r="W8" s="6"/>
      <c r="X8" s="6"/>
      <c r="Y8" s="6"/>
      <c r="Z8" s="6"/>
    </row>
    <row r="9" spans="1:26" s="18" customFormat="1" ht="19.5" customHeight="1" outlineLevel="1">
      <c r="A9" s="4"/>
      <c r="B9" s="540"/>
      <c r="C9" s="594" t="s">
        <v>528</v>
      </c>
      <c r="D9" s="593"/>
      <c r="M9" s="6"/>
      <c r="N9" s="6"/>
      <c r="O9" s="6"/>
      <c r="P9" s="6"/>
      <c r="Q9" s="6"/>
      <c r="R9" s="6"/>
      <c r="S9" s="6"/>
      <c r="T9" s="6"/>
      <c r="U9" s="6"/>
      <c r="V9" s="6"/>
      <c r="W9" s="6"/>
      <c r="X9" s="6"/>
      <c r="Y9" s="6"/>
      <c r="Z9" s="6"/>
    </row>
    <row r="10" spans="1:26" s="18" customFormat="1" outlineLevel="1">
      <c r="A10" s="4"/>
      <c r="B10" s="101"/>
      <c r="C10" s="87"/>
      <c r="D10" s="87"/>
      <c r="E10" s="87"/>
      <c r="M10" s="6"/>
      <c r="N10" s="6"/>
      <c r="O10" s="6"/>
      <c r="P10" s="6"/>
      <c r="Q10" s="6"/>
      <c r="R10" s="6"/>
      <c r="S10" s="6"/>
      <c r="T10" s="6"/>
      <c r="U10" s="6"/>
      <c r="V10" s="6"/>
      <c r="W10" s="6"/>
      <c r="X10" s="6"/>
      <c r="Y10" s="6"/>
      <c r="Z10" s="6"/>
    </row>
    <row r="11" spans="1:26" s="18" customFormat="1" ht="32.25" customHeight="1">
      <c r="A11" s="15"/>
      <c r="B11" s="118" t="s">
        <v>483</v>
      </c>
      <c r="O11" s="552"/>
    </row>
    <row r="12" spans="1:26" ht="58.5" customHeight="1">
      <c r="B12" s="807" t="s">
        <v>610</v>
      </c>
      <c r="C12" s="807"/>
      <c r="D12" s="807"/>
      <c r="E12" s="807"/>
      <c r="F12" s="807"/>
      <c r="G12" s="807"/>
      <c r="H12" s="807"/>
      <c r="I12" s="807"/>
      <c r="J12" s="807"/>
      <c r="K12" s="807"/>
      <c r="L12" s="807"/>
      <c r="M12" s="807"/>
      <c r="N12" s="807"/>
      <c r="O12" s="80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c r="E14" s="472" t="s">
        <v>750</v>
      </c>
      <c r="F14" s="472" t="s">
        <v>750</v>
      </c>
      <c r="G14" s="472" t="s">
        <v>751</v>
      </c>
      <c r="H14" s="472" t="s">
        <v>752</v>
      </c>
      <c r="I14" s="472" t="s">
        <v>752</v>
      </c>
      <c r="J14" s="472" t="s">
        <v>753</v>
      </c>
      <c r="K14" s="472" t="s">
        <v>754</v>
      </c>
      <c r="L14" s="472" t="s">
        <v>755</v>
      </c>
      <c r="M14" s="472" t="s">
        <v>756</v>
      </c>
      <c r="N14" s="472" t="s">
        <v>757</v>
      </c>
      <c r="O14" s="472" t="s">
        <v>794</v>
      </c>
      <c r="P14" s="7"/>
    </row>
    <row r="15" spans="1:26" s="7" customFormat="1" ht="18.75" customHeight="1">
      <c r="B15" s="473" t="s">
        <v>188</v>
      </c>
      <c r="C15" s="80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01"/>
      <c r="D16" s="477">
        <v>0</v>
      </c>
      <c r="E16" s="477">
        <v>0</v>
      </c>
      <c r="F16" s="477">
        <v>0</v>
      </c>
      <c r="G16" s="477">
        <v>0</v>
      </c>
      <c r="H16" s="477">
        <v>5</v>
      </c>
      <c r="I16" s="477">
        <v>0</v>
      </c>
      <c r="J16" s="477">
        <v>0</v>
      </c>
      <c r="K16" s="477">
        <v>4</v>
      </c>
      <c r="L16" s="477">
        <v>4</v>
      </c>
      <c r="M16" s="477">
        <v>4</v>
      </c>
      <c r="N16" s="477">
        <v>4</v>
      </c>
      <c r="O16" s="478"/>
    </row>
    <row r="17" spans="1:15" s="111" customFormat="1" ht="17.25" customHeight="1">
      <c r="B17" s="479" t="s">
        <v>560</v>
      </c>
      <c r="C17" s="802"/>
      <c r="D17" s="112">
        <f>12-D16</f>
        <v>12</v>
      </c>
      <c r="E17" s="112">
        <f>12-E16</f>
        <v>12</v>
      </c>
      <c r="F17" s="112">
        <f t="shared" ref="F17:K17" si="0">12-F16</f>
        <v>12</v>
      </c>
      <c r="G17" s="112">
        <f t="shared" si="0"/>
        <v>12</v>
      </c>
      <c r="H17" s="112">
        <f t="shared" si="0"/>
        <v>7</v>
      </c>
      <c r="I17" s="112">
        <f t="shared" si="0"/>
        <v>12</v>
      </c>
      <c r="J17" s="112">
        <f t="shared" si="0"/>
        <v>12</v>
      </c>
      <c r="K17" s="112">
        <f t="shared" si="0"/>
        <v>8</v>
      </c>
      <c r="L17" s="112">
        <f t="shared" ref="L17:O17" si="1">12-L16</f>
        <v>8</v>
      </c>
      <c r="M17" s="112">
        <f t="shared" si="1"/>
        <v>8</v>
      </c>
      <c r="N17" s="112">
        <f t="shared" si="1"/>
        <v>8</v>
      </c>
      <c r="O17" s="113">
        <f t="shared" si="1"/>
        <v>12</v>
      </c>
    </row>
    <row r="18" spans="1:15" s="7" customFormat="1" ht="17.25" customHeight="1">
      <c r="B18" s="480" t="str">
        <f>'1.  LRAMVA Summary'!B29</f>
        <v>Residential</v>
      </c>
      <c r="C18" s="803" t="str">
        <f>'2. LRAMVA Threshold'!D43</f>
        <v>kWh</v>
      </c>
      <c r="D18" s="46"/>
      <c r="E18" s="46">
        <v>1.43E-2</v>
      </c>
      <c r="F18" s="46">
        <f>E18</f>
        <v>1.43E-2</v>
      </c>
      <c r="G18" s="46">
        <v>1.44E-2</v>
      </c>
      <c r="H18" s="46">
        <v>1.46E-2</v>
      </c>
      <c r="I18" s="46">
        <f>H18</f>
        <v>1.46E-2</v>
      </c>
      <c r="J18" s="46">
        <v>1.11E-2</v>
      </c>
      <c r="K18" s="46">
        <v>7.4999999999999997E-3</v>
      </c>
      <c r="L18" s="46">
        <v>3.8E-3</v>
      </c>
      <c r="M18" s="46"/>
      <c r="N18" s="46"/>
      <c r="O18" s="69"/>
    </row>
    <row r="19" spans="1:15" s="7" customFormat="1" ht="15" customHeight="1" outlineLevel="1">
      <c r="B19" s="536" t="s">
        <v>511</v>
      </c>
      <c r="C19" s="801"/>
      <c r="D19" s="46"/>
      <c r="E19" s="46"/>
      <c r="F19" s="46"/>
      <c r="G19" s="46">
        <v>-2.0000000000000001E-4</v>
      </c>
      <c r="H19" s="46">
        <v>-2.0000000000000001E-4</v>
      </c>
      <c r="I19" s="46">
        <f>H19</f>
        <v>-2.0000000000000001E-4</v>
      </c>
      <c r="J19" s="46"/>
      <c r="K19" s="46"/>
      <c r="L19" s="46"/>
      <c r="M19" s="46"/>
      <c r="N19" s="46"/>
      <c r="O19" s="69"/>
    </row>
    <row r="20" spans="1:15" s="7" customFormat="1" ht="15" customHeight="1" outlineLevel="1">
      <c r="B20" s="536" t="s">
        <v>512</v>
      </c>
      <c r="C20" s="801"/>
      <c r="D20" s="46"/>
      <c r="E20" s="46"/>
      <c r="F20" s="46"/>
      <c r="G20" s="46"/>
      <c r="H20" s="46"/>
      <c r="I20" s="46"/>
      <c r="J20" s="46"/>
      <c r="K20" s="46"/>
      <c r="L20" s="46"/>
      <c r="M20" s="46"/>
      <c r="N20" s="46"/>
      <c r="O20" s="69"/>
    </row>
    <row r="21" spans="1:15" s="7" customFormat="1" ht="15" customHeight="1" outlineLevel="1">
      <c r="B21" s="536" t="s">
        <v>490</v>
      </c>
      <c r="C21" s="801"/>
      <c r="D21" s="46"/>
      <c r="E21" s="46"/>
      <c r="F21" s="46"/>
      <c r="G21" s="46"/>
      <c r="H21" s="46"/>
      <c r="I21" s="46"/>
      <c r="J21" s="46"/>
      <c r="K21" s="46"/>
      <c r="L21" s="46"/>
      <c r="M21" s="46"/>
      <c r="N21" s="46"/>
      <c r="O21" s="69"/>
    </row>
    <row r="22" spans="1:15" s="7" customFormat="1" ht="14.25" customHeight="1">
      <c r="B22" s="536" t="s">
        <v>513</v>
      </c>
      <c r="C22" s="804"/>
      <c r="D22" s="65">
        <f>SUM(D18:D21)</f>
        <v>0</v>
      </c>
      <c r="E22" s="65">
        <f>SUM(E18:E21)</f>
        <v>1.43E-2</v>
      </c>
      <c r="F22" s="65">
        <f>SUM(F18:F21)</f>
        <v>1.43E-2</v>
      </c>
      <c r="G22" s="65">
        <f t="shared" ref="G22:O22" si="2">SUM(G18:G21)</f>
        <v>1.4199999999999999E-2</v>
      </c>
      <c r="H22" s="65">
        <f t="shared" si="2"/>
        <v>1.44E-2</v>
      </c>
      <c r="I22" s="65">
        <f t="shared" si="2"/>
        <v>1.44E-2</v>
      </c>
      <c r="J22" s="65">
        <f t="shared" si="2"/>
        <v>1.11E-2</v>
      </c>
      <c r="K22" s="65">
        <f t="shared" si="2"/>
        <v>7.4999999999999997E-3</v>
      </c>
      <c r="L22" s="65">
        <f t="shared" si="2"/>
        <v>3.8E-3</v>
      </c>
      <c r="M22" s="65">
        <f t="shared" si="2"/>
        <v>0</v>
      </c>
      <c r="N22" s="65">
        <f t="shared" si="2"/>
        <v>0</v>
      </c>
      <c r="O22" s="65">
        <f t="shared" si="2"/>
        <v>0</v>
      </c>
    </row>
    <row r="23" spans="1:15" s="63" customFormat="1">
      <c r="A23" s="62"/>
      <c r="B23" s="492" t="s">
        <v>514</v>
      </c>
      <c r="C23" s="482"/>
      <c r="D23" s="483"/>
      <c r="E23" s="484">
        <f>ROUND(SUM(D22*E16+E22*E17)/12,4)</f>
        <v>1.43E-2</v>
      </c>
      <c r="F23" s="484">
        <f>ROUND(SUM(E22*F16+F22*F17)/12,4)</f>
        <v>1.43E-2</v>
      </c>
      <c r="G23" s="484">
        <f>ROUND(SUM(F22*G16+G22*G17)/12,4)</f>
        <v>1.4200000000000001E-2</v>
      </c>
      <c r="H23" s="484">
        <f>ROUND(SUM(G22*H16+H22*H17)/12,4)</f>
        <v>1.43E-2</v>
      </c>
      <c r="I23" s="484">
        <f>ROUND(SUM(H22*I16+I22*I17)/12,4)</f>
        <v>1.44E-2</v>
      </c>
      <c r="J23" s="484">
        <f t="shared" ref="J23:O23" si="3">ROUND(SUM(I22*J16+J22*J17)/12,4)</f>
        <v>1.11E-2</v>
      </c>
      <c r="K23" s="484">
        <f t="shared" si="3"/>
        <v>8.6999999999999994E-3</v>
      </c>
      <c r="L23" s="484">
        <f t="shared" si="3"/>
        <v>5.0000000000000001E-3</v>
      </c>
      <c r="M23" s="484">
        <f>ROUND(SUM(L22*M16+M22*M17)/12,4)</f>
        <v>1.2999999999999999E-3</v>
      </c>
      <c r="N23" s="484">
        <f t="shared" si="3"/>
        <v>0</v>
      </c>
      <c r="O23" s="484">
        <f t="shared" si="3"/>
        <v>0</v>
      </c>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3" t="str">
        <f>'2. LRAMVA Threshold'!E43</f>
        <v>kWh</v>
      </c>
      <c r="D25" s="46"/>
      <c r="E25" s="46">
        <v>1.9099999999999999E-2</v>
      </c>
      <c r="F25" s="46">
        <f>E25</f>
        <v>1.9099999999999999E-2</v>
      </c>
      <c r="G25" s="46">
        <v>1.9300000000000001E-2</v>
      </c>
      <c r="H25" s="46">
        <v>1.95E-2</v>
      </c>
      <c r="I25" s="46">
        <f>H25</f>
        <v>1.95E-2</v>
      </c>
      <c r="J25" s="46">
        <v>1.9699999999999999E-2</v>
      </c>
      <c r="K25" s="46">
        <v>0.02</v>
      </c>
      <c r="L25" s="46">
        <v>2.01E-2</v>
      </c>
      <c r="M25" s="46">
        <v>2.0299999999999999E-2</v>
      </c>
      <c r="N25" s="46">
        <v>2.06E-2</v>
      </c>
      <c r="O25" s="69">
        <v>2.0899999999999998E-2</v>
      </c>
    </row>
    <row r="26" spans="1:15" s="18" customFormat="1" outlineLevel="1">
      <c r="A26" s="4"/>
      <c r="B26" s="536" t="s">
        <v>511</v>
      </c>
      <c r="C26" s="801"/>
      <c r="D26" s="46"/>
      <c r="E26" s="46"/>
      <c r="F26" s="46"/>
      <c r="G26" s="46">
        <v>-1E-4</v>
      </c>
      <c r="H26" s="46">
        <v>-1E-4</v>
      </c>
      <c r="I26" s="46">
        <f>H26</f>
        <v>-1E-4</v>
      </c>
      <c r="J26" s="46">
        <v>-1E-4</v>
      </c>
      <c r="K26" s="46">
        <v>-1E-4</v>
      </c>
      <c r="L26" s="46"/>
      <c r="M26" s="46">
        <v>-1E-4</v>
      </c>
      <c r="N26" s="46">
        <v>-1E-4</v>
      </c>
      <c r="O26" s="46">
        <v>-1E-4</v>
      </c>
    </row>
    <row r="27" spans="1:15" s="18" customFormat="1" outlineLevel="1">
      <c r="A27" s="4"/>
      <c r="B27" s="536" t="s">
        <v>512</v>
      </c>
      <c r="C27" s="801"/>
      <c r="D27" s="46"/>
      <c r="E27" s="46"/>
      <c r="F27" s="46"/>
      <c r="G27" s="46"/>
      <c r="H27" s="46"/>
      <c r="I27" s="46"/>
      <c r="J27" s="46"/>
      <c r="K27" s="46"/>
      <c r="L27" s="46"/>
      <c r="M27" s="46"/>
      <c r="N27" s="46"/>
      <c r="O27" s="69"/>
    </row>
    <row r="28" spans="1:15" s="18" customFormat="1" ht="28.5" outlineLevel="1">
      <c r="A28" s="4"/>
      <c r="B28" s="536" t="s">
        <v>795</v>
      </c>
      <c r="C28" s="801"/>
      <c r="D28" s="46"/>
      <c r="E28" s="46"/>
      <c r="F28" s="46"/>
      <c r="G28" s="46"/>
      <c r="H28" s="46"/>
      <c r="I28" s="46"/>
      <c r="J28" s="46"/>
      <c r="K28" s="46"/>
      <c r="L28" s="46"/>
      <c r="M28" s="46"/>
      <c r="N28" s="46"/>
      <c r="O28" s="69">
        <v>6.9999999999999999E-4</v>
      </c>
    </row>
    <row r="29" spans="1:15" s="18" customFormat="1">
      <c r="A29" s="4"/>
      <c r="B29" s="536" t="s">
        <v>513</v>
      </c>
      <c r="C29" s="804"/>
      <c r="D29" s="65">
        <f>SUM(D25:D28)</f>
        <v>0</v>
      </c>
      <c r="E29" s="65">
        <f t="shared" ref="E29:N29" si="4">SUM(E25:E28)</f>
        <v>1.9099999999999999E-2</v>
      </c>
      <c r="F29" s="65">
        <f t="shared" si="4"/>
        <v>1.9099999999999999E-2</v>
      </c>
      <c r="G29" s="65">
        <f t="shared" si="4"/>
        <v>1.9200000000000002E-2</v>
      </c>
      <c r="H29" s="65">
        <f t="shared" si="4"/>
        <v>1.9400000000000001E-2</v>
      </c>
      <c r="I29" s="65">
        <f t="shared" si="4"/>
        <v>1.9400000000000001E-2</v>
      </c>
      <c r="J29" s="65">
        <f t="shared" si="4"/>
        <v>1.9599999999999999E-2</v>
      </c>
      <c r="K29" s="65">
        <f t="shared" si="4"/>
        <v>1.9900000000000001E-2</v>
      </c>
      <c r="L29" s="65">
        <f t="shared" si="4"/>
        <v>2.01E-2</v>
      </c>
      <c r="M29" s="65">
        <f t="shared" si="4"/>
        <v>2.0199999999999999E-2</v>
      </c>
      <c r="N29" s="65">
        <f t="shared" si="4"/>
        <v>2.0500000000000001E-2</v>
      </c>
      <c r="O29" s="65">
        <f t="shared" ref="O29" si="5">SUM(O25:O28)</f>
        <v>2.1499999999999998E-2</v>
      </c>
    </row>
    <row r="30" spans="1:15" s="18" customFormat="1">
      <c r="A30" s="4"/>
      <c r="B30" s="492" t="s">
        <v>514</v>
      </c>
      <c r="C30" s="488"/>
      <c r="D30" s="71"/>
      <c r="E30" s="484">
        <f>ROUND(SUM(D29*E16+E29*E17)/12,4)</f>
        <v>1.9099999999999999E-2</v>
      </c>
      <c r="F30" s="484">
        <f t="shared" ref="F30:M30" si="6">ROUND(SUM(E29*F16+F29*F17)/12,4)</f>
        <v>1.9099999999999999E-2</v>
      </c>
      <c r="G30" s="484">
        <f t="shared" si="6"/>
        <v>1.9199999999999998E-2</v>
      </c>
      <c r="H30" s="484">
        <f t="shared" si="6"/>
        <v>1.9300000000000001E-2</v>
      </c>
      <c r="I30" s="484">
        <f t="shared" si="6"/>
        <v>1.9400000000000001E-2</v>
      </c>
      <c r="J30" s="484">
        <f>ROUND(SUM(I29*J16+J29*J17)/12,4)</f>
        <v>1.9599999999999999E-2</v>
      </c>
      <c r="K30" s="484">
        <f t="shared" si="6"/>
        <v>1.9800000000000002E-2</v>
      </c>
      <c r="L30" s="484">
        <f t="shared" si="6"/>
        <v>0.02</v>
      </c>
      <c r="M30" s="484">
        <f t="shared" si="6"/>
        <v>2.0199999999999999E-2</v>
      </c>
      <c r="N30" s="484">
        <f>ROUND(SUM(M29*N16+N29*N17)/12,4)</f>
        <v>2.0400000000000001E-2</v>
      </c>
      <c r="O30" s="484">
        <f>ROUND(SUM(N29*O16+O29*O17)/12,4)</f>
        <v>2.1499999999999998E-2</v>
      </c>
    </row>
    <row r="31" spans="1:15" s="18" customFormat="1">
      <c r="A31" s="4"/>
      <c r="B31" s="481"/>
      <c r="C31" s="490"/>
      <c r="D31" s="491"/>
      <c r="E31" s="491"/>
      <c r="F31" s="491"/>
      <c r="G31" s="491"/>
      <c r="H31" s="491"/>
      <c r="I31" s="491"/>
      <c r="J31" s="491"/>
      <c r="K31" s="491"/>
      <c r="L31" s="491"/>
      <c r="M31" s="491"/>
      <c r="N31" s="487"/>
      <c r="O31" s="489"/>
    </row>
    <row r="32" spans="1:15" s="64" customFormat="1" ht="30">
      <c r="B32" s="604" t="str">
        <f>'1.  LRAMVA Summary'!B31</f>
        <v>GS&gt;50 KW - Thermal Demand Meter</v>
      </c>
      <c r="C32" s="803" t="str">
        <f>'2. LRAMVA Threshold'!F43</f>
        <v>kW</v>
      </c>
      <c r="D32" s="46"/>
      <c r="E32" s="46">
        <v>4.58</v>
      </c>
      <c r="F32" s="46">
        <f>E32</f>
        <v>4.58</v>
      </c>
      <c r="G32" s="46">
        <v>4.6203000000000003</v>
      </c>
      <c r="H32" s="46">
        <v>4.6711</v>
      </c>
      <c r="I32" s="46">
        <f>H32</f>
        <v>4.6711</v>
      </c>
      <c r="J32" s="46">
        <v>4.7178000000000004</v>
      </c>
      <c r="K32" s="46">
        <v>4.7790999999999997</v>
      </c>
      <c r="L32" s="46">
        <v>4.8078000000000003</v>
      </c>
      <c r="M32" s="46">
        <v>4.8510999999999997</v>
      </c>
      <c r="N32" s="46">
        <v>4.9189999999999996</v>
      </c>
      <c r="O32" s="69">
        <v>0.49868000000000001</v>
      </c>
    </row>
    <row r="33" spans="1:15" s="18" customFormat="1" outlineLevel="1">
      <c r="A33" s="4"/>
      <c r="B33" s="536" t="s">
        <v>511</v>
      </c>
      <c r="C33" s="801"/>
      <c r="D33" s="46"/>
      <c r="E33" s="46"/>
      <c r="F33" s="46"/>
      <c r="G33" s="46">
        <v>-2.5000000000000001E-2</v>
      </c>
      <c r="H33" s="46">
        <v>-2.5700000000000001E-2</v>
      </c>
      <c r="I33" s="46">
        <f>H33</f>
        <v>-2.5700000000000001E-2</v>
      </c>
      <c r="J33" s="46">
        <v>-2.5499999999999998E-2</v>
      </c>
      <c r="K33" s="46">
        <v>-1.46E-2</v>
      </c>
      <c r="L33" s="46"/>
      <c r="M33" s="46">
        <v>-1.38E-2</v>
      </c>
      <c r="N33" s="46">
        <v>-1.6500000000000001E-2</v>
      </c>
      <c r="O33" s="69">
        <v>-0.13900000000000001</v>
      </c>
    </row>
    <row r="34" spans="1:15" s="18" customFormat="1" outlineLevel="1">
      <c r="A34" s="4"/>
      <c r="B34" s="536" t="s">
        <v>512</v>
      </c>
      <c r="C34" s="801"/>
      <c r="D34" s="46"/>
      <c r="E34" s="46"/>
      <c r="F34" s="46"/>
      <c r="G34" s="46"/>
      <c r="H34" s="46"/>
      <c r="I34" s="46"/>
      <c r="J34" s="46"/>
      <c r="K34" s="46"/>
      <c r="L34" s="46"/>
      <c r="M34" s="46"/>
      <c r="N34" s="46"/>
      <c r="O34" s="69"/>
    </row>
    <row r="35" spans="1:15" s="18" customFormat="1" ht="28.5" outlineLevel="1">
      <c r="A35" s="4"/>
      <c r="B35" s="536" t="s">
        <v>795</v>
      </c>
      <c r="C35" s="801"/>
      <c r="D35" s="46"/>
      <c r="E35" s="46"/>
      <c r="F35" s="46"/>
      <c r="G35" s="46"/>
      <c r="H35" s="46"/>
      <c r="I35" s="46"/>
      <c r="J35" s="46"/>
      <c r="K35" s="46"/>
      <c r="L35" s="46"/>
      <c r="M35" s="46"/>
      <c r="N35" s="46"/>
      <c r="O35" s="69">
        <v>0.15709999999999999</v>
      </c>
    </row>
    <row r="36" spans="1:15" s="18" customFormat="1">
      <c r="A36" s="4"/>
      <c r="B36" s="536" t="s">
        <v>513</v>
      </c>
      <c r="C36" s="804"/>
      <c r="D36" s="65">
        <f>SUM(D32:D35)</f>
        <v>0</v>
      </c>
      <c r="E36" s="65">
        <f>SUM(E32:E35)</f>
        <v>4.58</v>
      </c>
      <c r="F36" s="65">
        <f t="shared" ref="F36:M36" si="7">SUM(F32:F35)</f>
        <v>4.58</v>
      </c>
      <c r="G36" s="65">
        <f t="shared" si="7"/>
        <v>4.5952999999999999</v>
      </c>
      <c r="H36" s="65">
        <f t="shared" si="7"/>
        <v>4.6454000000000004</v>
      </c>
      <c r="I36" s="65">
        <f t="shared" si="7"/>
        <v>4.6454000000000004</v>
      </c>
      <c r="J36" s="65">
        <f t="shared" si="7"/>
        <v>4.6923000000000004</v>
      </c>
      <c r="K36" s="65">
        <f t="shared" si="7"/>
        <v>4.7645</v>
      </c>
      <c r="L36" s="65">
        <f t="shared" si="7"/>
        <v>4.8078000000000003</v>
      </c>
      <c r="M36" s="65">
        <f t="shared" si="7"/>
        <v>4.8372999999999999</v>
      </c>
      <c r="N36" s="65">
        <f>SUM(N32:N35)</f>
        <v>4.9024999999999999</v>
      </c>
      <c r="O36" s="65">
        <f>SUM(O32:O35)</f>
        <v>0.51678000000000002</v>
      </c>
    </row>
    <row r="37" spans="1:15" s="18" customFormat="1">
      <c r="A37" s="4"/>
      <c r="B37" s="492" t="s">
        <v>514</v>
      </c>
      <c r="C37" s="488"/>
      <c r="D37" s="71"/>
      <c r="E37" s="484">
        <f t="shared" ref="E37:M37" si="8">ROUND(SUM(D36*E16+E36*E17)/12,4)</f>
        <v>4.58</v>
      </c>
      <c r="F37" s="484">
        <f t="shared" si="8"/>
        <v>4.58</v>
      </c>
      <c r="G37" s="484">
        <f t="shared" si="8"/>
        <v>4.5952999999999999</v>
      </c>
      <c r="H37" s="484">
        <f t="shared" si="8"/>
        <v>4.6245000000000003</v>
      </c>
      <c r="I37" s="484">
        <f t="shared" si="8"/>
        <v>4.6454000000000004</v>
      </c>
      <c r="J37" s="484">
        <f t="shared" si="8"/>
        <v>4.6923000000000004</v>
      </c>
      <c r="K37" s="484">
        <f t="shared" si="8"/>
        <v>4.7404000000000002</v>
      </c>
      <c r="L37" s="484">
        <f t="shared" si="8"/>
        <v>4.7934000000000001</v>
      </c>
      <c r="M37" s="484">
        <f t="shared" si="8"/>
        <v>4.8274999999999997</v>
      </c>
      <c r="N37" s="484">
        <f>ROUND(SUM(M36*N16+N36*N17)/12,4)</f>
        <v>4.8807999999999998</v>
      </c>
      <c r="O37" s="484">
        <f>ROUND(SUM(N36*O16+O36*O17)/12,4)</f>
        <v>0.51680000000000004</v>
      </c>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GS&gt;50 KW - Interval Meter</v>
      </c>
      <c r="C39" s="803" t="str">
        <f>'2. LRAMVA Threshold'!G43</f>
        <v>kW</v>
      </c>
      <c r="D39" s="46"/>
      <c r="E39" s="46">
        <v>4.7081</v>
      </c>
      <c r="F39" s="46">
        <f>E39</f>
        <v>4.7081</v>
      </c>
      <c r="G39" s="46">
        <v>4.7495000000000003</v>
      </c>
      <c r="H39" s="46">
        <v>4.8017000000000003</v>
      </c>
      <c r="I39" s="46">
        <f>H39</f>
        <v>4.8017000000000003</v>
      </c>
      <c r="J39" s="46">
        <v>4.8497000000000003</v>
      </c>
      <c r="K39" s="46">
        <v>4.9127000000000001</v>
      </c>
      <c r="L39" s="46">
        <v>4.9421999999999997</v>
      </c>
      <c r="M39" s="46">
        <v>4.8510999999999997</v>
      </c>
      <c r="N39" s="46">
        <v>5.0564999999999998</v>
      </c>
      <c r="O39" s="69">
        <v>5.1265000000000001</v>
      </c>
    </row>
    <row r="40" spans="1:15" s="18" customFormat="1" hidden="1" outlineLevel="1">
      <c r="A40" s="4"/>
      <c r="B40" s="536" t="s">
        <v>511</v>
      </c>
      <c r="C40" s="801"/>
      <c r="D40" s="46"/>
      <c r="E40" s="46"/>
      <c r="F40" s="46"/>
      <c r="G40" s="46">
        <v>-2.5000000000000001E-2</v>
      </c>
      <c r="H40" s="46">
        <v>-2.5700000000000001E-2</v>
      </c>
      <c r="I40" s="46">
        <f>H40</f>
        <v>-2.5700000000000001E-2</v>
      </c>
      <c r="J40" s="46">
        <v>-2.5499999999999998E-2</v>
      </c>
      <c r="K40" s="46">
        <v>-1.46E-2</v>
      </c>
      <c r="L40" s="46"/>
      <c r="M40" s="46">
        <v>-1.38E-2</v>
      </c>
      <c r="N40" s="46">
        <v>-1.6500000000000001E-2</v>
      </c>
      <c r="O40" s="46">
        <v>-1.6500000000000001E-2</v>
      </c>
    </row>
    <row r="41" spans="1:15" s="18" customFormat="1" hidden="1" outlineLevel="1">
      <c r="A41" s="4"/>
      <c r="B41" s="536" t="s">
        <v>512</v>
      </c>
      <c r="C41" s="801"/>
      <c r="D41" s="46"/>
      <c r="E41" s="46"/>
      <c r="F41" s="46"/>
      <c r="G41" s="46"/>
      <c r="H41" s="46"/>
      <c r="I41" s="46"/>
      <c r="J41" s="46"/>
      <c r="K41" s="46"/>
      <c r="L41" s="46"/>
      <c r="M41" s="46"/>
      <c r="N41" s="46"/>
      <c r="O41" s="69"/>
    </row>
    <row r="42" spans="1:15" s="18" customFormat="1" ht="28.5" hidden="1" outlineLevel="1">
      <c r="A42" s="4"/>
      <c r="B42" s="536" t="s">
        <v>795</v>
      </c>
      <c r="C42" s="801"/>
      <c r="D42" s="46"/>
      <c r="E42" s="46"/>
      <c r="F42" s="46"/>
      <c r="G42" s="46"/>
      <c r="H42" s="46"/>
      <c r="I42" s="46"/>
      <c r="J42" s="46"/>
      <c r="K42" s="46"/>
      <c r="L42" s="46"/>
      <c r="M42" s="46"/>
      <c r="N42" s="46"/>
      <c r="O42" s="69">
        <v>0.15709999999999999</v>
      </c>
    </row>
    <row r="43" spans="1:15" s="18" customFormat="1" collapsed="1">
      <c r="A43" s="4"/>
      <c r="B43" s="536" t="s">
        <v>513</v>
      </c>
      <c r="C43" s="804"/>
      <c r="D43" s="65">
        <f>SUM(D39:D42)</f>
        <v>0</v>
      </c>
      <c r="E43" s="65">
        <f t="shared" ref="E43:N43" si="9">SUM(E39:E42)</f>
        <v>4.7081</v>
      </c>
      <c r="F43" s="65">
        <f t="shared" si="9"/>
        <v>4.7081</v>
      </c>
      <c r="G43" s="65">
        <f t="shared" si="9"/>
        <v>4.7244999999999999</v>
      </c>
      <c r="H43" s="65">
        <f t="shared" si="9"/>
        <v>4.7760000000000007</v>
      </c>
      <c r="I43" s="65">
        <f t="shared" si="9"/>
        <v>4.7760000000000007</v>
      </c>
      <c r="J43" s="65">
        <f t="shared" si="9"/>
        <v>4.8242000000000003</v>
      </c>
      <c r="K43" s="65">
        <f t="shared" si="9"/>
        <v>4.8981000000000003</v>
      </c>
      <c r="L43" s="65">
        <f t="shared" si="9"/>
        <v>4.9421999999999997</v>
      </c>
      <c r="M43" s="65">
        <f t="shared" si="9"/>
        <v>4.8372999999999999</v>
      </c>
      <c r="N43" s="65">
        <f t="shared" si="9"/>
        <v>5.04</v>
      </c>
      <c r="O43" s="65">
        <f>SUM(O39:O42)</f>
        <v>5.2671000000000001</v>
      </c>
    </row>
    <row r="44" spans="1:15" s="14" customFormat="1">
      <c r="A44" s="72"/>
      <c r="B44" s="492" t="s">
        <v>514</v>
      </c>
      <c r="C44" s="488"/>
      <c r="D44" s="71"/>
      <c r="E44" s="484">
        <f t="shared" ref="E44:M44" si="10">ROUND(SUM(D43*E16+E43*E17)/12,4)</f>
        <v>4.7081</v>
      </c>
      <c r="F44" s="484">
        <f t="shared" si="10"/>
        <v>4.7081</v>
      </c>
      <c r="G44" s="484">
        <f t="shared" si="10"/>
        <v>4.7244999999999999</v>
      </c>
      <c r="H44" s="484">
        <f t="shared" si="10"/>
        <v>4.7545000000000002</v>
      </c>
      <c r="I44" s="484">
        <f t="shared" si="10"/>
        <v>4.7759999999999998</v>
      </c>
      <c r="J44" s="484">
        <f t="shared" si="10"/>
        <v>4.8242000000000003</v>
      </c>
      <c r="K44" s="484">
        <f t="shared" si="10"/>
        <v>4.8734999999999999</v>
      </c>
      <c r="L44" s="484">
        <f t="shared" si="10"/>
        <v>4.9275000000000002</v>
      </c>
      <c r="M44" s="484">
        <f t="shared" si="10"/>
        <v>4.8723000000000001</v>
      </c>
      <c r="N44" s="484">
        <f>ROUND(SUM(M43*N16+N43*N17)/12,4)</f>
        <v>4.9724000000000004</v>
      </c>
      <c r="O44" s="484">
        <f>ROUND(SUM(N43*O16+O43*O17)/12,4)</f>
        <v>5.2671000000000001</v>
      </c>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Street Lighting</v>
      </c>
      <c r="C46" s="803" t="str">
        <f>'2. LRAMVA Threshold'!H43</f>
        <v>kW</v>
      </c>
      <c r="D46" s="46"/>
      <c r="E46" s="46"/>
      <c r="F46" s="46"/>
      <c r="G46" s="46"/>
      <c r="H46" s="46"/>
      <c r="I46" s="46"/>
      <c r="J46" s="46"/>
      <c r="K46" s="46"/>
      <c r="L46" s="46"/>
      <c r="M46" s="46"/>
      <c r="N46" s="46"/>
      <c r="O46" s="69"/>
    </row>
    <row r="47" spans="1:15" s="18" customFormat="1" hidden="1" outlineLevel="1">
      <c r="A47" s="4"/>
      <c r="B47" s="536" t="s">
        <v>511</v>
      </c>
      <c r="C47" s="801"/>
      <c r="D47" s="46"/>
      <c r="E47" s="46"/>
      <c r="F47" s="46"/>
      <c r="G47" s="46"/>
      <c r="H47" s="46"/>
      <c r="I47" s="46"/>
      <c r="J47" s="46"/>
      <c r="K47" s="46"/>
      <c r="L47" s="46"/>
      <c r="M47" s="46"/>
      <c r="N47" s="46"/>
      <c r="O47" s="69"/>
    </row>
    <row r="48" spans="1:15" s="18" customFormat="1" hidden="1" outlineLevel="1">
      <c r="A48" s="4"/>
      <c r="B48" s="536" t="s">
        <v>512</v>
      </c>
      <c r="C48" s="801"/>
      <c r="D48" s="46"/>
      <c r="E48" s="46"/>
      <c r="F48" s="46"/>
      <c r="G48" s="46"/>
      <c r="H48" s="46"/>
      <c r="I48" s="46"/>
      <c r="J48" s="46"/>
      <c r="K48" s="46"/>
      <c r="L48" s="46"/>
      <c r="M48" s="46"/>
      <c r="N48" s="46"/>
      <c r="O48" s="69"/>
    </row>
    <row r="49" spans="1:15" s="18" customFormat="1" hidden="1" outlineLevel="1">
      <c r="A49" s="4"/>
      <c r="B49" s="536" t="s">
        <v>490</v>
      </c>
      <c r="C49" s="801"/>
      <c r="D49" s="46"/>
      <c r="E49" s="46"/>
      <c r="F49" s="46"/>
      <c r="G49" s="46"/>
      <c r="H49" s="46"/>
      <c r="I49" s="46"/>
      <c r="J49" s="46"/>
      <c r="K49" s="46"/>
      <c r="L49" s="46"/>
      <c r="M49" s="46"/>
      <c r="N49" s="46"/>
      <c r="O49" s="69"/>
    </row>
    <row r="50" spans="1:15" s="18" customFormat="1" collapsed="1">
      <c r="A50" s="4"/>
      <c r="B50" s="536" t="s">
        <v>513</v>
      </c>
      <c r="C50" s="804"/>
      <c r="D50" s="65">
        <f>SUM(D46:D49)</f>
        <v>0</v>
      </c>
      <c r="E50" s="65">
        <f t="shared" ref="E50:N50" si="11">SUM(E46:E49)</f>
        <v>0</v>
      </c>
      <c r="F50" s="65">
        <f t="shared" si="11"/>
        <v>0</v>
      </c>
      <c r="G50" s="65">
        <f t="shared" si="11"/>
        <v>0</v>
      </c>
      <c r="H50" s="65">
        <f t="shared" si="11"/>
        <v>0</v>
      </c>
      <c r="I50" s="65">
        <f t="shared" si="11"/>
        <v>0</v>
      </c>
      <c r="J50" s="65">
        <f t="shared" si="11"/>
        <v>0</v>
      </c>
      <c r="K50" s="65">
        <f t="shared" si="11"/>
        <v>0</v>
      </c>
      <c r="L50" s="65">
        <f t="shared" si="11"/>
        <v>0</v>
      </c>
      <c r="M50" s="65">
        <f t="shared" si="11"/>
        <v>0</v>
      </c>
      <c r="N50" s="65">
        <f t="shared" si="11"/>
        <v>0</v>
      </c>
      <c r="O50" s="76"/>
    </row>
    <row r="51" spans="1:15" s="14" customFormat="1">
      <c r="A51" s="72"/>
      <c r="B51" s="492" t="s">
        <v>514</v>
      </c>
      <c r="C51" s="488"/>
      <c r="D51" s="71"/>
      <c r="E51" s="484">
        <f t="shared" ref="E51:M51" si="12">ROUND(SUM(D50*E16+E50*E17)/12,4)</f>
        <v>0</v>
      </c>
      <c r="F51" s="484">
        <f t="shared" si="12"/>
        <v>0</v>
      </c>
      <c r="G51" s="484">
        <f t="shared" si="12"/>
        <v>0</v>
      </c>
      <c r="H51" s="484">
        <f t="shared" si="12"/>
        <v>0</v>
      </c>
      <c r="I51" s="484">
        <f t="shared" si="12"/>
        <v>0</v>
      </c>
      <c r="J51" s="484">
        <f t="shared" si="12"/>
        <v>0</v>
      </c>
      <c r="K51" s="484">
        <f t="shared" si="12"/>
        <v>0</v>
      </c>
      <c r="L51" s="484">
        <f t="shared" si="12"/>
        <v>0</v>
      </c>
      <c r="M51" s="484">
        <f t="shared" si="12"/>
        <v>0</v>
      </c>
      <c r="N51" s="484">
        <f>ROUND(SUM(M50*N16+N50*N17)/12,4)</f>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03">
        <f>'2. LRAMVA Threshold'!I43</f>
        <v>0</v>
      </c>
      <c r="D53" s="46"/>
      <c r="E53" s="46"/>
      <c r="F53" s="46"/>
      <c r="G53" s="46"/>
      <c r="H53" s="46"/>
      <c r="I53" s="46"/>
      <c r="J53" s="46"/>
      <c r="K53" s="46"/>
      <c r="L53" s="46"/>
      <c r="M53" s="46"/>
      <c r="N53" s="46"/>
      <c r="O53" s="69"/>
    </row>
    <row r="54" spans="1:15" s="18" customFormat="1" hidden="1" outlineLevel="1">
      <c r="A54" s="4"/>
      <c r="B54" s="536" t="s">
        <v>511</v>
      </c>
      <c r="C54" s="801"/>
      <c r="D54" s="46"/>
      <c r="E54" s="46"/>
      <c r="F54" s="46"/>
      <c r="G54" s="46"/>
      <c r="H54" s="46"/>
      <c r="I54" s="46"/>
      <c r="J54" s="46"/>
      <c r="K54" s="46"/>
      <c r="L54" s="46"/>
      <c r="M54" s="46"/>
      <c r="N54" s="46"/>
      <c r="O54" s="69"/>
    </row>
    <row r="55" spans="1:15" s="18" customFormat="1" hidden="1" outlineLevel="1">
      <c r="A55" s="4"/>
      <c r="B55" s="536" t="s">
        <v>512</v>
      </c>
      <c r="C55" s="801"/>
      <c r="D55" s="46"/>
      <c r="E55" s="46"/>
      <c r="F55" s="46"/>
      <c r="G55" s="46"/>
      <c r="H55" s="46"/>
      <c r="I55" s="46"/>
      <c r="J55" s="46"/>
      <c r="K55" s="46"/>
      <c r="L55" s="46"/>
      <c r="M55" s="46"/>
      <c r="N55" s="46"/>
      <c r="O55" s="69"/>
    </row>
    <row r="56" spans="1:15" s="18" customFormat="1" hidden="1" outlineLevel="1">
      <c r="A56" s="4"/>
      <c r="B56" s="536" t="s">
        <v>490</v>
      </c>
      <c r="C56" s="801"/>
      <c r="D56" s="46"/>
      <c r="E56" s="46"/>
      <c r="F56" s="46"/>
      <c r="G56" s="46"/>
      <c r="H56" s="46"/>
      <c r="I56" s="46"/>
      <c r="J56" s="46"/>
      <c r="K56" s="46"/>
      <c r="L56" s="46"/>
      <c r="M56" s="46"/>
      <c r="N56" s="46"/>
      <c r="O56" s="69"/>
    </row>
    <row r="57" spans="1:15" s="18" customFormat="1" collapsed="1">
      <c r="A57" s="4"/>
      <c r="B57" s="536" t="s">
        <v>513</v>
      </c>
      <c r="C57" s="804"/>
      <c r="D57" s="65">
        <f>SUM(D53:D56)</f>
        <v>0</v>
      </c>
      <c r="E57" s="65">
        <f t="shared" ref="E57:N57" si="13">SUM(E53:E56)</f>
        <v>0</v>
      </c>
      <c r="F57" s="65">
        <f t="shared" si="13"/>
        <v>0</v>
      </c>
      <c r="G57" s="65">
        <f t="shared" si="13"/>
        <v>0</v>
      </c>
      <c r="H57" s="65">
        <f t="shared" si="13"/>
        <v>0</v>
      </c>
      <c r="I57" s="65">
        <f t="shared" si="13"/>
        <v>0</v>
      </c>
      <c r="J57" s="65">
        <f t="shared" si="13"/>
        <v>0</v>
      </c>
      <c r="K57" s="65">
        <f t="shared" si="13"/>
        <v>0</v>
      </c>
      <c r="L57" s="65">
        <f t="shared" si="13"/>
        <v>0</v>
      </c>
      <c r="M57" s="65">
        <f t="shared" si="13"/>
        <v>0</v>
      </c>
      <c r="N57" s="65">
        <f t="shared" si="13"/>
        <v>0</v>
      </c>
      <c r="O57" s="77"/>
    </row>
    <row r="58" spans="1:15" s="14" customFormat="1">
      <c r="A58" s="72"/>
      <c r="B58" s="492" t="s">
        <v>514</v>
      </c>
      <c r="C58" s="488"/>
      <c r="D58" s="71"/>
      <c r="E58" s="484">
        <f t="shared" ref="E58:M58" si="14">ROUND(SUM(D57*E16+E57*E17)/12,4)</f>
        <v>0</v>
      </c>
      <c r="F58" s="484">
        <f t="shared" si="14"/>
        <v>0</v>
      </c>
      <c r="G58" s="484">
        <f t="shared" si="14"/>
        <v>0</v>
      </c>
      <c r="H58" s="484">
        <f t="shared" si="14"/>
        <v>0</v>
      </c>
      <c r="I58" s="484">
        <f t="shared" si="14"/>
        <v>0</v>
      </c>
      <c r="J58" s="484">
        <f t="shared" si="14"/>
        <v>0</v>
      </c>
      <c r="K58" s="484">
        <f t="shared" si="14"/>
        <v>0</v>
      </c>
      <c r="L58" s="484">
        <f t="shared" si="14"/>
        <v>0</v>
      </c>
      <c r="M58" s="484">
        <f t="shared" si="14"/>
        <v>0</v>
      </c>
      <c r="N58" s="484">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hidden="1">
      <c r="A60" s="62"/>
      <c r="B60" s="604">
        <f>'1.  LRAMVA Summary'!B35</f>
        <v>0</v>
      </c>
      <c r="C60" s="803">
        <f>'2. LRAMVA Threshold'!J43</f>
        <v>0</v>
      </c>
      <c r="D60" s="46"/>
      <c r="E60" s="46"/>
      <c r="F60" s="46"/>
      <c r="G60" s="46"/>
      <c r="H60" s="46"/>
      <c r="I60" s="46"/>
      <c r="J60" s="46"/>
      <c r="K60" s="46"/>
      <c r="L60" s="46"/>
      <c r="M60" s="46"/>
      <c r="N60" s="46"/>
      <c r="O60" s="69"/>
    </row>
    <row r="61" spans="1:15" s="18" customFormat="1" hidden="1" outlineLevel="1">
      <c r="A61" s="4"/>
      <c r="B61" s="536" t="s">
        <v>511</v>
      </c>
      <c r="C61" s="801"/>
      <c r="D61" s="46"/>
      <c r="E61" s="46"/>
      <c r="F61" s="46"/>
      <c r="G61" s="46"/>
      <c r="H61" s="46"/>
      <c r="I61" s="46"/>
      <c r="J61" s="46"/>
      <c r="K61" s="46"/>
      <c r="L61" s="46"/>
      <c r="M61" s="46"/>
      <c r="N61" s="46"/>
      <c r="O61" s="69"/>
    </row>
    <row r="62" spans="1:15" s="18" customFormat="1" hidden="1" outlineLevel="1">
      <c r="A62" s="4"/>
      <c r="B62" s="536" t="s">
        <v>512</v>
      </c>
      <c r="C62" s="801"/>
      <c r="D62" s="46"/>
      <c r="E62" s="46"/>
      <c r="F62" s="46"/>
      <c r="G62" s="46"/>
      <c r="H62" s="46"/>
      <c r="I62" s="46"/>
      <c r="J62" s="46"/>
      <c r="K62" s="46"/>
      <c r="L62" s="46"/>
      <c r="M62" s="46"/>
      <c r="N62" s="46"/>
      <c r="O62" s="69"/>
    </row>
    <row r="63" spans="1:15" s="18" customFormat="1" hidden="1" outlineLevel="1">
      <c r="A63" s="4"/>
      <c r="B63" s="536" t="s">
        <v>490</v>
      </c>
      <c r="C63" s="801"/>
      <c r="D63" s="46"/>
      <c r="E63" s="46"/>
      <c r="F63" s="46"/>
      <c r="G63" s="46"/>
      <c r="H63" s="46"/>
      <c r="I63" s="46"/>
      <c r="J63" s="46"/>
      <c r="K63" s="46"/>
      <c r="L63" s="46"/>
      <c r="M63" s="46"/>
      <c r="N63" s="46"/>
      <c r="O63" s="69"/>
    </row>
    <row r="64" spans="1:15" s="18" customFormat="1" hidden="1" collapsed="1">
      <c r="A64" s="4"/>
      <c r="B64" s="536" t="s">
        <v>513</v>
      </c>
      <c r="C64" s="804"/>
      <c r="D64" s="65">
        <f>SUM(D60:D63)</f>
        <v>0</v>
      </c>
      <c r="E64" s="65">
        <f t="shared" ref="E64:N64" si="15">SUM(E60:E63)</f>
        <v>0</v>
      </c>
      <c r="F64" s="65">
        <f t="shared" si="15"/>
        <v>0</v>
      </c>
      <c r="G64" s="65">
        <f t="shared" si="15"/>
        <v>0</v>
      </c>
      <c r="H64" s="65">
        <f t="shared" si="15"/>
        <v>0</v>
      </c>
      <c r="I64" s="65">
        <f t="shared" si="15"/>
        <v>0</v>
      </c>
      <c r="J64" s="65">
        <f t="shared" si="15"/>
        <v>0</v>
      </c>
      <c r="K64" s="65">
        <f t="shared" si="15"/>
        <v>0</v>
      </c>
      <c r="L64" s="65">
        <f t="shared" si="15"/>
        <v>0</v>
      </c>
      <c r="M64" s="65">
        <f t="shared" si="15"/>
        <v>0</v>
      </c>
      <c r="N64" s="65">
        <f t="shared" si="15"/>
        <v>0</v>
      </c>
      <c r="O64" s="77"/>
    </row>
    <row r="65" spans="1:15" s="14" customFormat="1" hidden="1">
      <c r="A65" s="72"/>
      <c r="B65" s="492" t="s">
        <v>514</v>
      </c>
      <c r="C65" s="488"/>
      <c r="D65" s="71"/>
      <c r="E65" s="484">
        <f t="shared" ref="E65:M65" si="16">ROUND(SUM(D64*E16+E64*E17)/12,4)</f>
        <v>0</v>
      </c>
      <c r="F65" s="484">
        <f t="shared" si="16"/>
        <v>0</v>
      </c>
      <c r="G65" s="484">
        <f t="shared" si="16"/>
        <v>0</v>
      </c>
      <c r="H65" s="484">
        <f t="shared" si="16"/>
        <v>0</v>
      </c>
      <c r="I65" s="484">
        <f>ROUND(SUM(H64*I16+I64*I17)/12,4)</f>
        <v>0</v>
      </c>
      <c r="J65" s="484">
        <f t="shared" si="16"/>
        <v>0</v>
      </c>
      <c r="K65" s="484">
        <f t="shared" si="16"/>
        <v>0</v>
      </c>
      <c r="L65" s="484">
        <f t="shared" si="16"/>
        <v>0</v>
      </c>
      <c r="M65" s="484">
        <f t="shared" si="16"/>
        <v>0</v>
      </c>
      <c r="N65" s="484">
        <f>ROUND(SUM(M64*N16+N64*N17)/12,4)</f>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803">
        <f>'2. LRAMVA Threshold'!K43</f>
        <v>0</v>
      </c>
      <c r="D67" s="46"/>
      <c r="E67" s="46"/>
      <c r="F67" s="46"/>
      <c r="G67" s="46"/>
      <c r="H67" s="46"/>
      <c r="I67" s="46"/>
      <c r="J67" s="46"/>
      <c r="K67" s="46"/>
      <c r="L67" s="46"/>
      <c r="M67" s="46"/>
      <c r="N67" s="46"/>
      <c r="O67" s="69"/>
    </row>
    <row r="68" spans="1:15" s="18" customFormat="1" hidden="1" outlineLevel="1">
      <c r="A68" s="4"/>
      <c r="B68" s="536" t="s">
        <v>511</v>
      </c>
      <c r="C68" s="801"/>
      <c r="D68" s="46"/>
      <c r="E68" s="46"/>
      <c r="F68" s="46"/>
      <c r="G68" s="46"/>
      <c r="H68" s="46"/>
      <c r="I68" s="46"/>
      <c r="J68" s="46"/>
      <c r="K68" s="46"/>
      <c r="L68" s="46"/>
      <c r="M68" s="46"/>
      <c r="N68" s="46"/>
      <c r="O68" s="69"/>
    </row>
    <row r="69" spans="1:15" s="18" customFormat="1" hidden="1" outlineLevel="1">
      <c r="A69" s="4"/>
      <c r="B69" s="536" t="s">
        <v>512</v>
      </c>
      <c r="C69" s="801"/>
      <c r="D69" s="46"/>
      <c r="E69" s="46"/>
      <c r="F69" s="46"/>
      <c r="G69" s="46"/>
      <c r="H69" s="46"/>
      <c r="I69" s="46"/>
      <c r="J69" s="46"/>
      <c r="K69" s="46"/>
      <c r="L69" s="46"/>
      <c r="M69" s="46"/>
      <c r="N69" s="46"/>
      <c r="O69" s="69"/>
    </row>
    <row r="70" spans="1:15" s="18" customFormat="1" hidden="1" outlineLevel="1">
      <c r="A70" s="4"/>
      <c r="B70" s="536" t="s">
        <v>490</v>
      </c>
      <c r="C70" s="801"/>
      <c r="D70" s="46"/>
      <c r="E70" s="46"/>
      <c r="F70" s="46"/>
      <c r="G70" s="46"/>
      <c r="H70" s="46"/>
      <c r="I70" s="46"/>
      <c r="J70" s="46"/>
      <c r="K70" s="46"/>
      <c r="L70" s="46"/>
      <c r="M70" s="46"/>
      <c r="N70" s="46"/>
      <c r="O70" s="69"/>
    </row>
    <row r="71" spans="1:15" s="18" customFormat="1" hidden="1" collapsed="1">
      <c r="A71" s="4"/>
      <c r="B71" s="536" t="s">
        <v>513</v>
      </c>
      <c r="C71" s="804"/>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77"/>
    </row>
    <row r="72" spans="1:15" s="14" customFormat="1" hidden="1">
      <c r="A72" s="72"/>
      <c r="B72" s="492" t="s">
        <v>514</v>
      </c>
      <c r="C72" s="488"/>
      <c r="D72" s="71"/>
      <c r="E72" s="484">
        <f t="shared" ref="E72:N72" si="18">ROUND(SUM(D71*E16+E71*E17)/12,4)</f>
        <v>0</v>
      </c>
      <c r="F72" s="484">
        <f t="shared" si="18"/>
        <v>0</v>
      </c>
      <c r="G72" s="484">
        <f t="shared" si="18"/>
        <v>0</v>
      </c>
      <c r="H72" s="484">
        <f t="shared" si="18"/>
        <v>0</v>
      </c>
      <c r="I72" s="484">
        <f t="shared" si="18"/>
        <v>0</v>
      </c>
      <c r="J72" s="484">
        <f t="shared" si="18"/>
        <v>0</v>
      </c>
      <c r="K72" s="484">
        <f t="shared" si="18"/>
        <v>0</v>
      </c>
      <c r="L72" s="484">
        <f t="shared" si="18"/>
        <v>0</v>
      </c>
      <c r="M72" s="484">
        <f t="shared" si="18"/>
        <v>0</v>
      </c>
      <c r="N72" s="484">
        <f t="shared" si="18"/>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803">
        <f>'2. LRAMVA Threshold'!L43</f>
        <v>0</v>
      </c>
      <c r="D74" s="46"/>
      <c r="E74" s="46"/>
      <c r="F74" s="46"/>
      <c r="G74" s="46"/>
      <c r="H74" s="46"/>
      <c r="I74" s="46"/>
      <c r="J74" s="46"/>
      <c r="K74" s="46"/>
      <c r="L74" s="46"/>
      <c r="M74" s="46"/>
      <c r="N74" s="46"/>
      <c r="O74" s="69"/>
    </row>
    <row r="75" spans="1:15" s="18" customFormat="1" hidden="1" outlineLevel="1">
      <c r="A75" s="4"/>
      <c r="B75" s="536" t="s">
        <v>511</v>
      </c>
      <c r="C75" s="801"/>
      <c r="D75" s="46"/>
      <c r="E75" s="46"/>
      <c r="F75" s="46"/>
      <c r="G75" s="46"/>
      <c r="H75" s="46"/>
      <c r="I75" s="46"/>
      <c r="J75" s="46"/>
      <c r="K75" s="46"/>
      <c r="L75" s="46"/>
      <c r="M75" s="46"/>
      <c r="N75" s="46"/>
      <c r="O75" s="69"/>
    </row>
    <row r="76" spans="1:15" s="18" customFormat="1" hidden="1" outlineLevel="1">
      <c r="A76" s="4"/>
      <c r="B76" s="536" t="s">
        <v>512</v>
      </c>
      <c r="C76" s="801"/>
      <c r="D76" s="46"/>
      <c r="E76" s="46"/>
      <c r="F76" s="46"/>
      <c r="G76" s="46"/>
      <c r="H76" s="46"/>
      <c r="I76" s="46"/>
      <c r="J76" s="46"/>
      <c r="K76" s="46"/>
      <c r="L76" s="46"/>
      <c r="M76" s="46"/>
      <c r="N76" s="46"/>
      <c r="O76" s="69"/>
    </row>
    <row r="77" spans="1:15" s="18" customFormat="1" hidden="1" outlineLevel="1">
      <c r="A77" s="4"/>
      <c r="B77" s="536" t="s">
        <v>490</v>
      </c>
      <c r="C77" s="801"/>
      <c r="D77" s="46"/>
      <c r="E77" s="46"/>
      <c r="F77" s="46"/>
      <c r="G77" s="46"/>
      <c r="H77" s="46"/>
      <c r="I77" s="46"/>
      <c r="J77" s="46"/>
      <c r="K77" s="46"/>
      <c r="L77" s="46"/>
      <c r="M77" s="46"/>
      <c r="N77" s="46"/>
      <c r="O77" s="69"/>
    </row>
    <row r="78" spans="1:15" s="18" customFormat="1" hidden="1" collapsed="1">
      <c r="A78" s="4"/>
      <c r="B78" s="536" t="s">
        <v>513</v>
      </c>
      <c r="C78" s="804"/>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7"/>
    </row>
    <row r="79" spans="1:15" s="14" customFormat="1" hidden="1">
      <c r="A79" s="72"/>
      <c r="B79" s="492" t="s">
        <v>514</v>
      </c>
      <c r="C79" s="488"/>
      <c r="D79" s="71"/>
      <c r="E79" s="484">
        <f t="shared" ref="E79:M79" si="20">ROUND(SUM(D78*E16+E78*E17)/12,4)</f>
        <v>0</v>
      </c>
      <c r="F79" s="484">
        <f t="shared" si="20"/>
        <v>0</v>
      </c>
      <c r="G79" s="484">
        <f t="shared" si="20"/>
        <v>0</v>
      </c>
      <c r="H79" s="484">
        <f t="shared" si="20"/>
        <v>0</v>
      </c>
      <c r="I79" s="484">
        <f t="shared" si="20"/>
        <v>0</v>
      </c>
      <c r="J79" s="484">
        <f t="shared" si="20"/>
        <v>0</v>
      </c>
      <c r="K79" s="484">
        <f t="shared" si="20"/>
        <v>0</v>
      </c>
      <c r="L79" s="484">
        <f t="shared" si="20"/>
        <v>0</v>
      </c>
      <c r="M79" s="484">
        <f t="shared" si="20"/>
        <v>0</v>
      </c>
      <c r="N79" s="484">
        <f>ROUND(SUM(M78*N16+N78*N17)/12,4)</f>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803">
        <f>'2. LRAMVA Threshold'!M43</f>
        <v>0</v>
      </c>
      <c r="D81" s="46"/>
      <c r="E81" s="46"/>
      <c r="F81" s="46"/>
      <c r="G81" s="46"/>
      <c r="H81" s="46"/>
      <c r="I81" s="46"/>
      <c r="J81" s="46"/>
      <c r="K81" s="46"/>
      <c r="L81" s="46"/>
      <c r="M81" s="46"/>
      <c r="N81" s="46"/>
      <c r="O81" s="69"/>
    </row>
    <row r="82" spans="1:15" s="18" customFormat="1" hidden="1" outlineLevel="1">
      <c r="A82" s="4"/>
      <c r="B82" s="536" t="s">
        <v>511</v>
      </c>
      <c r="C82" s="801"/>
      <c r="D82" s="46"/>
      <c r="E82" s="46"/>
      <c r="F82" s="46"/>
      <c r="G82" s="46"/>
      <c r="H82" s="46"/>
      <c r="I82" s="46"/>
      <c r="J82" s="46"/>
      <c r="K82" s="46"/>
      <c r="L82" s="46"/>
      <c r="M82" s="46"/>
      <c r="N82" s="46"/>
      <c r="O82" s="69"/>
    </row>
    <row r="83" spans="1:15" s="18" customFormat="1" hidden="1" outlineLevel="1">
      <c r="A83" s="4"/>
      <c r="B83" s="536" t="s">
        <v>512</v>
      </c>
      <c r="C83" s="801"/>
      <c r="D83" s="46"/>
      <c r="E83" s="46"/>
      <c r="F83" s="46"/>
      <c r="G83" s="46"/>
      <c r="H83" s="46"/>
      <c r="I83" s="46"/>
      <c r="J83" s="46"/>
      <c r="K83" s="46"/>
      <c r="L83" s="46"/>
      <c r="M83" s="46"/>
      <c r="N83" s="46"/>
      <c r="O83" s="69"/>
    </row>
    <row r="84" spans="1:15" s="18" customFormat="1" hidden="1" outlineLevel="1">
      <c r="A84" s="4"/>
      <c r="B84" s="536" t="s">
        <v>490</v>
      </c>
      <c r="C84" s="801"/>
      <c r="D84" s="46"/>
      <c r="E84" s="46"/>
      <c r="F84" s="46"/>
      <c r="G84" s="46"/>
      <c r="H84" s="46"/>
      <c r="I84" s="46"/>
      <c r="J84" s="46"/>
      <c r="K84" s="46"/>
      <c r="L84" s="46"/>
      <c r="M84" s="46"/>
      <c r="N84" s="46"/>
      <c r="O84" s="69"/>
    </row>
    <row r="85" spans="1:15" s="18" customFormat="1" hidden="1" collapsed="1">
      <c r="A85" s="4"/>
      <c r="B85" s="536" t="s">
        <v>513</v>
      </c>
      <c r="C85" s="804"/>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7"/>
    </row>
    <row r="86" spans="1:15" s="14" customFormat="1" hidden="1">
      <c r="A86" s="72"/>
      <c r="B86" s="492" t="s">
        <v>514</v>
      </c>
      <c r="C86" s="488"/>
      <c r="D86" s="71"/>
      <c r="E86" s="484">
        <f t="shared" ref="E86:N86" si="22">ROUND(SUM(D85*E16+E85*E17)/12,4)</f>
        <v>0</v>
      </c>
      <c r="F86" s="484">
        <f t="shared" si="22"/>
        <v>0</v>
      </c>
      <c r="G86" s="484">
        <f t="shared" si="22"/>
        <v>0</v>
      </c>
      <c r="H86" s="484">
        <f t="shared" si="22"/>
        <v>0</v>
      </c>
      <c r="I86" s="484">
        <f t="shared" si="22"/>
        <v>0</v>
      </c>
      <c r="J86" s="484">
        <f t="shared" si="22"/>
        <v>0</v>
      </c>
      <c r="K86" s="484">
        <f t="shared" si="22"/>
        <v>0</v>
      </c>
      <c r="L86" s="484">
        <f t="shared" si="22"/>
        <v>0</v>
      </c>
      <c r="M86" s="484">
        <f t="shared" si="22"/>
        <v>0</v>
      </c>
      <c r="N86" s="484">
        <f t="shared" si="22"/>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803">
        <f>'2. LRAMVA Threshold'!N43</f>
        <v>0</v>
      </c>
      <c r="D88" s="46"/>
      <c r="E88" s="46"/>
      <c r="F88" s="46"/>
      <c r="G88" s="46"/>
      <c r="H88" s="46"/>
      <c r="I88" s="46"/>
      <c r="J88" s="46"/>
      <c r="K88" s="46"/>
      <c r="L88" s="46"/>
      <c r="M88" s="46"/>
      <c r="N88" s="46"/>
      <c r="O88" s="69"/>
    </row>
    <row r="89" spans="1:15" s="18" customFormat="1" hidden="1" outlineLevel="1">
      <c r="A89" s="4"/>
      <c r="B89" s="536" t="s">
        <v>511</v>
      </c>
      <c r="C89" s="801"/>
      <c r="D89" s="46"/>
      <c r="E89" s="46"/>
      <c r="F89" s="46"/>
      <c r="G89" s="46"/>
      <c r="H89" s="46"/>
      <c r="I89" s="46"/>
      <c r="J89" s="46"/>
      <c r="K89" s="46"/>
      <c r="L89" s="46"/>
      <c r="M89" s="46"/>
      <c r="N89" s="46"/>
      <c r="O89" s="69"/>
    </row>
    <row r="90" spans="1:15" s="18" customFormat="1" hidden="1" outlineLevel="1">
      <c r="A90" s="4"/>
      <c r="B90" s="536" t="s">
        <v>512</v>
      </c>
      <c r="C90" s="801"/>
      <c r="D90" s="46"/>
      <c r="E90" s="46"/>
      <c r="F90" s="46"/>
      <c r="G90" s="46"/>
      <c r="H90" s="46"/>
      <c r="I90" s="46"/>
      <c r="J90" s="46"/>
      <c r="K90" s="46"/>
      <c r="L90" s="46"/>
      <c r="M90" s="46"/>
      <c r="N90" s="46"/>
      <c r="O90" s="69"/>
    </row>
    <row r="91" spans="1:15" s="18" customFormat="1" hidden="1" outlineLevel="1">
      <c r="A91" s="4"/>
      <c r="B91" s="536" t="s">
        <v>490</v>
      </c>
      <c r="C91" s="801"/>
      <c r="D91" s="46"/>
      <c r="E91" s="46"/>
      <c r="F91" s="46"/>
      <c r="G91" s="46"/>
      <c r="H91" s="46"/>
      <c r="I91" s="46"/>
      <c r="J91" s="46"/>
      <c r="K91" s="46"/>
      <c r="L91" s="46"/>
      <c r="M91" s="46"/>
      <c r="N91" s="46"/>
      <c r="O91" s="69"/>
    </row>
    <row r="92" spans="1:15" s="18" customFormat="1" hidden="1" collapsed="1">
      <c r="A92" s="4"/>
      <c r="B92" s="536" t="s">
        <v>513</v>
      </c>
      <c r="C92" s="804"/>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7"/>
    </row>
    <row r="93" spans="1:15" s="14" customFormat="1" hidden="1">
      <c r="A93" s="72"/>
      <c r="B93" s="492" t="s">
        <v>514</v>
      </c>
      <c r="C93" s="488"/>
      <c r="D93" s="71"/>
      <c r="E93" s="484">
        <f t="shared" ref="E93:M93" si="24">ROUND(SUM(D92*E16+E92*E17)/12,4)</f>
        <v>0</v>
      </c>
      <c r="F93" s="484">
        <f t="shared" si="24"/>
        <v>0</v>
      </c>
      <c r="G93" s="484">
        <f t="shared" si="24"/>
        <v>0</v>
      </c>
      <c r="H93" s="484">
        <f t="shared" si="24"/>
        <v>0</v>
      </c>
      <c r="I93" s="484">
        <f t="shared" si="24"/>
        <v>0</v>
      </c>
      <c r="J93" s="484">
        <f t="shared" si="24"/>
        <v>0</v>
      </c>
      <c r="K93" s="484">
        <f t="shared" si="24"/>
        <v>0</v>
      </c>
      <c r="L93" s="484">
        <f t="shared" si="24"/>
        <v>0</v>
      </c>
      <c r="M93" s="484">
        <f t="shared" si="24"/>
        <v>0</v>
      </c>
      <c r="N93" s="484">
        <f>ROUND(SUM(M92*N16+N92*N17)/12,4)</f>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803">
        <f>'2. LRAMVA Threshold'!O43</f>
        <v>0</v>
      </c>
      <c r="D95" s="46"/>
      <c r="E95" s="46"/>
      <c r="F95" s="46"/>
      <c r="G95" s="46"/>
      <c r="H95" s="46"/>
      <c r="I95" s="46"/>
      <c r="J95" s="46"/>
      <c r="K95" s="46"/>
      <c r="L95" s="46"/>
      <c r="M95" s="46"/>
      <c r="N95" s="46"/>
      <c r="O95" s="69"/>
    </row>
    <row r="96" spans="1:15" s="18" customFormat="1" hidden="1" outlineLevel="1">
      <c r="A96" s="4"/>
      <c r="B96" s="536" t="s">
        <v>511</v>
      </c>
      <c r="C96" s="801"/>
      <c r="D96" s="46"/>
      <c r="E96" s="46"/>
      <c r="F96" s="46"/>
      <c r="G96" s="46"/>
      <c r="H96" s="46"/>
      <c r="I96" s="46"/>
      <c r="J96" s="46"/>
      <c r="K96" s="46"/>
      <c r="L96" s="46"/>
      <c r="M96" s="46"/>
      <c r="N96" s="46"/>
      <c r="O96" s="69"/>
    </row>
    <row r="97" spans="1:15" s="18" customFormat="1" hidden="1" outlineLevel="1">
      <c r="A97" s="4"/>
      <c r="B97" s="536" t="s">
        <v>512</v>
      </c>
      <c r="C97" s="801"/>
      <c r="D97" s="46"/>
      <c r="E97" s="46"/>
      <c r="F97" s="46"/>
      <c r="G97" s="46"/>
      <c r="H97" s="46"/>
      <c r="I97" s="46"/>
      <c r="J97" s="46"/>
      <c r="K97" s="46"/>
      <c r="L97" s="46"/>
      <c r="M97" s="46"/>
      <c r="N97" s="46"/>
      <c r="O97" s="69"/>
    </row>
    <row r="98" spans="1:15" s="18" customFormat="1" hidden="1" outlineLevel="1">
      <c r="A98" s="4"/>
      <c r="B98" s="536" t="s">
        <v>490</v>
      </c>
      <c r="C98" s="801"/>
      <c r="D98" s="46"/>
      <c r="E98" s="46"/>
      <c r="F98" s="46"/>
      <c r="G98" s="46"/>
      <c r="H98" s="46"/>
      <c r="I98" s="46"/>
      <c r="J98" s="46"/>
      <c r="K98" s="46"/>
      <c r="L98" s="46"/>
      <c r="M98" s="46"/>
      <c r="N98" s="46"/>
      <c r="O98" s="69"/>
    </row>
    <row r="99" spans="1:15" s="18" customFormat="1" hidden="1" collapsed="1">
      <c r="A99" s="4"/>
      <c r="B99" s="536" t="s">
        <v>513</v>
      </c>
      <c r="C99" s="804"/>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7"/>
    </row>
    <row r="100" spans="1:15" s="14" customFormat="1" hidden="1">
      <c r="A100" s="72"/>
      <c r="B100" s="492" t="s">
        <v>514</v>
      </c>
      <c r="C100" s="488"/>
      <c r="D100" s="71"/>
      <c r="E100" s="484">
        <f t="shared" ref="E100:M100" si="26">ROUND(SUM(D99*E16+E99*E17)/12,4)</f>
        <v>0</v>
      </c>
      <c r="F100" s="484">
        <f t="shared" si="26"/>
        <v>0</v>
      </c>
      <c r="G100" s="484">
        <f t="shared" si="26"/>
        <v>0</v>
      </c>
      <c r="H100" s="484">
        <f t="shared" si="26"/>
        <v>0</v>
      </c>
      <c r="I100" s="484">
        <f t="shared" si="26"/>
        <v>0</v>
      </c>
      <c r="J100" s="484">
        <f t="shared" si="26"/>
        <v>0</v>
      </c>
      <c r="K100" s="484">
        <f t="shared" si="26"/>
        <v>0</v>
      </c>
      <c r="L100" s="484">
        <f t="shared" si="26"/>
        <v>0</v>
      </c>
      <c r="M100" s="484">
        <f t="shared" si="26"/>
        <v>0</v>
      </c>
      <c r="N100" s="484">
        <f>ROUND(SUM(M99*N16+N99*N17)/12,4)</f>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803">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801"/>
      <c r="D103" s="46"/>
      <c r="E103" s="46"/>
      <c r="F103" s="46"/>
      <c r="G103" s="46"/>
      <c r="H103" s="46"/>
      <c r="I103" s="46"/>
      <c r="J103" s="46"/>
      <c r="K103" s="46"/>
      <c r="L103" s="46"/>
      <c r="M103" s="46"/>
      <c r="N103" s="46"/>
      <c r="O103" s="69"/>
    </row>
    <row r="104" spans="1:15" s="18" customFormat="1" hidden="1" outlineLevel="1">
      <c r="A104" s="4"/>
      <c r="B104" s="536" t="s">
        <v>512</v>
      </c>
      <c r="C104" s="801"/>
      <c r="D104" s="46"/>
      <c r="E104" s="46"/>
      <c r="F104" s="46"/>
      <c r="G104" s="46"/>
      <c r="H104" s="46"/>
      <c r="I104" s="46"/>
      <c r="J104" s="46"/>
      <c r="K104" s="46"/>
      <c r="L104" s="46"/>
      <c r="M104" s="46"/>
      <c r="N104" s="46"/>
      <c r="O104" s="69"/>
    </row>
    <row r="105" spans="1:15" s="18" customFormat="1" hidden="1" outlineLevel="1">
      <c r="A105" s="4"/>
      <c r="B105" s="536" t="s">
        <v>490</v>
      </c>
      <c r="C105" s="801"/>
      <c r="D105" s="46"/>
      <c r="E105" s="46"/>
      <c r="F105" s="46"/>
      <c r="G105" s="46"/>
      <c r="H105" s="46"/>
      <c r="I105" s="46"/>
      <c r="J105" s="46"/>
      <c r="K105" s="46"/>
      <c r="L105" s="46"/>
      <c r="M105" s="46"/>
      <c r="N105" s="46"/>
      <c r="O105" s="69"/>
    </row>
    <row r="106" spans="1:15" s="18" customFormat="1" hidden="1" collapsed="1">
      <c r="A106" s="4"/>
      <c r="B106" s="536" t="s">
        <v>513</v>
      </c>
      <c r="C106" s="804"/>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7"/>
    </row>
    <row r="107" spans="1:15" s="14" customFormat="1" hidden="1">
      <c r="A107" s="72"/>
      <c r="B107" s="492" t="s">
        <v>514</v>
      </c>
      <c r="C107" s="488"/>
      <c r="D107" s="71"/>
      <c r="E107" s="484">
        <f t="shared" ref="E107:M107" si="28">ROUND(SUM(D106*E16+E106*E17)/12,4)</f>
        <v>0</v>
      </c>
      <c r="F107" s="484">
        <f t="shared" si="28"/>
        <v>0</v>
      </c>
      <c r="G107" s="484">
        <f t="shared" si="28"/>
        <v>0</v>
      </c>
      <c r="H107" s="484">
        <f t="shared" si="28"/>
        <v>0</v>
      </c>
      <c r="I107" s="484">
        <f t="shared" si="28"/>
        <v>0</v>
      </c>
      <c r="J107" s="484">
        <f t="shared" si="28"/>
        <v>0</v>
      </c>
      <c r="K107" s="484">
        <f t="shared" si="28"/>
        <v>0</v>
      </c>
      <c r="L107" s="484">
        <f t="shared" si="28"/>
        <v>0</v>
      </c>
      <c r="M107" s="484">
        <f t="shared" si="28"/>
        <v>0</v>
      </c>
      <c r="N107" s="484">
        <f>ROUND(SUM(M106*N16+N106*N17)/12,4)</f>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803">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801"/>
      <c r="D110" s="46"/>
      <c r="E110" s="46"/>
      <c r="F110" s="46"/>
      <c r="G110" s="46"/>
      <c r="H110" s="46"/>
      <c r="I110" s="46"/>
      <c r="J110" s="46"/>
      <c r="K110" s="46"/>
      <c r="L110" s="46"/>
      <c r="M110" s="46"/>
      <c r="N110" s="46"/>
      <c r="O110" s="69"/>
    </row>
    <row r="111" spans="1:15" s="18" customFormat="1" hidden="1" outlineLevel="1">
      <c r="A111" s="4"/>
      <c r="B111" s="536" t="s">
        <v>512</v>
      </c>
      <c r="C111" s="801"/>
      <c r="D111" s="46"/>
      <c r="E111" s="46"/>
      <c r="F111" s="46"/>
      <c r="G111" s="46"/>
      <c r="H111" s="46"/>
      <c r="I111" s="46"/>
      <c r="J111" s="46"/>
      <c r="K111" s="46"/>
      <c r="L111" s="46"/>
      <c r="M111" s="46"/>
      <c r="N111" s="46"/>
      <c r="O111" s="69"/>
    </row>
    <row r="112" spans="1:15" s="18" customFormat="1" hidden="1" outlineLevel="1">
      <c r="A112" s="4"/>
      <c r="B112" s="536" t="s">
        <v>490</v>
      </c>
      <c r="C112" s="801"/>
      <c r="D112" s="46"/>
      <c r="E112" s="46"/>
      <c r="F112" s="46"/>
      <c r="G112" s="46"/>
      <c r="H112" s="46"/>
      <c r="I112" s="46"/>
      <c r="J112" s="46"/>
      <c r="K112" s="46"/>
      <c r="L112" s="46"/>
      <c r="M112" s="46"/>
      <c r="N112" s="46"/>
      <c r="O112" s="69"/>
    </row>
    <row r="113" spans="1:17" s="18" customFormat="1" hidden="1" collapsed="1">
      <c r="A113" s="4"/>
      <c r="B113" s="536" t="s">
        <v>513</v>
      </c>
      <c r="C113" s="804"/>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7"/>
    </row>
    <row r="114" spans="1:17" s="14" customFormat="1" hidden="1">
      <c r="A114" s="72"/>
      <c r="B114" s="492" t="s">
        <v>514</v>
      </c>
      <c r="C114" s="488"/>
      <c r="D114" s="71"/>
      <c r="E114" s="484">
        <f t="shared" ref="E114:M114" si="30">ROUND(SUM(D113*E16+E113*E17)/12,4)</f>
        <v>0</v>
      </c>
      <c r="F114" s="484">
        <f t="shared" si="30"/>
        <v>0</v>
      </c>
      <c r="G114" s="484">
        <f t="shared" si="30"/>
        <v>0</v>
      </c>
      <c r="H114" s="484">
        <f t="shared" si="30"/>
        <v>0</v>
      </c>
      <c r="I114" s="484">
        <f t="shared" si="30"/>
        <v>0</v>
      </c>
      <c r="J114" s="484">
        <f t="shared" si="30"/>
        <v>0</v>
      </c>
      <c r="K114" s="484">
        <f t="shared" si="30"/>
        <v>0</v>
      </c>
      <c r="L114" s="484">
        <f t="shared" si="30"/>
        <v>0</v>
      </c>
      <c r="M114" s="484">
        <f t="shared" si="30"/>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606</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08" t="s">
        <v>663</v>
      </c>
      <c r="C120" s="808"/>
      <c r="D120" s="808"/>
      <c r="E120" s="808"/>
      <c r="F120" s="808"/>
      <c r="G120" s="808"/>
      <c r="H120" s="808"/>
      <c r="I120" s="808"/>
      <c r="J120" s="808"/>
      <c r="K120" s="808"/>
      <c r="L120" s="808"/>
      <c r="M120" s="808"/>
      <c r="N120" s="808"/>
      <c r="O120" s="808"/>
      <c r="P120" s="80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 - Thermal Demand Meter</v>
      </c>
      <c r="F122" s="244" t="str">
        <f>'1.  LRAMVA Summary'!G52</f>
        <v>GS&gt;50 KW - Interval Meter</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1">HLOOKUP(B124,$E$15:$O$114,9,FALSE)</f>
        <v>1.43E-2</v>
      </c>
      <c r="D124" s="682">
        <f>HLOOKUP(B124,$E$15:$O$114,16,FALSE)</f>
        <v>1.9099999999999999E-2</v>
      </c>
      <c r="E124" s="683">
        <f>HLOOKUP(B124,$E$15:$O$114,23,FALSE)</f>
        <v>4.58</v>
      </c>
      <c r="F124" s="682">
        <f>HLOOKUP(B124,$E$15:$O$114,30,FALSE)</f>
        <v>4.7081</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1"/>
        <v>1.43E-2</v>
      </c>
      <c r="D125" s="685">
        <f>HLOOKUP(B125,$E$15:$O$114,16,FALSE)</f>
        <v>1.9099999999999999E-2</v>
      </c>
      <c r="E125" s="686">
        <f>HLOOKUP(B125,$E$15:$O$114,23,FALSE)</f>
        <v>4.58</v>
      </c>
      <c r="F125" s="685">
        <f>HLOOKUP(B125,$E$15:$O$114,30,FALSE)</f>
        <v>4.7081</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2">HLOOKUP(B125,$E$15:$O$114,100,FALSE)</f>
        <v>0</v>
      </c>
    </row>
    <row r="126" spans="1:17">
      <c r="B126" s="501">
        <v>2013</v>
      </c>
      <c r="C126" s="684">
        <f t="shared" si="31"/>
        <v>1.4200000000000001E-2</v>
      </c>
      <c r="D126" s="685">
        <f t="shared" ref="D126:D133" si="33">HLOOKUP(B126,$E$15:$O$114,16,FALSE)</f>
        <v>1.9199999999999998E-2</v>
      </c>
      <c r="E126" s="686">
        <f t="shared" ref="E126:E133" si="34">HLOOKUP(B126,$E$15:$O$114,23,FALSE)</f>
        <v>4.5952999999999999</v>
      </c>
      <c r="F126" s="685">
        <f t="shared" ref="F126:F133" si="35">HLOOKUP(B126,$E$15:$O$114,30,FALSE)</f>
        <v>4.7244999999999999</v>
      </c>
      <c r="G126" s="686">
        <f t="shared" ref="G126:G132" si="36">HLOOKUP(B126,$E$15:$O$114,37,FALSE)</f>
        <v>0</v>
      </c>
      <c r="H126" s="685">
        <f t="shared" ref="H126:H133" si="37">HLOOKUP(B126,$E$15:$O$114,44,FALSE)</f>
        <v>0</v>
      </c>
      <c r="I126" s="686">
        <f t="shared" ref="I126:I133" si="38">HLOOKUP(B126,$E$15:$O$114,51,FALSE)</f>
        <v>0</v>
      </c>
      <c r="J126" s="686">
        <f t="shared" ref="J126:J133" si="39">HLOOKUP(B126,$E$15:$O$114,58,FALSE)</f>
        <v>0</v>
      </c>
      <c r="K126" s="686">
        <f t="shared" ref="K126:K133" si="40">HLOOKUP(B126,$E$15:$O$114,65,FALSE)</f>
        <v>0</v>
      </c>
      <c r="L126" s="686">
        <f>HLOOKUP(B126,$E$15:$O$114,72,FALSE)</f>
        <v>0</v>
      </c>
      <c r="M126" s="686">
        <f t="shared" ref="M126:M133" si="41">HLOOKUP(B126,$E$15:$O$114,79,FALSE)</f>
        <v>0</v>
      </c>
      <c r="N126" s="686">
        <f t="shared" ref="N126:N133" si="42">HLOOKUP(B126,$E$15:$O$114,86,FALSE)</f>
        <v>0</v>
      </c>
      <c r="O126" s="686">
        <f t="shared" ref="O126:O133" si="43">HLOOKUP(B126,$E$15:$O$114,93,FALSE)</f>
        <v>0</v>
      </c>
      <c r="P126" s="686">
        <f t="shared" si="32"/>
        <v>0</v>
      </c>
    </row>
    <row r="127" spans="1:17">
      <c r="B127" s="501">
        <v>2014</v>
      </c>
      <c r="C127" s="684">
        <f t="shared" si="31"/>
        <v>1.43E-2</v>
      </c>
      <c r="D127" s="685">
        <f>HLOOKUP(B127,$E$15:$O$114,16,FALSE)</f>
        <v>1.9300000000000001E-2</v>
      </c>
      <c r="E127" s="686">
        <f>HLOOKUP(B127,$E$15:$O$114,23,FALSE)</f>
        <v>4.6245000000000003</v>
      </c>
      <c r="F127" s="685">
        <f>HLOOKUP(B127,$E$15:$O$114,30,FALSE)</f>
        <v>4.7545000000000002</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1"/>
        <v>1.44E-2</v>
      </c>
      <c r="D128" s="685">
        <f t="shared" si="33"/>
        <v>1.9400000000000001E-2</v>
      </c>
      <c r="E128" s="686">
        <f t="shared" si="34"/>
        <v>4.6454000000000004</v>
      </c>
      <c r="F128" s="685">
        <f t="shared" si="35"/>
        <v>4.7759999999999998</v>
      </c>
      <c r="G128" s="686">
        <f t="shared" si="36"/>
        <v>0</v>
      </c>
      <c r="H128" s="685">
        <f t="shared" si="37"/>
        <v>0</v>
      </c>
      <c r="I128" s="686">
        <f t="shared" si="38"/>
        <v>0</v>
      </c>
      <c r="J128" s="686">
        <f t="shared" si="39"/>
        <v>0</v>
      </c>
      <c r="K128" s="686">
        <f t="shared" si="40"/>
        <v>0</v>
      </c>
      <c r="L128" s="686">
        <f t="shared" ref="L128:L133" si="44">HLOOKUP(B128,$E$15:$O$114,72,FALSE)</f>
        <v>0</v>
      </c>
      <c r="M128" s="686">
        <f t="shared" si="41"/>
        <v>0</v>
      </c>
      <c r="N128" s="686">
        <f t="shared" si="42"/>
        <v>0</v>
      </c>
      <c r="O128" s="686">
        <f t="shared" si="43"/>
        <v>0</v>
      </c>
      <c r="P128" s="686">
        <f t="shared" si="32"/>
        <v>0</v>
      </c>
    </row>
    <row r="129" spans="2:16">
      <c r="B129" s="501">
        <v>2016</v>
      </c>
      <c r="C129" s="684">
        <f t="shared" si="31"/>
        <v>1.11E-2</v>
      </c>
      <c r="D129" s="685">
        <f t="shared" si="33"/>
        <v>1.9599999999999999E-2</v>
      </c>
      <c r="E129" s="686">
        <f t="shared" si="34"/>
        <v>4.6923000000000004</v>
      </c>
      <c r="F129" s="685">
        <f t="shared" si="35"/>
        <v>4.8242000000000003</v>
      </c>
      <c r="G129" s="686">
        <f t="shared" si="36"/>
        <v>0</v>
      </c>
      <c r="H129" s="685">
        <f t="shared" si="37"/>
        <v>0</v>
      </c>
      <c r="I129" s="686">
        <f t="shared" si="38"/>
        <v>0</v>
      </c>
      <c r="J129" s="686">
        <f t="shared" si="39"/>
        <v>0</v>
      </c>
      <c r="K129" s="686">
        <f t="shared" si="40"/>
        <v>0</v>
      </c>
      <c r="L129" s="686">
        <f t="shared" si="44"/>
        <v>0</v>
      </c>
      <c r="M129" s="686">
        <f t="shared" si="41"/>
        <v>0</v>
      </c>
      <c r="N129" s="686">
        <f t="shared" si="42"/>
        <v>0</v>
      </c>
      <c r="O129" s="686">
        <f t="shared" si="43"/>
        <v>0</v>
      </c>
      <c r="P129" s="686">
        <f t="shared" si="32"/>
        <v>0</v>
      </c>
    </row>
    <row r="130" spans="2:16">
      <c r="B130" s="501">
        <v>2017</v>
      </c>
      <c r="C130" s="684">
        <f>HLOOKUP(B130,$E$15:$O$114,9,FALSE)</f>
        <v>8.6999999999999994E-3</v>
      </c>
      <c r="D130" s="685">
        <f t="shared" si="33"/>
        <v>1.9800000000000002E-2</v>
      </c>
      <c r="E130" s="686">
        <f t="shared" si="34"/>
        <v>4.7404000000000002</v>
      </c>
      <c r="F130" s="685">
        <f t="shared" si="35"/>
        <v>4.8734999999999999</v>
      </c>
      <c r="G130" s="686">
        <f t="shared" si="36"/>
        <v>0</v>
      </c>
      <c r="H130" s="685">
        <f t="shared" si="37"/>
        <v>0</v>
      </c>
      <c r="I130" s="686">
        <f t="shared" si="38"/>
        <v>0</v>
      </c>
      <c r="J130" s="686">
        <f t="shared" si="39"/>
        <v>0</v>
      </c>
      <c r="K130" s="686">
        <f t="shared" si="40"/>
        <v>0</v>
      </c>
      <c r="L130" s="686">
        <f t="shared" si="44"/>
        <v>0</v>
      </c>
      <c r="M130" s="686">
        <f t="shared" si="41"/>
        <v>0</v>
      </c>
      <c r="N130" s="686">
        <f t="shared" si="42"/>
        <v>0</v>
      </c>
      <c r="O130" s="686">
        <f t="shared" si="43"/>
        <v>0</v>
      </c>
      <c r="P130" s="686">
        <f t="shared" si="32"/>
        <v>0</v>
      </c>
    </row>
    <row r="131" spans="2:16">
      <c r="B131" s="501">
        <v>2018</v>
      </c>
      <c r="C131" s="684">
        <f t="shared" ref="C131:C132" si="45">HLOOKUP(B131,$E$15:$O$114,9,FALSE)</f>
        <v>5.0000000000000001E-3</v>
      </c>
      <c r="D131" s="685">
        <f t="shared" si="33"/>
        <v>0.02</v>
      </c>
      <c r="E131" s="686">
        <f t="shared" si="34"/>
        <v>4.7934000000000001</v>
      </c>
      <c r="F131" s="685">
        <f t="shared" si="35"/>
        <v>4.9275000000000002</v>
      </c>
      <c r="G131" s="686">
        <f t="shared" si="36"/>
        <v>0</v>
      </c>
      <c r="H131" s="685">
        <f t="shared" si="37"/>
        <v>0</v>
      </c>
      <c r="I131" s="686">
        <f t="shared" si="38"/>
        <v>0</v>
      </c>
      <c r="J131" s="686">
        <f t="shared" si="39"/>
        <v>0</v>
      </c>
      <c r="K131" s="686">
        <f t="shared" si="40"/>
        <v>0</v>
      </c>
      <c r="L131" s="686">
        <f t="shared" si="44"/>
        <v>0</v>
      </c>
      <c r="M131" s="686">
        <f t="shared" si="41"/>
        <v>0</v>
      </c>
      <c r="N131" s="686">
        <f t="shared" si="42"/>
        <v>0</v>
      </c>
      <c r="O131" s="686">
        <f t="shared" si="43"/>
        <v>0</v>
      </c>
      <c r="P131" s="686">
        <f t="shared" si="32"/>
        <v>0</v>
      </c>
    </row>
    <row r="132" spans="2:16">
      <c r="B132" s="501">
        <v>2019</v>
      </c>
      <c r="C132" s="684">
        <f t="shared" si="45"/>
        <v>1.2999999999999999E-3</v>
      </c>
      <c r="D132" s="685">
        <f t="shared" si="33"/>
        <v>2.0199999999999999E-2</v>
      </c>
      <c r="E132" s="686">
        <f t="shared" si="34"/>
        <v>4.8274999999999997</v>
      </c>
      <c r="F132" s="685">
        <f t="shared" si="35"/>
        <v>4.8723000000000001</v>
      </c>
      <c r="G132" s="686">
        <f t="shared" si="36"/>
        <v>0</v>
      </c>
      <c r="H132" s="685">
        <f t="shared" si="37"/>
        <v>0</v>
      </c>
      <c r="I132" s="686">
        <f t="shared" si="38"/>
        <v>0</v>
      </c>
      <c r="J132" s="686">
        <f t="shared" si="39"/>
        <v>0</v>
      </c>
      <c r="K132" s="686">
        <f t="shared" si="40"/>
        <v>0</v>
      </c>
      <c r="L132" s="686">
        <f t="shared" si="44"/>
        <v>0</v>
      </c>
      <c r="M132" s="686">
        <f t="shared" si="41"/>
        <v>0</v>
      </c>
      <c r="N132" s="686">
        <f t="shared" si="42"/>
        <v>0</v>
      </c>
      <c r="O132" s="686">
        <f t="shared" si="43"/>
        <v>0</v>
      </c>
      <c r="P132" s="686">
        <f t="shared" si="32"/>
        <v>0</v>
      </c>
    </row>
    <row r="133" spans="2:16">
      <c r="B133" s="502">
        <v>2020</v>
      </c>
      <c r="C133" s="687">
        <f>HLOOKUP(B133,$E$15:$O$114,9,FALSE)</f>
        <v>0</v>
      </c>
      <c r="D133" s="688">
        <f t="shared" si="33"/>
        <v>2.0400000000000001E-2</v>
      </c>
      <c r="E133" s="689">
        <f t="shared" si="34"/>
        <v>4.8807999999999998</v>
      </c>
      <c r="F133" s="688">
        <f t="shared" si="35"/>
        <v>4.9724000000000004</v>
      </c>
      <c r="G133" s="689">
        <f>HLOOKUP(B133,$E$15:$O$114,37,FALSE)</f>
        <v>0</v>
      </c>
      <c r="H133" s="688">
        <f t="shared" si="37"/>
        <v>0</v>
      </c>
      <c r="I133" s="689">
        <f t="shared" si="38"/>
        <v>0</v>
      </c>
      <c r="J133" s="689">
        <f t="shared" si="39"/>
        <v>0</v>
      </c>
      <c r="K133" s="689">
        <f t="shared" si="40"/>
        <v>0</v>
      </c>
      <c r="L133" s="689">
        <f t="shared" si="44"/>
        <v>0</v>
      </c>
      <c r="M133" s="689">
        <f t="shared" si="41"/>
        <v>0</v>
      </c>
      <c r="N133" s="689">
        <f t="shared" si="42"/>
        <v>0</v>
      </c>
      <c r="O133" s="689">
        <f t="shared" si="43"/>
        <v>0</v>
      </c>
      <c r="P133" s="689">
        <f t="shared" si="32"/>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view="pageBreakPreview" topLeftCell="A90" zoomScale="80" zoomScaleNormal="80" zoomScaleSheetLayoutView="80" zoomScalePageLayoutView="85" workbookViewId="0">
      <selection activeCell="D405" sqref="D405"/>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7" width="10.42578125" style="253" customWidth="1" outlineLevel="1"/>
    <col min="8" max="13" width="11" style="253" bestFit="1"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29" width="14.5703125" style="255" customWidth="1"/>
    <col min="30" max="35" width="14.5703125" style="255" hidden="1" customWidth="1"/>
    <col min="36" max="38" width="15" style="255" hidden="1"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22"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5" t="s">
        <v>551</v>
      </c>
      <c r="D5" s="80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2" t="s">
        <v>505</v>
      </c>
      <c r="C7" s="821" t="s">
        <v>623</v>
      </c>
      <c r="D7" s="821"/>
      <c r="E7" s="821"/>
      <c r="F7" s="821"/>
      <c r="G7" s="821"/>
      <c r="H7" s="821"/>
      <c r="I7" s="821"/>
      <c r="J7" s="821"/>
      <c r="K7" s="821"/>
      <c r="L7" s="821"/>
      <c r="M7" s="821"/>
      <c r="N7" s="821"/>
      <c r="O7" s="821"/>
      <c r="P7" s="821"/>
      <c r="Q7" s="821"/>
      <c r="R7" s="821"/>
      <c r="S7" s="821"/>
      <c r="T7" s="821"/>
      <c r="U7" s="821"/>
      <c r="V7" s="821"/>
      <c r="W7" s="821"/>
      <c r="X7" s="821"/>
      <c r="Y7" s="606"/>
      <c r="Z7" s="606"/>
      <c r="AA7" s="606"/>
      <c r="AB7" s="606"/>
      <c r="AC7" s="606"/>
      <c r="AD7" s="606"/>
      <c r="AE7" s="270"/>
      <c r="AF7" s="270"/>
      <c r="AG7" s="270"/>
      <c r="AH7" s="270"/>
      <c r="AI7" s="270"/>
      <c r="AJ7" s="270"/>
      <c r="AK7" s="270"/>
      <c r="AL7" s="270"/>
    </row>
    <row r="8" spans="1:39" s="271" customFormat="1" ht="58.5" customHeight="1">
      <c r="A8" s="509"/>
      <c r="B8" s="822"/>
      <c r="C8" s="821" t="s">
        <v>564</v>
      </c>
      <c r="D8" s="821"/>
      <c r="E8" s="821"/>
      <c r="F8" s="821"/>
      <c r="G8" s="821"/>
      <c r="H8" s="821"/>
      <c r="I8" s="821"/>
      <c r="J8" s="821"/>
      <c r="K8" s="821"/>
      <c r="L8" s="821"/>
      <c r="M8" s="821"/>
      <c r="N8" s="821"/>
      <c r="O8" s="821"/>
      <c r="P8" s="821"/>
      <c r="Q8" s="821"/>
      <c r="R8" s="821"/>
      <c r="S8" s="821"/>
      <c r="T8" s="821"/>
      <c r="U8" s="821"/>
      <c r="V8" s="821"/>
      <c r="W8" s="821"/>
      <c r="X8" s="821"/>
      <c r="Y8" s="606"/>
      <c r="Z8" s="606"/>
      <c r="AA8" s="606"/>
      <c r="AB8" s="606"/>
      <c r="AC8" s="606"/>
      <c r="AD8" s="606"/>
      <c r="AE8" s="272"/>
      <c r="AF8" s="255"/>
      <c r="AG8" s="255"/>
      <c r="AH8" s="255"/>
      <c r="AI8" s="255"/>
      <c r="AJ8" s="255"/>
      <c r="AK8" s="255"/>
      <c r="AL8" s="255"/>
      <c r="AM8" s="256"/>
    </row>
    <row r="9" spans="1:39" s="271" customFormat="1" ht="57.75" customHeight="1">
      <c r="A9" s="509"/>
      <c r="B9" s="273"/>
      <c r="C9" s="821" t="s">
        <v>563</v>
      </c>
      <c r="D9" s="821"/>
      <c r="E9" s="821"/>
      <c r="F9" s="821"/>
      <c r="G9" s="821"/>
      <c r="H9" s="821"/>
      <c r="I9" s="821"/>
      <c r="J9" s="821"/>
      <c r="K9" s="821"/>
      <c r="L9" s="821"/>
      <c r="M9" s="821"/>
      <c r="N9" s="821"/>
      <c r="O9" s="821"/>
      <c r="P9" s="821"/>
      <c r="Q9" s="821"/>
      <c r="R9" s="821"/>
      <c r="S9" s="821"/>
      <c r="T9" s="821"/>
      <c r="U9" s="821"/>
      <c r="V9" s="821"/>
      <c r="W9" s="821"/>
      <c r="X9" s="821"/>
      <c r="Y9" s="606"/>
      <c r="Z9" s="606"/>
      <c r="AA9" s="606"/>
      <c r="AB9" s="606"/>
      <c r="AC9" s="606"/>
      <c r="AD9" s="606"/>
      <c r="AE9" s="272"/>
      <c r="AF9" s="255"/>
      <c r="AG9" s="255"/>
      <c r="AH9" s="255"/>
      <c r="AI9" s="255"/>
      <c r="AJ9" s="255"/>
      <c r="AK9" s="255"/>
      <c r="AL9" s="255"/>
      <c r="AM9" s="256"/>
    </row>
    <row r="10" spans="1:39" ht="41.25" customHeight="1">
      <c r="B10" s="275"/>
      <c r="C10" s="821" t="s">
        <v>625</v>
      </c>
      <c r="D10" s="821"/>
      <c r="E10" s="821"/>
      <c r="F10" s="821"/>
      <c r="G10" s="821"/>
      <c r="H10" s="821"/>
      <c r="I10" s="821"/>
      <c r="J10" s="821"/>
      <c r="K10" s="821"/>
      <c r="L10" s="821"/>
      <c r="M10" s="821"/>
      <c r="N10" s="821"/>
      <c r="O10" s="821"/>
      <c r="P10" s="821"/>
      <c r="Q10" s="821"/>
      <c r="R10" s="821"/>
      <c r="S10" s="821"/>
      <c r="T10" s="821"/>
      <c r="U10" s="821"/>
      <c r="V10" s="821"/>
      <c r="W10" s="821"/>
      <c r="X10" s="821"/>
      <c r="Y10" s="606"/>
      <c r="Z10" s="606"/>
      <c r="AA10" s="606"/>
      <c r="AB10" s="606"/>
      <c r="AC10" s="606"/>
      <c r="AD10" s="606"/>
      <c r="AE10" s="272"/>
      <c r="AF10" s="276"/>
      <c r="AG10" s="276"/>
      <c r="AH10" s="276"/>
      <c r="AI10" s="276"/>
      <c r="AJ10" s="276"/>
      <c r="AK10" s="276"/>
      <c r="AL10" s="276"/>
    </row>
    <row r="11" spans="1:39" ht="53.25" customHeight="1">
      <c r="C11" s="821" t="s">
        <v>612</v>
      </c>
      <c r="D11" s="821"/>
      <c r="E11" s="821"/>
      <c r="F11" s="821"/>
      <c r="G11" s="821"/>
      <c r="H11" s="821"/>
      <c r="I11" s="821"/>
      <c r="J11" s="821"/>
      <c r="K11" s="821"/>
      <c r="L11" s="821"/>
      <c r="M11" s="821"/>
      <c r="N11" s="821"/>
      <c r="O11" s="821"/>
      <c r="P11" s="821"/>
      <c r="Q11" s="821"/>
      <c r="R11" s="821"/>
      <c r="S11" s="821"/>
      <c r="T11" s="821"/>
      <c r="U11" s="821"/>
      <c r="V11" s="821"/>
      <c r="W11" s="821"/>
      <c r="X11" s="821"/>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2"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2"/>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2" t="s">
        <v>211</v>
      </c>
      <c r="C19" s="814" t="s">
        <v>33</v>
      </c>
      <c r="D19" s="284" t="s">
        <v>422</v>
      </c>
      <c r="E19" s="816" t="s">
        <v>209</v>
      </c>
      <c r="F19" s="817"/>
      <c r="G19" s="817"/>
      <c r="H19" s="817"/>
      <c r="I19" s="817"/>
      <c r="J19" s="817"/>
      <c r="K19" s="817"/>
      <c r="L19" s="817"/>
      <c r="M19" s="818"/>
      <c r="N19" s="819" t="s">
        <v>213</v>
      </c>
      <c r="O19" s="284" t="s">
        <v>423</v>
      </c>
      <c r="P19" s="816" t="s">
        <v>212</v>
      </c>
      <c r="Q19" s="817"/>
      <c r="R19" s="817"/>
      <c r="S19" s="817"/>
      <c r="T19" s="817"/>
      <c r="U19" s="817"/>
      <c r="V19" s="817"/>
      <c r="W19" s="817"/>
      <c r="X19" s="818"/>
      <c r="Y19" s="809" t="s">
        <v>243</v>
      </c>
      <c r="Z19" s="810"/>
      <c r="AA19" s="810"/>
      <c r="AB19" s="810"/>
      <c r="AC19" s="810"/>
      <c r="AD19" s="810"/>
      <c r="AE19" s="810"/>
      <c r="AF19" s="810"/>
      <c r="AG19" s="810"/>
      <c r="AH19" s="810"/>
      <c r="AI19" s="810"/>
      <c r="AJ19" s="810"/>
      <c r="AK19" s="810"/>
      <c r="AL19" s="810"/>
      <c r="AM19" s="811"/>
    </row>
    <row r="20" spans="1:39" s="283" customFormat="1" ht="59.25" customHeight="1">
      <c r="A20" s="509"/>
      <c r="B20" s="813"/>
      <c r="C20" s="815"/>
      <c r="D20" s="285">
        <v>2011</v>
      </c>
      <c r="E20" s="285">
        <v>2012</v>
      </c>
      <c r="F20" s="285">
        <v>2013</v>
      </c>
      <c r="G20" s="285">
        <v>2014</v>
      </c>
      <c r="H20" s="285">
        <v>2015</v>
      </c>
      <c r="I20" s="285">
        <v>2016</v>
      </c>
      <c r="J20" s="285">
        <v>2017</v>
      </c>
      <c r="K20" s="285">
        <v>2018</v>
      </c>
      <c r="L20" s="285">
        <v>2019</v>
      </c>
      <c r="M20" s="285">
        <v>2020</v>
      </c>
      <c r="N20" s="82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 - Thermal Demand Meter</v>
      </c>
      <c r="AB20" s="286" t="str">
        <f>'1.  LRAMVA Summary'!G52</f>
        <v>GS&gt;50 KW - Interval Meter</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f>+'7.  Persistence Report'!AX28</f>
        <v>0</v>
      </c>
      <c r="L28" s="295">
        <f>+'7.  Persistence Report'!AY28</f>
        <v>0</v>
      </c>
      <c r="M28" s="295">
        <f>+'7.  Persistence Report'!AZ28</f>
        <v>470201.88961928355</v>
      </c>
      <c r="N28" s="291"/>
      <c r="O28" s="295"/>
      <c r="P28" s="295"/>
      <c r="Q28" s="295"/>
      <c r="R28" s="295"/>
      <c r="S28" s="295"/>
      <c r="T28" s="295"/>
      <c r="U28" s="295"/>
      <c r="V28" s="295">
        <f>+'7.  Persistence Report'!S28</f>
        <v>0</v>
      </c>
      <c r="W28" s="295">
        <f>+'7.  Persistence Report'!T28</f>
        <v>0</v>
      </c>
      <c r="X28" s="295">
        <f>+'7.  Persistence Report'!U28</f>
        <v>256.03823261252819</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c r="E29" s="295"/>
      <c r="F29" s="295"/>
      <c r="G29" s="295"/>
      <c r="H29" s="295"/>
      <c r="I29" s="295"/>
      <c r="J29" s="295"/>
      <c r="K29" s="295">
        <f>+'7.  Persistence Report'!AX40</f>
        <v>0</v>
      </c>
      <c r="L29" s="295">
        <f>+'7.  Persistence Report'!AY40</f>
        <v>0</v>
      </c>
      <c r="M29" s="295">
        <f>+'7.  Persistence Report'!AZ40</f>
        <v>-88548.136135912064</v>
      </c>
      <c r="N29" s="468"/>
      <c r="O29" s="295"/>
      <c r="P29" s="295"/>
      <c r="Q29" s="295"/>
      <c r="R29" s="295"/>
      <c r="S29" s="295"/>
      <c r="T29" s="295"/>
      <c r="U29" s="295"/>
      <c r="V29" s="295">
        <f>+'7.  Persistence Report'!S40</f>
        <v>0</v>
      </c>
      <c r="W29" s="295">
        <f>+'7.  Persistence Report'!T40</f>
        <v>0</v>
      </c>
      <c r="X29" s="295">
        <f>+'7.  Persistence Report'!U40</f>
        <v>-47.960857457883151</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f>+'7.  Persistence Report'!AX35</f>
        <v>0</v>
      </c>
      <c r="L31" s="295">
        <f>+'7.  Persistence Report'!AY35</f>
        <v>0</v>
      </c>
      <c r="M31" s="295">
        <f>+'7.  Persistence Report'!AZ35</f>
        <v>38445.369744446987</v>
      </c>
      <c r="N31" s="291"/>
      <c r="O31" s="295"/>
      <c r="P31" s="295"/>
      <c r="Q31" s="295"/>
      <c r="R31" s="295"/>
      <c r="S31" s="295"/>
      <c r="T31" s="295"/>
      <c r="U31" s="295"/>
      <c r="V31" s="295">
        <f>+'7.  Persistence Report'!S35</f>
        <v>0</v>
      </c>
      <c r="W31" s="295">
        <f>+'7.  Persistence Report'!T35</f>
        <v>0</v>
      </c>
      <c r="X31" s="295">
        <f>+'7.  Persistence Report'!U35</f>
        <v>3.7237641784607938</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c r="E32" s="295"/>
      <c r="F32" s="295"/>
      <c r="G32" s="295"/>
      <c r="H32" s="295"/>
      <c r="I32" s="295"/>
      <c r="J32" s="295"/>
      <c r="K32" s="295">
        <f>+'7.  Persistence Report'!AX38</f>
        <v>0</v>
      </c>
      <c r="L32" s="295">
        <f>+'7.  Persistence Report'!AY38</f>
        <v>0</v>
      </c>
      <c r="M32" s="295">
        <f>+'7.  Persistence Report'!AZ38</f>
        <v>361.09124882561554</v>
      </c>
      <c r="N32" s="468"/>
      <c r="O32" s="295"/>
      <c r="P32" s="295"/>
      <c r="Q32" s="295"/>
      <c r="R32" s="295"/>
      <c r="S32" s="295"/>
      <c r="T32" s="295"/>
      <c r="U32" s="295"/>
      <c r="V32" s="295">
        <f>+'7.  Persistence Report'!S38</f>
        <v>0</v>
      </c>
      <c r="W32" s="295">
        <f>+'7.  Persistence Report'!T38</f>
        <v>0</v>
      </c>
      <c r="X32" s="295">
        <f>+'7.  Persistence Report'!U38</f>
        <v>3.8660333713684124E-2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f>+'7.  Persistence Report'!AX34</f>
        <v>0</v>
      </c>
      <c r="L34" s="295">
        <f>+'7.  Persistence Report'!AY34</f>
        <v>0</v>
      </c>
      <c r="M34" s="295">
        <f>+'7.  Persistence Report'!AZ34</f>
        <v>49591.312573665789</v>
      </c>
      <c r="N34" s="291"/>
      <c r="O34" s="295"/>
      <c r="P34" s="295"/>
      <c r="Q34" s="295"/>
      <c r="R34" s="295"/>
      <c r="S34" s="295"/>
      <c r="T34" s="295"/>
      <c r="U34" s="295"/>
      <c r="V34" s="295">
        <f>+'7.  Persistence Report'!S34</f>
        <v>0</v>
      </c>
      <c r="W34" s="295">
        <f>+'7.  Persistence Report'!T34</f>
        <v>0</v>
      </c>
      <c r="X34" s="295">
        <f>+'7.  Persistence Report'!U34</f>
        <v>4.3855720220687031</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c r="E35" s="295"/>
      <c r="F35" s="295"/>
      <c r="G35" s="295"/>
      <c r="H35" s="295"/>
      <c r="I35" s="295"/>
      <c r="J35" s="295"/>
      <c r="K35" s="295">
        <f>+'7.  Persistence Report'!AX36</f>
        <v>0</v>
      </c>
      <c r="L35" s="295">
        <f>+'7.  Persistence Report'!AY36</f>
        <v>0</v>
      </c>
      <c r="M35" s="295">
        <f>+'7.  Persistence Report'!AZ36</f>
        <v>1560.8759725265793</v>
      </c>
      <c r="N35" s="468"/>
      <c r="O35" s="295"/>
      <c r="P35" s="295"/>
      <c r="Q35" s="295"/>
      <c r="R35" s="295"/>
      <c r="S35" s="295"/>
      <c r="T35" s="295"/>
      <c r="U35" s="295"/>
      <c r="V35" s="295">
        <f>+'7.  Persistence Report'!S36</f>
        <v>0</v>
      </c>
      <c r="W35" s="295">
        <f>+'7.  Persistence Report'!T36</f>
        <v>0</v>
      </c>
      <c r="X35" s="295">
        <f>+'7.  Persistence Report'!U36</f>
        <v>0.11687930343246912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f>+'7.  Persistence Report'!AX32</f>
        <v>0</v>
      </c>
      <c r="L53" s="295">
        <f>+'7.  Persistence Report'!AY32</f>
        <v>0</v>
      </c>
      <c r="M53" s="295">
        <f>+'7.  Persistence Report'!AZ32</f>
        <v>87819.115629882566</v>
      </c>
      <c r="N53" s="295">
        <v>12</v>
      </c>
      <c r="O53" s="295"/>
      <c r="P53" s="295"/>
      <c r="Q53" s="295"/>
      <c r="R53" s="295"/>
      <c r="S53" s="295"/>
      <c r="T53" s="295"/>
      <c r="U53" s="295"/>
      <c r="V53" s="295">
        <f>+'7.  Persistence Report'!S32</f>
        <v>0</v>
      </c>
      <c r="W53" s="295">
        <f>+'7.  Persistence Report'!T32</f>
        <v>0</v>
      </c>
      <c r="X53" s="295">
        <f>+'7.  Persistence Report'!U32</f>
        <v>28.211692833054439</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f>+'7.  Persistence Report'!AX37</f>
        <v>0</v>
      </c>
      <c r="L54" s="295">
        <f>+'7.  Persistence Report'!AY37</f>
        <v>0</v>
      </c>
      <c r="M54" s="295">
        <f>+'7.  Persistence Report'!AZ37</f>
        <v>607.68510311357647</v>
      </c>
      <c r="N54" s="295">
        <f>N53</f>
        <v>12</v>
      </c>
      <c r="O54" s="295"/>
      <c r="P54" s="295"/>
      <c r="Q54" s="295"/>
      <c r="R54" s="295"/>
      <c r="S54" s="295"/>
      <c r="T54" s="295"/>
      <c r="U54" s="295"/>
      <c r="V54" s="295">
        <f>+'7.  Persistence Report'!S37</f>
        <v>0</v>
      </c>
      <c r="W54" s="295">
        <f>+'7.  Persistence Report'!T37</f>
        <v>0</v>
      </c>
      <c r="X54" s="295">
        <f>+'7.  Persistence Report'!U37</f>
        <v>0.24886570497181143</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f>+'7.  Persistence Report'!AX27+'7.  Persistence Report'!AX33</f>
        <v>0</v>
      </c>
      <c r="L84" s="295">
        <f>+'7.  Persistence Report'!AY27+'7.  Persistence Report'!AY33</f>
        <v>0</v>
      </c>
      <c r="M84" s="295">
        <f>+'7.  Persistence Report'!AZ27+'7.  Persistence Report'!AZ33</f>
        <v>1539765.1320468991</v>
      </c>
      <c r="N84" s="295">
        <v>12</v>
      </c>
      <c r="O84" s="295"/>
      <c r="P84" s="295"/>
      <c r="Q84" s="295"/>
      <c r="R84" s="295"/>
      <c r="S84" s="295"/>
      <c r="T84" s="295"/>
      <c r="U84" s="295"/>
      <c r="V84" s="295">
        <f>+'7.  Persistence Report'!S27+'7.  Persistence Report'!S33</f>
        <v>0</v>
      </c>
      <c r="W84" s="295">
        <f>+'7.  Persistence Report'!T27+'7.  Persistence Report'!T33</f>
        <v>0</v>
      </c>
      <c r="X84" s="295">
        <f>+'7.  Persistence Report'!U27+'7.  Persistence Report'!U33</f>
        <v>241.55888562839866</v>
      </c>
      <c r="Y84" s="410"/>
      <c r="Z84" s="415">
        <v>0.3</v>
      </c>
      <c r="AA84" s="415">
        <v>0.65</v>
      </c>
      <c r="AB84" s="415">
        <v>0.05</v>
      </c>
      <c r="AC84" s="415"/>
      <c r="AD84" s="415"/>
      <c r="AE84" s="415"/>
      <c r="AF84" s="415"/>
      <c r="AG84" s="415"/>
      <c r="AH84" s="415"/>
      <c r="AI84" s="415"/>
      <c r="AJ84" s="415"/>
      <c r="AK84" s="415"/>
      <c r="AL84" s="415"/>
      <c r="AM84" s="296">
        <f>SUM(Y84:AL84)</f>
        <v>1</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0.3</v>
      </c>
      <c r="AA85" s="411">
        <f t="shared" ref="AA85:AL85" si="20">AA84</f>
        <v>0.65</v>
      </c>
      <c r="AB85" s="411">
        <f t="shared" si="20"/>
        <v>0.05</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v>1</v>
      </c>
      <c r="Z91" s="410"/>
      <c r="AA91" s="410"/>
      <c r="AB91" s="410"/>
      <c r="AC91" s="410"/>
      <c r="AD91" s="410"/>
      <c r="AE91" s="410"/>
      <c r="AF91" s="410"/>
      <c r="AG91" s="410"/>
      <c r="AH91" s="410"/>
      <c r="AI91" s="410"/>
      <c r="AJ91" s="410"/>
      <c r="AK91" s="410"/>
      <c r="AL91" s="410"/>
      <c r="AM91" s="296">
        <f>SUM(Y91:AL91)</f>
        <v>1</v>
      </c>
    </row>
    <row r="92" spans="1:39" s="283" customFormat="1" ht="15" outlineLevel="1">
      <c r="A92" s="509"/>
      <c r="B92" s="315" t="s">
        <v>214</v>
      </c>
      <c r="C92" s="291" t="s">
        <v>163</v>
      </c>
      <c r="D92" s="295"/>
      <c r="E92" s="295"/>
      <c r="F92" s="295"/>
      <c r="G92" s="295"/>
      <c r="H92" s="295"/>
      <c r="I92" s="295"/>
      <c r="J92" s="295"/>
      <c r="K92" s="295">
        <f>+'7.  Persistence Report'!AX39</f>
        <v>0</v>
      </c>
      <c r="L92" s="295">
        <f>+'7.  Persistence Report'!AY39</f>
        <v>0</v>
      </c>
      <c r="M92" s="295">
        <f>+'7.  Persistence Report'!AZ39</f>
        <v>963.88087459999997</v>
      </c>
      <c r="N92" s="468"/>
      <c r="O92" s="295"/>
      <c r="P92" s="295"/>
      <c r="Q92" s="295"/>
      <c r="R92" s="295"/>
      <c r="S92" s="295"/>
      <c r="T92" s="295"/>
      <c r="U92" s="295"/>
      <c r="V92" s="295">
        <f>+'7.  Persistence Report'!S39</f>
        <v>0</v>
      </c>
      <c r="W92" s="295">
        <f>+'7.  Persistence Report'!T39</f>
        <v>0</v>
      </c>
      <c r="X92" s="295">
        <f>+'7.  Persistence Report'!U39</f>
        <v>5.0205956000000003E-2</v>
      </c>
      <c r="Y92" s="411">
        <f>Y91</f>
        <v>1</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f>+'7.  Persistence Report'!AX29</f>
        <v>0</v>
      </c>
      <c r="L102" s="295">
        <f>+'7.  Persistence Report'!AY29</f>
        <v>0</v>
      </c>
      <c r="M102" s="295">
        <f>+'7.  Persistence Report'!AZ29</f>
        <v>455514.21895980003</v>
      </c>
      <c r="N102" s="295">
        <v>12</v>
      </c>
      <c r="O102" s="295"/>
      <c r="P102" s="295"/>
      <c r="Q102" s="295"/>
      <c r="R102" s="295"/>
      <c r="S102" s="295"/>
      <c r="T102" s="295"/>
      <c r="U102" s="295"/>
      <c r="V102" s="295">
        <f>+'7.  Persistence Report'!S29</f>
        <v>0</v>
      </c>
      <c r="W102" s="295">
        <f>+'7.  Persistence Report'!T29</f>
        <v>0</v>
      </c>
      <c r="X102" s="295">
        <f>+'7.  Persistence Report'!U29</f>
        <v>78.392313999999999</v>
      </c>
      <c r="Y102" s="410"/>
      <c r="Z102" s="410">
        <v>0.5</v>
      </c>
      <c r="AA102" s="410">
        <v>0.5</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0.5</v>
      </c>
      <c r="AA103" s="411">
        <f t="shared" ref="AA103:AL103" si="25">AA102</f>
        <v>0.5</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f>+'7.  Persistence Report'!AX30</f>
        <v>0</v>
      </c>
      <c r="L105" s="295">
        <f>+'7.  Persistence Report'!AY30</f>
        <v>0</v>
      </c>
      <c r="M105" s="295">
        <f>+'7.  Persistence Report'!AZ30</f>
        <v>151314.81927754878</v>
      </c>
      <c r="N105" s="295">
        <v>12</v>
      </c>
      <c r="O105" s="295"/>
      <c r="P105" s="295"/>
      <c r="Q105" s="295"/>
      <c r="R105" s="295"/>
      <c r="S105" s="295"/>
      <c r="T105" s="295"/>
      <c r="U105" s="295"/>
      <c r="V105" s="295">
        <f>+'7.  Persistence Report'!S30</f>
        <v>0</v>
      </c>
      <c r="W105" s="295">
        <f>+'7.  Persistence Report'!T30</f>
        <v>0</v>
      </c>
      <c r="X105" s="295">
        <f>+'7.  Persistence Report'!U30</f>
        <v>29.461608114787534</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c r="E106" s="295"/>
      <c r="F106" s="295"/>
      <c r="G106" s="295"/>
      <c r="H106" s="295"/>
      <c r="I106" s="295"/>
      <c r="J106" s="295"/>
      <c r="K106" s="295">
        <f>+'7.  Persistence Report'!AX31</f>
        <v>0</v>
      </c>
      <c r="L106" s="295">
        <f>+'7.  Persistence Report'!AY31</f>
        <v>0</v>
      </c>
      <c r="M106" s="295">
        <f>+'7.  Persistence Report'!AZ31</f>
        <v>127966.5</v>
      </c>
      <c r="N106" s="295">
        <f>N105</f>
        <v>12</v>
      </c>
      <c r="O106" s="295"/>
      <c r="P106" s="295"/>
      <c r="Q106" s="295"/>
      <c r="R106" s="295"/>
      <c r="S106" s="295"/>
      <c r="T106" s="295"/>
      <c r="U106" s="295"/>
      <c r="V106" s="295">
        <f>+'7.  Persistence Report'!S31</f>
        <v>0</v>
      </c>
      <c r="W106" s="295">
        <f>+'7.  Persistence Report'!T31</f>
        <v>0</v>
      </c>
      <c r="X106" s="295">
        <f>+'7.  Persistence Report'!U31</f>
        <v>29.1</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f>SUM(K22:K125)</f>
        <v>0</v>
      </c>
      <c r="L127" s="328">
        <f>SUM(L22:L125)</f>
        <v>0</v>
      </c>
      <c r="M127" s="328">
        <f>SUM(M22:M125)</f>
        <v>2835563.75491468</v>
      </c>
      <c r="N127" s="328"/>
      <c r="O127" s="328">
        <f>SUM(O22:O125)</f>
        <v>0</v>
      </c>
      <c r="P127" s="328"/>
      <c r="Q127" s="328"/>
      <c r="R127" s="328"/>
      <c r="S127" s="328"/>
      <c r="T127" s="328"/>
      <c r="U127" s="328"/>
      <c r="V127" s="328">
        <f t="shared" ref="V127:X127" si="33">SUM(V22:V125)</f>
        <v>0</v>
      </c>
      <c r="W127" s="328">
        <f t="shared" si="33"/>
        <v>0</v>
      </c>
      <c r="X127" s="328">
        <f t="shared" si="33"/>
        <v>623.36582322953313</v>
      </c>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1.43E-2</v>
      </c>
      <c r="Z130" s="341">
        <f>HLOOKUP(Z$20,'3.  Distribution Rates'!$C$122:$P$133,3,FALSE)</f>
        <v>1.9099999999999999E-2</v>
      </c>
      <c r="AA130" s="341">
        <f>HLOOKUP(AA$20,'3.  Distribution Rates'!$C$122:$P$133,3,FALSE)</f>
        <v>4.58</v>
      </c>
      <c r="AB130" s="341">
        <f>HLOOKUP(AB$20,'3.  Distribution Rates'!$C$122:$P$133,3,FALSE)</f>
        <v>4.7081</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0</v>
      </c>
      <c r="Z131" s="346">
        <f t="shared" si="34"/>
        <v>0</v>
      </c>
      <c r="AA131" s="347">
        <f t="shared" si="34"/>
        <v>0</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472576.28389743646</v>
      </c>
      <c r="Z143" s="326">
        <f>SUMPRODUCT(M22:M125,Z22:Z125)</f>
        <v>778113.44982696581</v>
      </c>
      <c r="AA143" s="326">
        <f>IF(AA21="kW",SUMPRODUCT(N22:N125,X22:X125,AA22:AA125),SUMPRODUCT(M22:M125,AA22:AA125))</f>
        <v>3057.2524892789597</v>
      </c>
      <c r="AB143" s="326">
        <f>IF(AB21="kW",SUMPRODUCT(N22:N125,X22:X125,AB22:AB125),SUMPRODUCT(M22:M125, AB22:AB125))</f>
        <v>144.9353313770392</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2" t="s">
        <v>211</v>
      </c>
      <c r="C147" s="814" t="s">
        <v>33</v>
      </c>
      <c r="D147" s="284" t="s">
        <v>422</v>
      </c>
      <c r="E147" s="816" t="s">
        <v>209</v>
      </c>
      <c r="F147" s="817"/>
      <c r="G147" s="817"/>
      <c r="H147" s="817"/>
      <c r="I147" s="817"/>
      <c r="J147" s="817"/>
      <c r="K147" s="817"/>
      <c r="L147" s="817"/>
      <c r="M147" s="818"/>
      <c r="N147" s="819" t="s">
        <v>213</v>
      </c>
      <c r="O147" s="284" t="s">
        <v>423</v>
      </c>
      <c r="P147" s="816" t="s">
        <v>212</v>
      </c>
      <c r="Q147" s="817"/>
      <c r="R147" s="817"/>
      <c r="S147" s="817"/>
      <c r="T147" s="817"/>
      <c r="U147" s="817"/>
      <c r="V147" s="817"/>
      <c r="W147" s="817"/>
      <c r="X147" s="818"/>
      <c r="Y147" s="809" t="s">
        <v>243</v>
      </c>
      <c r="Z147" s="810"/>
      <c r="AA147" s="810"/>
      <c r="AB147" s="810"/>
      <c r="AC147" s="810"/>
      <c r="AD147" s="810"/>
      <c r="AE147" s="810"/>
      <c r="AF147" s="810"/>
      <c r="AG147" s="810"/>
      <c r="AH147" s="810"/>
      <c r="AI147" s="810"/>
      <c r="AJ147" s="810"/>
      <c r="AK147" s="810"/>
      <c r="AL147" s="810"/>
      <c r="AM147" s="811"/>
    </row>
    <row r="148" spans="1:39" ht="60.75" customHeight="1">
      <c r="B148" s="813"/>
      <c r="C148" s="815"/>
      <c r="D148" s="285">
        <v>2012</v>
      </c>
      <c r="E148" s="285">
        <v>2013</v>
      </c>
      <c r="F148" s="285">
        <v>2014</v>
      </c>
      <c r="G148" s="285">
        <v>2015</v>
      </c>
      <c r="H148" s="285">
        <v>2016</v>
      </c>
      <c r="I148" s="285">
        <v>2017</v>
      </c>
      <c r="J148" s="285">
        <v>2018</v>
      </c>
      <c r="K148" s="285">
        <v>2019</v>
      </c>
      <c r="L148" s="285">
        <v>2020</v>
      </c>
      <c r="M148" s="285">
        <v>2021</v>
      </c>
      <c r="N148" s="82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 - Thermal Demand Meter</v>
      </c>
      <c r="AB148" s="285" t="str">
        <f>'1.  LRAMVA Summary'!G52</f>
        <v>GS&gt;50 KW - Interval Meter</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f>+'7.  Persistence Report'!AX46</f>
        <v>0</v>
      </c>
      <c r="K156" s="295">
        <f>+'7.  Persistence Report'!AY46</f>
        <v>0</v>
      </c>
      <c r="L156" s="295">
        <f>+'7.  Persistence Report'!AZ46</f>
        <v>329402.44805685285</v>
      </c>
      <c r="M156" s="295">
        <f>+'7.  Persistence Report'!BA46</f>
        <v>0</v>
      </c>
      <c r="N156" s="291"/>
      <c r="O156" s="295"/>
      <c r="P156" s="295"/>
      <c r="Q156" s="295"/>
      <c r="R156" s="295"/>
      <c r="S156" s="295"/>
      <c r="T156" s="295"/>
      <c r="U156" s="295">
        <f>+'7.  Persistence Report'!S46</f>
        <v>0</v>
      </c>
      <c r="V156" s="295">
        <f>+'7.  Persistence Report'!T46</f>
        <v>0</v>
      </c>
      <c r="W156" s="295">
        <f>+'7.  Persistence Report'!U46</f>
        <v>196.03534226489899</v>
      </c>
      <c r="X156" s="295">
        <f>+'7.  Persistence Report'!V46</f>
        <v>0</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c r="E157" s="295"/>
      <c r="F157" s="295"/>
      <c r="G157" s="295"/>
      <c r="H157" s="295"/>
      <c r="I157" s="295"/>
      <c r="J157" s="295">
        <f>+'7.  Persistence Report'!AX47+'7.  Persistence Report'!AX48+'7.  Persistence Report'!AX49</f>
        <v>0</v>
      </c>
      <c r="K157" s="295">
        <f>+'7.  Persistence Report'!AY47+'7.  Persistence Report'!AY48+'7.  Persistence Report'!AY49</f>
        <v>0</v>
      </c>
      <c r="L157" s="295">
        <f>+'7.  Persistence Report'!AZ47+'7.  Persistence Report'!AZ48+'7.  Persistence Report'!AZ49</f>
        <v>7900.8041168199561</v>
      </c>
      <c r="M157" s="295">
        <f>+'7.  Persistence Report'!BA47+'7.  Persistence Report'!BA48+'7.  Persistence Report'!BA49</f>
        <v>0</v>
      </c>
      <c r="N157" s="468"/>
      <c r="O157" s="295"/>
      <c r="P157" s="295"/>
      <c r="Q157" s="295"/>
      <c r="R157" s="295"/>
      <c r="S157" s="295"/>
      <c r="T157" s="295"/>
      <c r="U157" s="295">
        <f>+'7.  Persistence Report'!S47+'7.  Persistence Report'!S48+'7.  Persistence Report'!S49</f>
        <v>0</v>
      </c>
      <c r="V157" s="295">
        <f>+'7.  Persistence Report'!T47+'7.  Persistence Report'!T48+'7.  Persistence Report'!T49</f>
        <v>0</v>
      </c>
      <c r="W157" s="295">
        <f>+'7.  Persistence Report'!U47+'7.  Persistence Report'!U48+'7.  Persistence Report'!U49</f>
        <v>4.297150316414811</v>
      </c>
      <c r="X157" s="295">
        <f>+'7.  Persistence Report'!V47+'7.  Persistence Report'!V48+'7.  Persistence Report'!V49</f>
        <v>0</v>
      </c>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f>+'7.  Persistence Report'!AX42</f>
        <v>0</v>
      </c>
      <c r="K159" s="295">
        <f>+'7.  Persistence Report'!AY42</f>
        <v>0</v>
      </c>
      <c r="L159" s="295">
        <f>+'7.  Persistence Report'!AZ42</f>
        <v>4260.7978105143029</v>
      </c>
      <c r="M159" s="295">
        <f>+'7.  Persistence Report'!BA42</f>
        <v>0</v>
      </c>
      <c r="N159" s="291"/>
      <c r="O159" s="295"/>
      <c r="P159" s="295"/>
      <c r="Q159" s="295"/>
      <c r="R159" s="295"/>
      <c r="S159" s="295"/>
      <c r="T159" s="295"/>
      <c r="U159" s="295">
        <f>+'7.  Persistence Report'!S42</f>
        <v>0</v>
      </c>
      <c r="V159" s="295">
        <f>+'7.  Persistence Report'!T42</f>
        <v>0</v>
      </c>
      <c r="W159" s="295">
        <f>+'7.  Persistence Report'!U42</f>
        <v>1.2902172498230537</v>
      </c>
      <c r="X159" s="295">
        <f>+'7.  Persistence Report'!V42</f>
        <v>0</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f>+'7.  Persistence Report'!AX41</f>
        <v>0</v>
      </c>
      <c r="K162" s="295">
        <f>+'7.  Persistence Report'!AY41</f>
        <v>0</v>
      </c>
      <c r="L162" s="295">
        <f>+'7.  Persistence Report'!AZ41</f>
        <v>88034.448804472951</v>
      </c>
      <c r="M162" s="295">
        <f>+'7.  Persistence Report'!BA41</f>
        <v>0</v>
      </c>
      <c r="N162" s="291"/>
      <c r="O162" s="295"/>
      <c r="P162" s="295"/>
      <c r="Q162" s="295"/>
      <c r="R162" s="295"/>
      <c r="S162" s="295"/>
      <c r="T162" s="295"/>
      <c r="U162" s="295">
        <f>+'7.  Persistence Report'!S41</f>
        <v>0</v>
      </c>
      <c r="V162" s="295">
        <f>+'7.  Persistence Report'!T41</f>
        <v>0</v>
      </c>
      <c r="W162" s="295">
        <f>+'7.  Persistence Report'!U41</f>
        <v>5.6488025974800182</v>
      </c>
      <c r="X162" s="295">
        <f>+'7.  Persistence Report'!V41</f>
        <v>0</v>
      </c>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7">AA178</f>
        <v>0</v>
      </c>
      <c r="AB179" s="411">
        <f t="shared" si="47"/>
        <v>0</v>
      </c>
      <c r="AC179" s="411">
        <f t="shared" si="47"/>
        <v>0</v>
      </c>
      <c r="AD179" s="411">
        <f t="shared" si="47"/>
        <v>0</v>
      </c>
      <c r="AE179" s="411">
        <f t="shared" si="47"/>
        <v>0</v>
      </c>
      <c r="AF179" s="411">
        <f t="shared" si="47"/>
        <v>0</v>
      </c>
      <c r="AG179" s="411">
        <f t="shared" si="47"/>
        <v>0</v>
      </c>
      <c r="AH179" s="411">
        <f t="shared" si="47"/>
        <v>0</v>
      </c>
      <c r="AI179" s="411">
        <f t="shared" si="47"/>
        <v>0</v>
      </c>
      <c r="AJ179" s="411">
        <f t="shared" si="47"/>
        <v>0</v>
      </c>
      <c r="AK179" s="411">
        <f t="shared" si="47"/>
        <v>0</v>
      </c>
      <c r="AL179" s="411">
        <f t="shared" si="47"/>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f>+'7.  Persistence Report'!AX43</f>
        <v>0</v>
      </c>
      <c r="K181" s="295">
        <f>+'7.  Persistence Report'!AY43</f>
        <v>0</v>
      </c>
      <c r="L181" s="295">
        <f>+'7.  Persistence Report'!AZ43</f>
        <v>205740.25369164796</v>
      </c>
      <c r="M181" s="295">
        <f>+'7.  Persistence Report'!BA43</f>
        <v>0</v>
      </c>
      <c r="N181" s="295">
        <v>12</v>
      </c>
      <c r="O181" s="295"/>
      <c r="P181" s="295"/>
      <c r="Q181" s="295"/>
      <c r="R181" s="295"/>
      <c r="S181" s="295"/>
      <c r="T181" s="295"/>
      <c r="U181" s="295">
        <f>+'7.  Persistence Report'!S43</f>
        <v>0</v>
      </c>
      <c r="V181" s="295">
        <f>+'7.  Persistence Report'!T43</f>
        <v>0</v>
      </c>
      <c r="W181" s="295">
        <f>+'7.  Persistence Report'!U43</f>
        <v>50.76648620800502</v>
      </c>
      <c r="X181" s="295">
        <f>+'7.  Persistence Report'!V43</f>
        <v>0</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f>+'7.  Persistence Report'!AX53</f>
        <v>0</v>
      </c>
      <c r="K182" s="295">
        <f>+'7.  Persistence Report'!AY53</f>
        <v>0</v>
      </c>
      <c r="L182" s="295">
        <f>+'7.  Persistence Report'!AZ53</f>
        <v>1772.4534346559999</v>
      </c>
      <c r="M182" s="295">
        <f>+'7.  Persistence Report'!BA53</f>
        <v>0</v>
      </c>
      <c r="N182" s="295">
        <f>N181</f>
        <v>12</v>
      </c>
      <c r="O182" s="295"/>
      <c r="P182" s="295"/>
      <c r="Q182" s="295"/>
      <c r="R182" s="295"/>
      <c r="S182" s="295"/>
      <c r="T182" s="295"/>
      <c r="U182" s="295">
        <f>+'7.  Persistence Report'!S53</f>
        <v>0</v>
      </c>
      <c r="V182" s="295">
        <f>+'7.  Persistence Report'!T53</f>
        <v>0</v>
      </c>
      <c r="W182" s="295">
        <f>+'7.  Persistence Report'!U53</f>
        <v>0.48780215300000002</v>
      </c>
      <c r="X182" s="295">
        <f>+'7.  Persistence Report'!V53</f>
        <v>0</v>
      </c>
      <c r="Y182" s="411">
        <f>Y181</f>
        <v>0</v>
      </c>
      <c r="Z182" s="411">
        <f>Z181</f>
        <v>1</v>
      </c>
      <c r="AA182" s="411">
        <f t="shared" ref="AA182:AL182" si="48">AA181</f>
        <v>0</v>
      </c>
      <c r="AB182" s="411">
        <f t="shared" si="48"/>
        <v>0</v>
      </c>
      <c r="AC182" s="411">
        <f t="shared" si="48"/>
        <v>0</v>
      </c>
      <c r="AD182" s="411">
        <f t="shared" si="48"/>
        <v>0</v>
      </c>
      <c r="AE182" s="411">
        <f t="shared" si="48"/>
        <v>0</v>
      </c>
      <c r="AF182" s="411">
        <f t="shared" si="48"/>
        <v>0</v>
      </c>
      <c r="AG182" s="411">
        <f t="shared" si="48"/>
        <v>0</v>
      </c>
      <c r="AH182" s="411">
        <f t="shared" si="48"/>
        <v>0</v>
      </c>
      <c r="AI182" s="411">
        <f t="shared" si="48"/>
        <v>0</v>
      </c>
      <c r="AJ182" s="411">
        <f t="shared" si="48"/>
        <v>0</v>
      </c>
      <c r="AK182" s="411">
        <f t="shared" si="48"/>
        <v>0</v>
      </c>
      <c r="AL182" s="411">
        <f t="shared" si="48"/>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9">AA184</f>
        <v>0</v>
      </c>
      <c r="AB185" s="411">
        <f t="shared" si="49"/>
        <v>0</v>
      </c>
      <c r="AC185" s="411">
        <f t="shared" si="49"/>
        <v>0</v>
      </c>
      <c r="AD185" s="411">
        <f t="shared" si="49"/>
        <v>0</v>
      </c>
      <c r="AE185" s="411">
        <f t="shared" si="49"/>
        <v>0</v>
      </c>
      <c r="AF185" s="411">
        <f t="shared" si="49"/>
        <v>0</v>
      </c>
      <c r="AG185" s="411">
        <f t="shared" si="49"/>
        <v>0</v>
      </c>
      <c r="AH185" s="411">
        <f t="shared" si="49"/>
        <v>0</v>
      </c>
      <c r="AI185" s="411">
        <f t="shared" si="49"/>
        <v>0</v>
      </c>
      <c r="AJ185" s="411">
        <f t="shared" si="49"/>
        <v>0</v>
      </c>
      <c r="AK185" s="411">
        <f t="shared" si="49"/>
        <v>0</v>
      </c>
      <c r="AL185" s="411">
        <f t="shared" si="49"/>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0">AA187</f>
        <v>0</v>
      </c>
      <c r="AB188" s="411">
        <f t="shared" si="50"/>
        <v>0</v>
      </c>
      <c r="AC188" s="411">
        <f t="shared" si="50"/>
        <v>0</v>
      </c>
      <c r="AD188" s="411">
        <f t="shared" si="50"/>
        <v>0</v>
      </c>
      <c r="AE188" s="411">
        <f t="shared" si="50"/>
        <v>0</v>
      </c>
      <c r="AF188" s="411">
        <f t="shared" si="50"/>
        <v>0</v>
      </c>
      <c r="AG188" s="411">
        <f t="shared" si="50"/>
        <v>0</v>
      </c>
      <c r="AH188" s="411">
        <f t="shared" si="50"/>
        <v>0</v>
      </c>
      <c r="AI188" s="411">
        <f t="shared" si="50"/>
        <v>0</v>
      </c>
      <c r="AJ188" s="411">
        <f t="shared" si="50"/>
        <v>0</v>
      </c>
      <c r="AK188" s="411">
        <f t="shared" si="50"/>
        <v>0</v>
      </c>
      <c r="AL188" s="411">
        <f t="shared" si="50"/>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1">AA190</f>
        <v>0</v>
      </c>
      <c r="AB191" s="411">
        <f t="shared" si="51"/>
        <v>0</v>
      </c>
      <c r="AC191" s="411">
        <f t="shared" si="51"/>
        <v>0</v>
      </c>
      <c r="AD191" s="411">
        <f t="shared" si="51"/>
        <v>0</v>
      </c>
      <c r="AE191" s="411">
        <f t="shared" si="51"/>
        <v>0</v>
      </c>
      <c r="AF191" s="411">
        <f t="shared" si="51"/>
        <v>0</v>
      </c>
      <c r="AG191" s="411">
        <f t="shared" si="51"/>
        <v>0</v>
      </c>
      <c r="AH191" s="411">
        <f t="shared" si="51"/>
        <v>0</v>
      </c>
      <c r="AI191" s="411">
        <f t="shared" si="51"/>
        <v>0</v>
      </c>
      <c r="AJ191" s="411">
        <f t="shared" si="51"/>
        <v>0</v>
      </c>
      <c r="AK191" s="411">
        <f t="shared" si="51"/>
        <v>0</v>
      </c>
      <c r="AL191" s="411">
        <f t="shared" si="51"/>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2">AA193</f>
        <v>0</v>
      </c>
      <c r="AB194" s="411">
        <f t="shared" si="52"/>
        <v>0</v>
      </c>
      <c r="AC194" s="411">
        <f t="shared" si="52"/>
        <v>0</v>
      </c>
      <c r="AD194" s="411">
        <f t="shared" si="52"/>
        <v>0</v>
      </c>
      <c r="AE194" s="411">
        <f t="shared" si="52"/>
        <v>0</v>
      </c>
      <c r="AF194" s="411">
        <f t="shared" si="52"/>
        <v>0</v>
      </c>
      <c r="AG194" s="411">
        <f t="shared" si="52"/>
        <v>0</v>
      </c>
      <c r="AH194" s="411">
        <f t="shared" si="52"/>
        <v>0</v>
      </c>
      <c r="AI194" s="411">
        <f t="shared" si="52"/>
        <v>0</v>
      </c>
      <c r="AJ194" s="411">
        <f t="shared" si="52"/>
        <v>0</v>
      </c>
      <c r="AK194" s="411">
        <f t="shared" si="52"/>
        <v>0</v>
      </c>
      <c r="AL194" s="411">
        <f t="shared" si="52"/>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3">AA196</f>
        <v>0</v>
      </c>
      <c r="AB197" s="411">
        <f t="shared" si="53"/>
        <v>0</v>
      </c>
      <c r="AC197" s="411">
        <f t="shared" si="53"/>
        <v>0</v>
      </c>
      <c r="AD197" s="411">
        <f t="shared" si="53"/>
        <v>0</v>
      </c>
      <c r="AE197" s="411">
        <f t="shared" si="53"/>
        <v>0</v>
      </c>
      <c r="AF197" s="411">
        <f t="shared" si="53"/>
        <v>0</v>
      </c>
      <c r="AG197" s="411">
        <f t="shared" si="53"/>
        <v>0</v>
      </c>
      <c r="AH197" s="411">
        <f t="shared" si="53"/>
        <v>0</v>
      </c>
      <c r="AI197" s="411">
        <f t="shared" si="53"/>
        <v>0</v>
      </c>
      <c r="AJ197" s="411">
        <f t="shared" si="53"/>
        <v>0</v>
      </c>
      <c r="AK197" s="411">
        <f t="shared" si="53"/>
        <v>0</v>
      </c>
      <c r="AL197" s="411">
        <f t="shared" si="53"/>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4">AA199</f>
        <v>0</v>
      </c>
      <c r="AB200" s="411">
        <f t="shared" si="54"/>
        <v>0</v>
      </c>
      <c r="AC200" s="411">
        <f t="shared" si="54"/>
        <v>0</v>
      </c>
      <c r="AD200" s="411">
        <f t="shared" si="54"/>
        <v>0</v>
      </c>
      <c r="AE200" s="411">
        <f t="shared" si="54"/>
        <v>0</v>
      </c>
      <c r="AF200" s="411">
        <f t="shared" si="54"/>
        <v>0</v>
      </c>
      <c r="AG200" s="411">
        <f t="shared" si="54"/>
        <v>0</v>
      </c>
      <c r="AH200" s="411">
        <f t="shared" si="54"/>
        <v>0</v>
      </c>
      <c r="AI200" s="411">
        <f t="shared" si="54"/>
        <v>0</v>
      </c>
      <c r="AJ200" s="411">
        <f t="shared" si="54"/>
        <v>0</v>
      </c>
      <c r="AK200" s="411">
        <f t="shared" si="54"/>
        <v>0</v>
      </c>
      <c r="AL200" s="411">
        <f t="shared" si="54"/>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5">AA203</f>
        <v>0</v>
      </c>
      <c r="AB204" s="411">
        <f t="shared" si="55"/>
        <v>0</v>
      </c>
      <c r="AC204" s="411">
        <f t="shared" si="55"/>
        <v>0</v>
      </c>
      <c r="AD204" s="411">
        <f t="shared" si="55"/>
        <v>0</v>
      </c>
      <c r="AE204" s="411">
        <f t="shared" si="55"/>
        <v>0</v>
      </c>
      <c r="AF204" s="411">
        <f t="shared" si="55"/>
        <v>0</v>
      </c>
      <c r="AG204" s="411">
        <f t="shared" si="55"/>
        <v>0</v>
      </c>
      <c r="AH204" s="411">
        <f t="shared" si="55"/>
        <v>0</v>
      </c>
      <c r="AI204" s="411">
        <f t="shared" si="55"/>
        <v>0</v>
      </c>
      <c r="AJ204" s="411">
        <f t="shared" si="55"/>
        <v>0</v>
      </c>
      <c r="AK204" s="411">
        <f t="shared" si="55"/>
        <v>0</v>
      </c>
      <c r="AL204" s="411">
        <f t="shared" si="55"/>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6">AA206</f>
        <v>0</v>
      </c>
      <c r="AB207" s="411">
        <f t="shared" si="56"/>
        <v>0</v>
      </c>
      <c r="AC207" s="411">
        <f t="shared" si="56"/>
        <v>0</v>
      </c>
      <c r="AD207" s="411">
        <f t="shared" si="56"/>
        <v>0</v>
      </c>
      <c r="AE207" s="411">
        <f t="shared" si="56"/>
        <v>0</v>
      </c>
      <c r="AF207" s="411">
        <f t="shared" si="56"/>
        <v>0</v>
      </c>
      <c r="AG207" s="411">
        <f t="shared" si="56"/>
        <v>0</v>
      </c>
      <c r="AH207" s="411">
        <f t="shared" si="56"/>
        <v>0</v>
      </c>
      <c r="AI207" s="411">
        <f t="shared" si="56"/>
        <v>0</v>
      </c>
      <c r="AJ207" s="411">
        <f t="shared" si="56"/>
        <v>0</v>
      </c>
      <c r="AK207" s="411">
        <f t="shared" si="56"/>
        <v>0</v>
      </c>
      <c r="AL207" s="411">
        <f t="shared" si="56"/>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7">AA209</f>
        <v>0</v>
      </c>
      <c r="AB210" s="411">
        <f t="shared" si="57"/>
        <v>0</v>
      </c>
      <c r="AC210" s="411">
        <f t="shared" si="57"/>
        <v>0</v>
      </c>
      <c r="AD210" s="411">
        <f t="shared" si="57"/>
        <v>0</v>
      </c>
      <c r="AE210" s="411">
        <f t="shared" si="57"/>
        <v>0</v>
      </c>
      <c r="AF210" s="411">
        <f t="shared" si="57"/>
        <v>0</v>
      </c>
      <c r="AG210" s="411">
        <f t="shared" si="57"/>
        <v>0</v>
      </c>
      <c r="AH210" s="411">
        <f t="shared" si="57"/>
        <v>0</v>
      </c>
      <c r="AI210" s="411">
        <f t="shared" si="57"/>
        <v>0</v>
      </c>
      <c r="AJ210" s="411">
        <f t="shared" si="57"/>
        <v>0</v>
      </c>
      <c r="AK210" s="411">
        <f t="shared" si="57"/>
        <v>0</v>
      </c>
      <c r="AL210" s="411">
        <f t="shared" si="57"/>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f>+'7.  Persistence Report'!AX50</f>
        <v>0</v>
      </c>
      <c r="K212" s="295">
        <f>+'7.  Persistence Report'!AY50</f>
        <v>0</v>
      </c>
      <c r="L212" s="295">
        <f>+'7.  Persistence Report'!AZ50</f>
        <v>1874893.0785909996</v>
      </c>
      <c r="M212" s="295">
        <f>+'7.  Persistence Report'!BA50</f>
        <v>0</v>
      </c>
      <c r="N212" s="295">
        <v>12</v>
      </c>
      <c r="O212" s="295"/>
      <c r="P212" s="295"/>
      <c r="Q212" s="295"/>
      <c r="R212" s="295"/>
      <c r="S212" s="295"/>
      <c r="T212" s="295"/>
      <c r="U212" s="295">
        <f>+'7.  Persistence Report'!S50</f>
        <v>0</v>
      </c>
      <c r="V212" s="295">
        <f>+'7.  Persistence Report'!T50</f>
        <v>0</v>
      </c>
      <c r="W212" s="295">
        <f>+'7.  Persistence Report'!U50</f>
        <v>339.16453403287204</v>
      </c>
      <c r="X212" s="295">
        <f>+'7.  Persistence Report'!V50</f>
        <v>0</v>
      </c>
      <c r="Y212" s="410"/>
      <c r="Z212" s="415">
        <v>0.3</v>
      </c>
      <c r="AA212" s="415">
        <v>0.65</v>
      </c>
      <c r="AB212" s="415">
        <v>0.05</v>
      </c>
      <c r="AC212" s="415"/>
      <c r="AD212" s="415"/>
      <c r="AE212" s="415"/>
      <c r="AF212" s="415"/>
      <c r="AG212" s="415"/>
      <c r="AH212" s="415"/>
      <c r="AI212" s="415"/>
      <c r="AJ212" s="415"/>
      <c r="AK212" s="415"/>
      <c r="AL212" s="415"/>
      <c r="AM212" s="296">
        <f>SUM(Y212:AL212)</f>
        <v>1</v>
      </c>
    </row>
    <row r="213" spans="1:39" ht="15" outlineLevel="1">
      <c r="B213" s="294" t="s">
        <v>244</v>
      </c>
      <c r="C213" s="291" t="s">
        <v>163</v>
      </c>
      <c r="D213" s="295"/>
      <c r="E213" s="295"/>
      <c r="F213" s="295"/>
      <c r="G213" s="295"/>
      <c r="H213" s="295"/>
      <c r="I213" s="295"/>
      <c r="J213" s="295">
        <f>+'7.  Persistence Report'!AX51+'7.  Persistence Report'!AX52</f>
        <v>0</v>
      </c>
      <c r="K213" s="295">
        <f>+'7.  Persistence Report'!AY51+'7.  Persistence Report'!AY52</f>
        <v>0</v>
      </c>
      <c r="L213" s="295">
        <f>+'7.  Persistence Report'!AZ51+'7.  Persistence Report'!AZ52</f>
        <v>376205.10360480403</v>
      </c>
      <c r="M213" s="295">
        <f>+'7.  Persistence Report'!BA51+'7.  Persistence Report'!BA52</f>
        <v>0</v>
      </c>
      <c r="N213" s="295">
        <f>N212</f>
        <v>12</v>
      </c>
      <c r="O213" s="295"/>
      <c r="P213" s="295"/>
      <c r="Q213" s="295"/>
      <c r="R213" s="295"/>
      <c r="S213" s="295"/>
      <c r="T213" s="295"/>
      <c r="U213" s="295">
        <f>+'7.  Persistence Report'!S51+'7.  Persistence Report'!S52</f>
        <v>0</v>
      </c>
      <c r="V213" s="295">
        <f>+'7.  Persistence Report'!T51+'7.  Persistence Report'!T52</f>
        <v>0</v>
      </c>
      <c r="W213" s="295">
        <f>+'7.  Persistence Report'!U51+'7.  Persistence Report'!U52</f>
        <v>38.957741060000004</v>
      </c>
      <c r="X213" s="295">
        <f>+'7.  Persistence Report'!V51+'7.  Persistence Report'!V52</f>
        <v>0</v>
      </c>
      <c r="Y213" s="411">
        <f>Y212</f>
        <v>0</v>
      </c>
      <c r="Z213" s="411">
        <f>Z212</f>
        <v>0.3</v>
      </c>
      <c r="AA213" s="411">
        <f t="shared" ref="AA213:AL213" si="58">AA212</f>
        <v>0.65</v>
      </c>
      <c r="AB213" s="411">
        <f t="shared" si="58"/>
        <v>0.05</v>
      </c>
      <c r="AC213" s="411">
        <f t="shared" si="58"/>
        <v>0</v>
      </c>
      <c r="AD213" s="411">
        <f t="shared" si="58"/>
        <v>0</v>
      </c>
      <c r="AE213" s="411">
        <f t="shared" si="58"/>
        <v>0</v>
      </c>
      <c r="AF213" s="411">
        <f t="shared" si="58"/>
        <v>0</v>
      </c>
      <c r="AG213" s="411">
        <f t="shared" si="58"/>
        <v>0</v>
      </c>
      <c r="AH213" s="411">
        <f t="shared" si="58"/>
        <v>0</v>
      </c>
      <c r="AI213" s="411">
        <f t="shared" si="58"/>
        <v>0</v>
      </c>
      <c r="AJ213" s="411">
        <f t="shared" si="58"/>
        <v>0</v>
      </c>
      <c r="AK213" s="411">
        <f t="shared" si="58"/>
        <v>0</v>
      </c>
      <c r="AL213" s="411">
        <f t="shared" si="58"/>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9">AA215</f>
        <v>0</v>
      </c>
      <c r="AB216" s="411">
        <f t="shared" si="59"/>
        <v>0</v>
      </c>
      <c r="AC216" s="411">
        <f t="shared" si="59"/>
        <v>0</v>
      </c>
      <c r="AD216" s="411">
        <f t="shared" si="59"/>
        <v>0</v>
      </c>
      <c r="AE216" s="411">
        <f t="shared" si="59"/>
        <v>0</v>
      </c>
      <c r="AF216" s="411">
        <f t="shared" si="59"/>
        <v>0</v>
      </c>
      <c r="AG216" s="411">
        <f t="shared" si="59"/>
        <v>0</v>
      </c>
      <c r="AH216" s="411">
        <f t="shared" si="59"/>
        <v>0</v>
      </c>
      <c r="AI216" s="411">
        <f t="shared" si="59"/>
        <v>0</v>
      </c>
      <c r="AJ216" s="411">
        <f t="shared" si="59"/>
        <v>0</v>
      </c>
      <c r="AK216" s="411">
        <f t="shared" si="59"/>
        <v>0</v>
      </c>
      <c r="AL216" s="411">
        <f t="shared" si="59"/>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f>+'7.  Persistence Report'!AX45</f>
        <v>0</v>
      </c>
      <c r="K219" s="295">
        <f>+'7.  Persistence Report'!AY45</f>
        <v>0</v>
      </c>
      <c r="L219" s="295">
        <f>+'7.  Persistence Report'!AZ45</f>
        <v>20046.83665466309</v>
      </c>
      <c r="M219" s="295">
        <f>+'7.  Persistence Report'!BA45</f>
        <v>0</v>
      </c>
      <c r="N219" s="291"/>
      <c r="O219" s="295"/>
      <c r="P219" s="295"/>
      <c r="Q219" s="295"/>
      <c r="R219" s="295"/>
      <c r="S219" s="295"/>
      <c r="T219" s="295"/>
      <c r="U219" s="295">
        <f>+'7.  Persistence Report'!S45</f>
        <v>0</v>
      </c>
      <c r="V219" s="295">
        <f>+'7.  Persistence Report'!T45</f>
        <v>0</v>
      </c>
      <c r="W219" s="295">
        <f>+'7.  Persistence Report'!U45</f>
        <v>3.4050432443618792</v>
      </c>
      <c r="X219" s="295">
        <f>+'7.  Persistence Report'!V45</f>
        <v>0</v>
      </c>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60">AA219</f>
        <v>0</v>
      </c>
      <c r="AB220" s="411">
        <f t="shared" si="60"/>
        <v>0</v>
      </c>
      <c r="AC220" s="411">
        <f t="shared" si="60"/>
        <v>0</v>
      </c>
      <c r="AD220" s="411">
        <f t="shared" si="60"/>
        <v>0</v>
      </c>
      <c r="AE220" s="411">
        <f t="shared" si="60"/>
        <v>0</v>
      </c>
      <c r="AF220" s="411">
        <f t="shared" si="60"/>
        <v>0</v>
      </c>
      <c r="AG220" s="411">
        <f t="shared" si="60"/>
        <v>0</v>
      </c>
      <c r="AH220" s="411">
        <f t="shared" si="60"/>
        <v>0</v>
      </c>
      <c r="AI220" s="411">
        <f t="shared" si="60"/>
        <v>0</v>
      </c>
      <c r="AJ220" s="411">
        <f t="shared" si="60"/>
        <v>0</v>
      </c>
      <c r="AK220" s="411">
        <f t="shared" si="60"/>
        <v>0</v>
      </c>
      <c r="AL220" s="411">
        <f t="shared" si="60"/>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1">AA223</f>
        <v>0</v>
      </c>
      <c r="AB224" s="411">
        <f t="shared" si="61"/>
        <v>0</v>
      </c>
      <c r="AC224" s="411">
        <f t="shared" si="61"/>
        <v>0</v>
      </c>
      <c r="AD224" s="411">
        <f t="shared" si="61"/>
        <v>0</v>
      </c>
      <c r="AE224" s="411">
        <f t="shared" si="61"/>
        <v>0</v>
      </c>
      <c r="AF224" s="411">
        <f t="shared" si="61"/>
        <v>0</v>
      </c>
      <c r="AG224" s="411">
        <f t="shared" si="61"/>
        <v>0</v>
      </c>
      <c r="AH224" s="411">
        <f t="shared" si="61"/>
        <v>0</v>
      </c>
      <c r="AI224" s="411">
        <f t="shared" si="61"/>
        <v>0</v>
      </c>
      <c r="AJ224" s="411">
        <f t="shared" si="61"/>
        <v>0</v>
      </c>
      <c r="AK224" s="411">
        <f t="shared" si="61"/>
        <v>0</v>
      </c>
      <c r="AL224" s="411">
        <f t="shared" si="61"/>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2">AA226</f>
        <v>0</v>
      </c>
      <c r="AB227" s="411">
        <f t="shared" si="62"/>
        <v>0</v>
      </c>
      <c r="AC227" s="411">
        <f t="shared" si="62"/>
        <v>0</v>
      </c>
      <c r="AD227" s="411">
        <f t="shared" si="62"/>
        <v>0</v>
      </c>
      <c r="AE227" s="411">
        <f t="shared" si="62"/>
        <v>0</v>
      </c>
      <c r="AF227" s="411">
        <f t="shared" si="62"/>
        <v>0</v>
      </c>
      <c r="AG227" s="411">
        <f t="shared" si="62"/>
        <v>0</v>
      </c>
      <c r="AH227" s="411">
        <f t="shared" si="62"/>
        <v>0</v>
      </c>
      <c r="AI227" s="411">
        <f t="shared" si="62"/>
        <v>0</v>
      </c>
      <c r="AJ227" s="411">
        <f t="shared" si="62"/>
        <v>0</v>
      </c>
      <c r="AK227" s="411">
        <f t="shared" si="62"/>
        <v>0</v>
      </c>
      <c r="AL227" s="411">
        <f t="shared" si="62"/>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3">AA230</f>
        <v>0</v>
      </c>
      <c r="AB231" s="411">
        <f t="shared" si="63"/>
        <v>0</v>
      </c>
      <c r="AC231" s="411">
        <f t="shared" si="63"/>
        <v>0</v>
      </c>
      <c r="AD231" s="411">
        <f t="shared" si="63"/>
        <v>0</v>
      </c>
      <c r="AE231" s="411">
        <f t="shared" si="63"/>
        <v>0</v>
      </c>
      <c r="AF231" s="411">
        <f t="shared" si="63"/>
        <v>0</v>
      </c>
      <c r="AG231" s="411">
        <f t="shared" si="63"/>
        <v>0</v>
      </c>
      <c r="AH231" s="411">
        <f t="shared" si="63"/>
        <v>0</v>
      </c>
      <c r="AI231" s="411">
        <f t="shared" si="63"/>
        <v>0</v>
      </c>
      <c r="AJ231" s="411">
        <f t="shared" si="63"/>
        <v>0</v>
      </c>
      <c r="AK231" s="411">
        <f t="shared" si="63"/>
        <v>0</v>
      </c>
      <c r="AL231" s="411">
        <f t="shared" si="63"/>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f>+'7.  Persistence Report'!AX44</f>
        <v>0</v>
      </c>
      <c r="K233" s="295">
        <f>+'7.  Persistence Report'!AY44</f>
        <v>0</v>
      </c>
      <c r="L233" s="295">
        <f>+'7.  Persistence Report'!AZ44</f>
        <v>723.27255274789718</v>
      </c>
      <c r="M233" s="295">
        <f>+'7.  Persistence Report'!BA44</f>
        <v>0</v>
      </c>
      <c r="N233" s="295">
        <v>12</v>
      </c>
      <c r="O233" s="295"/>
      <c r="P233" s="295"/>
      <c r="Q233" s="295"/>
      <c r="R233" s="295"/>
      <c r="S233" s="295"/>
      <c r="T233" s="295"/>
      <c r="U233" s="295">
        <f>+'7.  Persistence Report'!S44</f>
        <v>0</v>
      </c>
      <c r="V233" s="295">
        <f>+'7.  Persistence Report'!T44</f>
        <v>0</v>
      </c>
      <c r="W233" s="295">
        <f>+'7.  Persistence Report'!U44</f>
        <v>0.74653743393006278</v>
      </c>
      <c r="X233" s="295">
        <f>+'7.  Persistence Report'!V44</f>
        <v>0</v>
      </c>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4">AA233</f>
        <v>0</v>
      </c>
      <c r="AB234" s="411">
        <f t="shared" si="64"/>
        <v>0</v>
      </c>
      <c r="AC234" s="411">
        <f t="shared" si="64"/>
        <v>0</v>
      </c>
      <c r="AD234" s="411">
        <f t="shared" si="64"/>
        <v>0</v>
      </c>
      <c r="AE234" s="411">
        <f t="shared" si="64"/>
        <v>0</v>
      </c>
      <c r="AF234" s="411">
        <f t="shared" si="64"/>
        <v>0</v>
      </c>
      <c r="AG234" s="411">
        <f t="shared" si="64"/>
        <v>0</v>
      </c>
      <c r="AH234" s="411">
        <f t="shared" si="64"/>
        <v>0</v>
      </c>
      <c r="AI234" s="411">
        <f t="shared" si="64"/>
        <v>0</v>
      </c>
      <c r="AJ234" s="411">
        <f t="shared" si="64"/>
        <v>0</v>
      </c>
      <c r="AK234" s="411">
        <f t="shared" si="64"/>
        <v>0</v>
      </c>
      <c r="AL234" s="411">
        <f t="shared" si="64"/>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5">AA236</f>
        <v>0</v>
      </c>
      <c r="AB237" s="411">
        <f t="shared" si="65"/>
        <v>0</v>
      </c>
      <c r="AC237" s="411">
        <f t="shared" si="65"/>
        <v>0</v>
      </c>
      <c r="AD237" s="411">
        <f t="shared" si="65"/>
        <v>0</v>
      </c>
      <c r="AE237" s="411">
        <f t="shared" si="65"/>
        <v>0</v>
      </c>
      <c r="AF237" s="411">
        <f t="shared" si="65"/>
        <v>0</v>
      </c>
      <c r="AG237" s="411">
        <f t="shared" si="65"/>
        <v>0</v>
      </c>
      <c r="AH237" s="411">
        <f t="shared" si="65"/>
        <v>0</v>
      </c>
      <c r="AI237" s="411">
        <f t="shared" si="65"/>
        <v>0</v>
      </c>
      <c r="AJ237" s="411">
        <f t="shared" si="65"/>
        <v>0</v>
      </c>
      <c r="AK237" s="411">
        <f t="shared" si="65"/>
        <v>0</v>
      </c>
      <c r="AL237" s="411">
        <f t="shared" si="65"/>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6">Z239</f>
        <v>0</v>
      </c>
      <c r="AA240" s="411">
        <f t="shared" si="66"/>
        <v>0</v>
      </c>
      <c r="AB240" s="411">
        <f t="shared" si="66"/>
        <v>0</v>
      </c>
      <c r="AC240" s="411">
        <f t="shared" si="66"/>
        <v>0</v>
      </c>
      <c r="AD240" s="411">
        <f t="shared" si="66"/>
        <v>0</v>
      </c>
      <c r="AE240" s="411">
        <f t="shared" si="66"/>
        <v>0</v>
      </c>
      <c r="AF240" s="411">
        <f t="shared" si="66"/>
        <v>0</v>
      </c>
      <c r="AG240" s="411">
        <f t="shared" si="66"/>
        <v>0</v>
      </c>
      <c r="AH240" s="411">
        <f t="shared" si="66"/>
        <v>0</v>
      </c>
      <c r="AI240" s="411">
        <f t="shared" si="66"/>
        <v>0</v>
      </c>
      <c r="AJ240" s="411">
        <f t="shared" si="66"/>
        <v>0</v>
      </c>
      <c r="AK240" s="411">
        <f t="shared" si="66"/>
        <v>0</v>
      </c>
      <c r="AL240" s="411">
        <f t="shared" si="66"/>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7">Z242</f>
        <v>0</v>
      </c>
      <c r="AA243" s="411">
        <f t="shared" si="67"/>
        <v>0</v>
      </c>
      <c r="AB243" s="411">
        <f t="shared" si="67"/>
        <v>0</v>
      </c>
      <c r="AC243" s="411">
        <f t="shared" si="67"/>
        <v>0</v>
      </c>
      <c r="AD243" s="411">
        <f t="shared" si="67"/>
        <v>0</v>
      </c>
      <c r="AE243" s="411">
        <f t="shared" si="67"/>
        <v>0</v>
      </c>
      <c r="AF243" s="411">
        <f t="shared" si="67"/>
        <v>0</v>
      </c>
      <c r="AG243" s="411">
        <f t="shared" si="67"/>
        <v>0</v>
      </c>
      <c r="AH243" s="411">
        <f t="shared" si="67"/>
        <v>0</v>
      </c>
      <c r="AI243" s="411">
        <f t="shared" si="67"/>
        <v>0</v>
      </c>
      <c r="AJ243" s="411">
        <f t="shared" si="67"/>
        <v>0</v>
      </c>
      <c r="AK243" s="411">
        <f t="shared" si="67"/>
        <v>0</v>
      </c>
      <c r="AL243" s="411">
        <f t="shared" si="67"/>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8">Z246</f>
        <v>0</v>
      </c>
      <c r="AA247" s="411">
        <f t="shared" si="68"/>
        <v>0</v>
      </c>
      <c r="AB247" s="411">
        <f t="shared" si="68"/>
        <v>0</v>
      </c>
      <c r="AC247" s="411">
        <f t="shared" si="68"/>
        <v>0</v>
      </c>
      <c r="AD247" s="411">
        <f t="shared" si="68"/>
        <v>0</v>
      </c>
      <c r="AE247" s="411">
        <f t="shared" si="68"/>
        <v>0</v>
      </c>
      <c r="AF247" s="411">
        <f t="shared" si="68"/>
        <v>0</v>
      </c>
      <c r="AG247" s="411">
        <f t="shared" si="68"/>
        <v>0</v>
      </c>
      <c r="AH247" s="411">
        <f t="shared" si="68"/>
        <v>0</v>
      </c>
      <c r="AI247" s="411">
        <f t="shared" si="68"/>
        <v>0</v>
      </c>
      <c r="AJ247" s="411">
        <f t="shared" si="68"/>
        <v>0</v>
      </c>
      <c r="AK247" s="411">
        <f t="shared" si="68"/>
        <v>0</v>
      </c>
      <c r="AL247" s="411">
        <f t="shared" si="68"/>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9">Z249</f>
        <v>0</v>
      </c>
      <c r="AA250" s="411">
        <f t="shared" si="69"/>
        <v>0</v>
      </c>
      <c r="AB250" s="411">
        <f t="shared" si="69"/>
        <v>0</v>
      </c>
      <c r="AC250" s="411">
        <f t="shared" si="69"/>
        <v>0</v>
      </c>
      <c r="AD250" s="411">
        <f t="shared" si="69"/>
        <v>0</v>
      </c>
      <c r="AE250" s="411">
        <f t="shared" si="69"/>
        <v>0</v>
      </c>
      <c r="AF250" s="411">
        <f t="shared" si="69"/>
        <v>0</v>
      </c>
      <c r="AG250" s="411">
        <f t="shared" si="69"/>
        <v>0</v>
      </c>
      <c r="AH250" s="411">
        <f t="shared" si="69"/>
        <v>0</v>
      </c>
      <c r="AI250" s="411">
        <f t="shared" si="69"/>
        <v>0</v>
      </c>
      <c r="AJ250" s="411">
        <f t="shared" si="69"/>
        <v>0</v>
      </c>
      <c r="AK250" s="411">
        <f t="shared" si="69"/>
        <v>0</v>
      </c>
      <c r="AL250" s="411">
        <f t="shared" si="69"/>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0">Z252</f>
        <v>0</v>
      </c>
      <c r="AA253" s="411">
        <f t="shared" si="70"/>
        <v>0</v>
      </c>
      <c r="AB253" s="411">
        <f t="shared" si="70"/>
        <v>0</v>
      </c>
      <c r="AC253" s="411">
        <f t="shared" si="70"/>
        <v>0</v>
      </c>
      <c r="AD253" s="411">
        <f t="shared" si="70"/>
        <v>0</v>
      </c>
      <c r="AE253" s="411">
        <f t="shared" si="70"/>
        <v>0</v>
      </c>
      <c r="AF253" s="411">
        <f t="shared" si="70"/>
        <v>0</v>
      </c>
      <c r="AG253" s="411">
        <f t="shared" si="70"/>
        <v>0</v>
      </c>
      <c r="AH253" s="411">
        <f t="shared" si="70"/>
        <v>0</v>
      </c>
      <c r="AI253" s="411">
        <f t="shared" si="70"/>
        <v>0</v>
      </c>
      <c r="AJ253" s="411">
        <f t="shared" si="70"/>
        <v>0</v>
      </c>
      <c r="AK253" s="411">
        <f t="shared" si="70"/>
        <v>0</v>
      </c>
      <c r="AL253" s="411">
        <f t="shared" si="70"/>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f>SUM(J150:J253)</f>
        <v>0</v>
      </c>
      <c r="K255" s="329">
        <f t="shared" ref="K255:M255" si="71">SUM(K150:K253)</f>
        <v>0</v>
      </c>
      <c r="L255" s="329">
        <f t="shared" si="71"/>
        <v>2908979.4973181789</v>
      </c>
      <c r="M255" s="329">
        <f t="shared" si="71"/>
        <v>0</v>
      </c>
      <c r="N255" s="329"/>
      <c r="O255" s="329">
        <f>SUM(O150:O253)</f>
        <v>0</v>
      </c>
      <c r="P255" s="329"/>
      <c r="Q255" s="329"/>
      <c r="R255" s="329"/>
      <c r="S255" s="329"/>
      <c r="T255" s="329"/>
      <c r="U255" s="329">
        <f>SUM(U150:U253)</f>
        <v>0</v>
      </c>
      <c r="V255" s="329">
        <f>SUM(V150:V253)</f>
        <v>0</v>
      </c>
      <c r="W255" s="329">
        <f t="shared" ref="W255:X255" si="72">SUM(W150:W253)</f>
        <v>640.79965656078582</v>
      </c>
      <c r="X255" s="329">
        <f t="shared" si="72"/>
        <v>0</v>
      </c>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1.43E-2</v>
      </c>
      <c r="Z258" s="341">
        <f>HLOOKUP(Z$20,'3.  Distribution Rates'!$C$122:$P$133,4,FALSE)</f>
        <v>1.9099999999999999E-2</v>
      </c>
      <c r="AA258" s="341">
        <f>HLOOKUP(AA$20,'3.  Distribution Rates'!$C$122:$P$133,4,FALSE)</f>
        <v>4.58</v>
      </c>
      <c r="AB258" s="341">
        <f>HLOOKUP(AB$20,'3.  Distribution Rates'!$C$122:$P$133,4,FALSE)</f>
        <v>4.7081</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3">Y135*Y258</f>
        <v>0</v>
      </c>
      <c r="Z259" s="378">
        <f t="shared" si="73"/>
        <v>0</v>
      </c>
      <c r="AA259" s="378">
        <f t="shared" si="73"/>
        <v>0</v>
      </c>
      <c r="AB259" s="378">
        <f t="shared" si="73"/>
        <v>0</v>
      </c>
      <c r="AC259" s="378">
        <f t="shared" si="73"/>
        <v>0</v>
      </c>
      <c r="AD259" s="378">
        <f t="shared" si="73"/>
        <v>0</v>
      </c>
      <c r="AE259" s="378">
        <f t="shared" si="73"/>
        <v>0</v>
      </c>
      <c r="AF259" s="378">
        <f t="shared" si="73"/>
        <v>0</v>
      </c>
      <c r="AG259" s="378">
        <f t="shared" si="73"/>
        <v>0</v>
      </c>
      <c r="AH259" s="378">
        <f t="shared" si="73"/>
        <v>0</v>
      </c>
      <c r="AI259" s="378">
        <f t="shared" si="73"/>
        <v>0</v>
      </c>
      <c r="AJ259" s="378">
        <f t="shared" si="73"/>
        <v>0</v>
      </c>
      <c r="AK259" s="378">
        <f t="shared" si="73"/>
        <v>0</v>
      </c>
      <c r="AL259" s="378">
        <f t="shared" si="73"/>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4">Y255*Y258</f>
        <v>0</v>
      </c>
      <c r="Z260" s="378">
        <f t="shared" si="74"/>
        <v>0</v>
      </c>
      <c r="AA260" s="379">
        <f t="shared" si="74"/>
        <v>0</v>
      </c>
      <c r="AB260" s="379">
        <f t="shared" si="74"/>
        <v>0</v>
      </c>
      <c r="AC260" s="379">
        <f t="shared" si="74"/>
        <v>0</v>
      </c>
      <c r="AD260" s="379">
        <f t="shared" si="74"/>
        <v>0</v>
      </c>
      <c r="AE260" s="379">
        <f t="shared" si="74"/>
        <v>0</v>
      </c>
      <c r="AF260" s="379">
        <f t="shared" ref="AF260:AL260" si="75">AF255*AF258</f>
        <v>0</v>
      </c>
      <c r="AG260" s="379">
        <f t="shared" si="75"/>
        <v>0</v>
      </c>
      <c r="AH260" s="379">
        <f t="shared" si="75"/>
        <v>0</v>
      </c>
      <c r="AI260" s="379">
        <f t="shared" si="75"/>
        <v>0</v>
      </c>
      <c r="AJ260" s="379">
        <f t="shared" si="75"/>
        <v>0</v>
      </c>
      <c r="AK260" s="379">
        <f t="shared" si="75"/>
        <v>0</v>
      </c>
      <c r="AL260" s="379">
        <f t="shared" si="75"/>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6">SUM(Z259:Z260)</f>
        <v>0</v>
      </c>
      <c r="AA261" s="346">
        <f t="shared" si="76"/>
        <v>0</v>
      </c>
      <c r="AB261" s="346">
        <f t="shared" si="76"/>
        <v>0</v>
      </c>
      <c r="AC261" s="346">
        <f t="shared" si="76"/>
        <v>0</v>
      </c>
      <c r="AD261" s="346">
        <f t="shared" si="76"/>
        <v>0</v>
      </c>
      <c r="AE261" s="346">
        <f t="shared" si="76"/>
        <v>0</v>
      </c>
      <c r="AF261" s="346">
        <f t="shared" ref="AF261:AL261" si="77">SUM(AF259:AF260)</f>
        <v>0</v>
      </c>
      <c r="AG261" s="346">
        <f t="shared" si="77"/>
        <v>0</v>
      </c>
      <c r="AH261" s="346">
        <f t="shared" si="77"/>
        <v>0</v>
      </c>
      <c r="AI261" s="346">
        <f t="shared" si="77"/>
        <v>0</v>
      </c>
      <c r="AJ261" s="346">
        <f t="shared" si="77"/>
        <v>0</v>
      </c>
      <c r="AK261" s="346">
        <f t="shared" si="77"/>
        <v>0</v>
      </c>
      <c r="AL261" s="346">
        <f t="shared" si="77"/>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8">Y256*Y258</f>
        <v>0</v>
      </c>
      <c r="Z262" s="347">
        <f t="shared" si="78"/>
        <v>0</v>
      </c>
      <c r="AA262" s="347">
        <f t="shared" si="78"/>
        <v>0</v>
      </c>
      <c r="AB262" s="347">
        <f t="shared" si="78"/>
        <v>0</v>
      </c>
      <c r="AC262" s="347">
        <f t="shared" si="78"/>
        <v>0</v>
      </c>
      <c r="AD262" s="347">
        <f t="shared" si="78"/>
        <v>0</v>
      </c>
      <c r="AE262" s="347">
        <f t="shared" si="78"/>
        <v>0</v>
      </c>
      <c r="AF262" s="347">
        <f t="shared" ref="AF262:AL262" si="79">AF256*AF258</f>
        <v>0</v>
      </c>
      <c r="AG262" s="347">
        <f t="shared" si="79"/>
        <v>0</v>
      </c>
      <c r="AH262" s="347">
        <f t="shared" si="79"/>
        <v>0</v>
      </c>
      <c r="AI262" s="347">
        <f t="shared" si="79"/>
        <v>0</v>
      </c>
      <c r="AJ262" s="347">
        <f t="shared" si="79"/>
        <v>0</v>
      </c>
      <c r="AK262" s="347">
        <f t="shared" si="79"/>
        <v>0</v>
      </c>
      <c r="AL262" s="347">
        <f t="shared" si="79"/>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341564.04998418706</v>
      </c>
      <c r="Z272" s="326">
        <f>SUMPRODUCT(L150:L253,Z150:Z253)</f>
        <v>882842.16178504494</v>
      </c>
      <c r="AA272" s="326">
        <f>IF(AA149="kW",SUMPRODUCT(N150:N253,W150:W253,AA150:AA253),SUMPRODUCT(L150:L253,AA150:AA253))</f>
        <v>2949.353745724402</v>
      </c>
      <c r="AB272" s="326">
        <f>IF(AB149="kW",SUMPRODUCT(N150:N253,W150:W253,AB150:AB253),SUMPRODUCT(L150:L253,AB150:AB253))</f>
        <v>226.87336505572321</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2" t="s">
        <v>211</v>
      </c>
      <c r="C276" s="814" t="s">
        <v>33</v>
      </c>
      <c r="D276" s="284" t="s">
        <v>422</v>
      </c>
      <c r="E276" s="816" t="s">
        <v>209</v>
      </c>
      <c r="F276" s="817"/>
      <c r="G276" s="817"/>
      <c r="H276" s="817"/>
      <c r="I276" s="817"/>
      <c r="J276" s="817"/>
      <c r="K276" s="817"/>
      <c r="L276" s="817"/>
      <c r="M276" s="818"/>
      <c r="N276" s="819" t="s">
        <v>213</v>
      </c>
      <c r="O276" s="284" t="s">
        <v>423</v>
      </c>
      <c r="P276" s="816" t="s">
        <v>212</v>
      </c>
      <c r="Q276" s="817"/>
      <c r="R276" s="817"/>
      <c r="S276" s="817"/>
      <c r="T276" s="817"/>
      <c r="U276" s="817"/>
      <c r="V276" s="817"/>
      <c r="W276" s="817"/>
      <c r="X276" s="818"/>
      <c r="Y276" s="809" t="s">
        <v>243</v>
      </c>
      <c r="Z276" s="810"/>
      <c r="AA276" s="810"/>
      <c r="AB276" s="810"/>
      <c r="AC276" s="810"/>
      <c r="AD276" s="810"/>
      <c r="AE276" s="810"/>
      <c r="AF276" s="810"/>
      <c r="AG276" s="810"/>
      <c r="AH276" s="810"/>
      <c r="AI276" s="810"/>
      <c r="AJ276" s="810"/>
      <c r="AK276" s="810"/>
      <c r="AL276" s="810"/>
      <c r="AM276" s="811"/>
    </row>
    <row r="277" spans="1:39" ht="60.75" customHeight="1">
      <c r="B277" s="813"/>
      <c r="C277" s="815"/>
      <c r="D277" s="285">
        <v>2013</v>
      </c>
      <c r="E277" s="285">
        <v>2014</v>
      </c>
      <c r="F277" s="285">
        <v>2015</v>
      </c>
      <c r="G277" s="285">
        <v>2016</v>
      </c>
      <c r="H277" s="285">
        <v>2017</v>
      </c>
      <c r="I277" s="285">
        <v>2018</v>
      </c>
      <c r="J277" s="285">
        <v>2019</v>
      </c>
      <c r="K277" s="285">
        <v>2020</v>
      </c>
      <c r="L277" s="285">
        <v>2021</v>
      </c>
      <c r="M277" s="285">
        <v>2022</v>
      </c>
      <c r="N277" s="82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 - Thermal Demand Meter</v>
      </c>
      <c r="AB277" s="285" t="str">
        <f>'1.  LRAMVA Summary'!G52</f>
        <v>GS&gt;50 KW - Interval Meter</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80">AA279</f>
        <v>0</v>
      </c>
      <c r="AB280" s="411">
        <f t="shared" si="80"/>
        <v>0</v>
      </c>
      <c r="AC280" s="411">
        <f t="shared" si="80"/>
        <v>0</v>
      </c>
      <c r="AD280" s="411">
        <f t="shared" si="80"/>
        <v>0</v>
      </c>
      <c r="AE280" s="411">
        <f t="shared" si="80"/>
        <v>0</v>
      </c>
      <c r="AF280" s="411">
        <f t="shared" si="80"/>
        <v>0</v>
      </c>
      <c r="AG280" s="411">
        <f t="shared" si="80"/>
        <v>0</v>
      </c>
      <c r="AH280" s="411">
        <f t="shared" si="80"/>
        <v>0</v>
      </c>
      <c r="AI280" s="411">
        <f t="shared" si="80"/>
        <v>0</v>
      </c>
      <c r="AJ280" s="411">
        <f t="shared" si="80"/>
        <v>0</v>
      </c>
      <c r="AK280" s="411">
        <f t="shared" si="80"/>
        <v>0</v>
      </c>
      <c r="AL280" s="411">
        <f t="shared" si="80"/>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81">AA282</f>
        <v>0</v>
      </c>
      <c r="AB283" s="411">
        <f t="shared" si="81"/>
        <v>0</v>
      </c>
      <c r="AC283" s="411">
        <f t="shared" si="81"/>
        <v>0</v>
      </c>
      <c r="AD283" s="411">
        <f t="shared" si="81"/>
        <v>0</v>
      </c>
      <c r="AE283" s="411">
        <f t="shared" si="81"/>
        <v>0</v>
      </c>
      <c r="AF283" s="411">
        <f t="shared" si="81"/>
        <v>0</v>
      </c>
      <c r="AG283" s="411">
        <f t="shared" si="81"/>
        <v>0</v>
      </c>
      <c r="AH283" s="411">
        <f t="shared" si="81"/>
        <v>0</v>
      </c>
      <c r="AI283" s="411">
        <f t="shared" si="81"/>
        <v>0</v>
      </c>
      <c r="AJ283" s="411">
        <f t="shared" si="81"/>
        <v>0</v>
      </c>
      <c r="AK283" s="411">
        <f t="shared" si="81"/>
        <v>0</v>
      </c>
      <c r="AL283" s="411">
        <f t="shared" si="81"/>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f>+'7.  Persistence Report'!AX60</f>
        <v>0</v>
      </c>
      <c r="J285" s="295">
        <f>+'7.  Persistence Report'!AY60</f>
        <v>0</v>
      </c>
      <c r="K285" s="295">
        <f>+'7.  Persistence Report'!AZ60</f>
        <v>285796.35990693897</v>
      </c>
      <c r="L285" s="295">
        <f>+'7.  Persistence Report'!BA60</f>
        <v>0</v>
      </c>
      <c r="M285" s="295">
        <f>+'7.  Persistence Report'!BB60</f>
        <v>0</v>
      </c>
      <c r="N285" s="291"/>
      <c r="O285" s="295"/>
      <c r="P285" s="295"/>
      <c r="Q285" s="295"/>
      <c r="R285" s="295"/>
      <c r="S285" s="295"/>
      <c r="T285" s="295">
        <f>+'7.  Persistence Report'!S60</f>
        <v>0</v>
      </c>
      <c r="U285" s="295">
        <f>+'7.  Persistence Report'!T60</f>
        <v>0</v>
      </c>
      <c r="V285" s="295">
        <f>+'7.  Persistence Report'!U60</f>
        <v>166.82965403</v>
      </c>
      <c r="W285" s="295">
        <f>+'7.  Persistence Report'!V60</f>
        <v>0</v>
      </c>
      <c r="X285" s="295">
        <f>+'7.  Persistence Report'!W60</f>
        <v>0</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f>+'7.  Persistence Report'!AX61</f>
        <v>0</v>
      </c>
      <c r="J286" s="295">
        <f>+'7.  Persistence Report'!AY61</f>
        <v>0</v>
      </c>
      <c r="K286" s="295">
        <f>+'7.  Persistence Report'!AZ61</f>
        <v>22022.349110600004</v>
      </c>
      <c r="L286" s="295">
        <f>+'7.  Persistence Report'!BA61</f>
        <v>0</v>
      </c>
      <c r="M286" s="295">
        <f>+'7.  Persistence Report'!BB61</f>
        <v>0</v>
      </c>
      <c r="N286" s="468"/>
      <c r="O286" s="295"/>
      <c r="P286" s="295"/>
      <c r="Q286" s="295"/>
      <c r="R286" s="295"/>
      <c r="S286" s="295"/>
      <c r="T286" s="295">
        <f>+'7.  Persistence Report'!S61</f>
        <v>0</v>
      </c>
      <c r="U286" s="295">
        <f>+'7.  Persistence Report'!T61</f>
        <v>0</v>
      </c>
      <c r="V286" s="295">
        <f>+'7.  Persistence Report'!U61</f>
        <v>12.614953809000001</v>
      </c>
      <c r="W286" s="295">
        <f>+'7.  Persistence Report'!V61</f>
        <v>0</v>
      </c>
      <c r="X286" s="295">
        <f>+'7.  Persistence Report'!W61</f>
        <v>0</v>
      </c>
      <c r="Y286" s="411">
        <f>Y285</f>
        <v>1</v>
      </c>
      <c r="Z286" s="411">
        <f>Z285</f>
        <v>0</v>
      </c>
      <c r="AA286" s="411">
        <f t="shared" ref="AA286:AL286" si="82">AA285</f>
        <v>0</v>
      </c>
      <c r="AB286" s="411">
        <f t="shared" si="82"/>
        <v>0</v>
      </c>
      <c r="AC286" s="411">
        <f t="shared" si="82"/>
        <v>0</v>
      </c>
      <c r="AD286" s="411">
        <f t="shared" si="82"/>
        <v>0</v>
      </c>
      <c r="AE286" s="411">
        <f t="shared" si="82"/>
        <v>0</v>
      </c>
      <c r="AF286" s="411">
        <f t="shared" si="82"/>
        <v>0</v>
      </c>
      <c r="AG286" s="411">
        <f t="shared" si="82"/>
        <v>0</v>
      </c>
      <c r="AH286" s="411">
        <f t="shared" si="82"/>
        <v>0</v>
      </c>
      <c r="AI286" s="411">
        <f t="shared" si="82"/>
        <v>0</v>
      </c>
      <c r="AJ286" s="411">
        <f t="shared" si="82"/>
        <v>0</v>
      </c>
      <c r="AK286" s="411">
        <f t="shared" si="82"/>
        <v>0</v>
      </c>
      <c r="AL286" s="411">
        <f t="shared" si="82"/>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f>+'7.  Persistence Report'!AX55</f>
        <v>0</v>
      </c>
      <c r="J288" s="295">
        <f>+'7.  Persistence Report'!AY55</f>
        <v>0</v>
      </c>
      <c r="K288" s="295">
        <f>+'7.  Persistence Report'!AZ55</f>
        <v>41442.981393417002</v>
      </c>
      <c r="L288" s="295">
        <f>+'7.  Persistence Report'!BA55</f>
        <v>0</v>
      </c>
      <c r="M288" s="295">
        <f>+'7.  Persistence Report'!BB55</f>
        <v>0</v>
      </c>
      <c r="N288" s="291"/>
      <c r="O288" s="295"/>
      <c r="P288" s="295"/>
      <c r="Q288" s="295"/>
      <c r="R288" s="295"/>
      <c r="S288" s="295"/>
      <c r="T288" s="295">
        <f>+'7.  Persistence Report'!S55</f>
        <v>0</v>
      </c>
      <c r="U288" s="295">
        <f>+'7.  Persistence Report'!T55</f>
        <v>0</v>
      </c>
      <c r="V288" s="295">
        <f>+'7.  Persistence Report'!U55</f>
        <v>2.8161024750000001</v>
      </c>
      <c r="W288" s="295">
        <f>+'7.  Persistence Report'!V55</f>
        <v>0</v>
      </c>
      <c r="X288" s="295">
        <f>+'7.  Persistence Report'!W55</f>
        <v>0</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f>+'7.  Persistence Report'!AX56</f>
        <v>0</v>
      </c>
      <c r="J289" s="295">
        <f>+'7.  Persistence Report'!AY56</f>
        <v>0</v>
      </c>
      <c r="K289" s="295">
        <f>+'7.  Persistence Report'!AZ56</f>
        <v>128</v>
      </c>
      <c r="L289" s="295">
        <f>+'7.  Persistence Report'!BA56</f>
        <v>0</v>
      </c>
      <c r="M289" s="295">
        <f>+'7.  Persistence Report'!BB56</f>
        <v>0</v>
      </c>
      <c r="N289" s="468"/>
      <c r="O289" s="295"/>
      <c r="P289" s="295"/>
      <c r="Q289" s="295"/>
      <c r="R289" s="295"/>
      <c r="S289" s="295"/>
      <c r="T289" s="295">
        <f>+'7.  Persistence Report'!S56</f>
        <v>0</v>
      </c>
      <c r="U289" s="295">
        <f>+'7.  Persistence Report'!T56</f>
        <v>0</v>
      </c>
      <c r="V289" s="295">
        <f>+'7.  Persistence Report'!U56</f>
        <v>8.9999999999999993E-3</v>
      </c>
      <c r="W289" s="295">
        <f>+'7.  Persistence Report'!V56</f>
        <v>0</v>
      </c>
      <c r="X289" s="295">
        <f>+'7.  Persistence Report'!W56</f>
        <v>0</v>
      </c>
      <c r="Y289" s="411">
        <f>Y288</f>
        <v>1</v>
      </c>
      <c r="Z289" s="411">
        <f>Z288</f>
        <v>0</v>
      </c>
      <c r="AA289" s="411">
        <f t="shared" ref="AA289:AL289" si="83">AA288</f>
        <v>0</v>
      </c>
      <c r="AB289" s="411">
        <f t="shared" si="83"/>
        <v>0</v>
      </c>
      <c r="AC289" s="411">
        <f t="shared" si="83"/>
        <v>0</v>
      </c>
      <c r="AD289" s="411">
        <f t="shared" si="83"/>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f>+'7.  Persistence Report'!AX54</f>
        <v>0</v>
      </c>
      <c r="J291" s="295">
        <f>+'7.  Persistence Report'!AY54</f>
        <v>0</v>
      </c>
      <c r="K291" s="295">
        <f>+'7.  Persistence Report'!AZ54</f>
        <v>83223.903975584006</v>
      </c>
      <c r="L291" s="295">
        <f>+'7.  Persistence Report'!BA54</f>
        <v>0</v>
      </c>
      <c r="M291" s="295">
        <f>+'7.  Persistence Report'!BB54</f>
        <v>0</v>
      </c>
      <c r="N291" s="291"/>
      <c r="O291" s="295"/>
      <c r="P291" s="295"/>
      <c r="Q291" s="295"/>
      <c r="R291" s="295"/>
      <c r="S291" s="295"/>
      <c r="T291" s="295">
        <f>+'7.  Persistence Report'!S54</f>
        <v>0</v>
      </c>
      <c r="U291" s="295">
        <f>+'7.  Persistence Report'!T54</f>
        <v>0</v>
      </c>
      <c r="V291" s="295">
        <f>+'7.  Persistence Report'!U54</f>
        <v>5.9142531619999996</v>
      </c>
      <c r="W291" s="295">
        <f>+'7.  Persistence Report'!V54</f>
        <v>0</v>
      </c>
      <c r="X291" s="295">
        <f>+'7.  Persistence Report'!W54</f>
        <v>0</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4">AA291</f>
        <v>0</v>
      </c>
      <c r="AB292" s="411">
        <f t="shared" si="84"/>
        <v>0</v>
      </c>
      <c r="AC292" s="411">
        <f t="shared" si="84"/>
        <v>0</v>
      </c>
      <c r="AD292" s="411">
        <f t="shared" si="84"/>
        <v>0</v>
      </c>
      <c r="AE292" s="411">
        <f t="shared" si="84"/>
        <v>0</v>
      </c>
      <c r="AF292" s="411">
        <f t="shared" si="84"/>
        <v>0</v>
      </c>
      <c r="AG292" s="411">
        <f t="shared" si="84"/>
        <v>0</v>
      </c>
      <c r="AH292" s="411">
        <f t="shared" si="84"/>
        <v>0</v>
      </c>
      <c r="AI292" s="411">
        <f t="shared" si="84"/>
        <v>0</v>
      </c>
      <c r="AJ292" s="411">
        <f t="shared" si="84"/>
        <v>0</v>
      </c>
      <c r="AK292" s="411">
        <f t="shared" si="84"/>
        <v>0</v>
      </c>
      <c r="AL292" s="411">
        <f t="shared" si="84"/>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5">AA294</f>
        <v>0</v>
      </c>
      <c r="AB295" s="411">
        <f t="shared" si="85"/>
        <v>0</v>
      </c>
      <c r="AC295" s="411">
        <f t="shared" si="85"/>
        <v>0</v>
      </c>
      <c r="AD295" s="411">
        <f t="shared" si="85"/>
        <v>0</v>
      </c>
      <c r="AE295" s="411">
        <f t="shared" si="85"/>
        <v>0</v>
      </c>
      <c r="AF295" s="411">
        <f t="shared" si="85"/>
        <v>0</v>
      </c>
      <c r="AG295" s="411">
        <f t="shared" si="85"/>
        <v>0</v>
      </c>
      <c r="AH295" s="411">
        <f t="shared" si="85"/>
        <v>0</v>
      </c>
      <c r="AI295" s="411">
        <f t="shared" si="85"/>
        <v>0</v>
      </c>
      <c r="AJ295" s="411">
        <f t="shared" si="85"/>
        <v>0</v>
      </c>
      <c r="AK295" s="411">
        <f t="shared" si="85"/>
        <v>0</v>
      </c>
      <c r="AL295" s="411">
        <f t="shared" si="85"/>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6">AA297</f>
        <v>0</v>
      </c>
      <c r="AB298" s="411">
        <f t="shared" si="86"/>
        <v>0</v>
      </c>
      <c r="AC298" s="411">
        <f t="shared" si="86"/>
        <v>0</v>
      </c>
      <c r="AD298" s="411">
        <f t="shared" si="86"/>
        <v>0</v>
      </c>
      <c r="AE298" s="411">
        <f t="shared" si="86"/>
        <v>0</v>
      </c>
      <c r="AF298" s="411">
        <f t="shared" si="86"/>
        <v>0</v>
      </c>
      <c r="AG298" s="411">
        <f t="shared" si="86"/>
        <v>0</v>
      </c>
      <c r="AH298" s="411">
        <f t="shared" si="86"/>
        <v>0</v>
      </c>
      <c r="AI298" s="411">
        <f t="shared" si="86"/>
        <v>0</v>
      </c>
      <c r="AJ298" s="411">
        <f t="shared" si="86"/>
        <v>0</v>
      </c>
      <c r="AK298" s="411">
        <f t="shared" si="86"/>
        <v>0</v>
      </c>
      <c r="AL298" s="411">
        <f t="shared" si="86"/>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7">AA300</f>
        <v>0</v>
      </c>
      <c r="AB301" s="411">
        <f t="shared" si="87"/>
        <v>0</v>
      </c>
      <c r="AC301" s="411">
        <f t="shared" si="87"/>
        <v>0</v>
      </c>
      <c r="AD301" s="411">
        <f t="shared" si="87"/>
        <v>0</v>
      </c>
      <c r="AE301" s="411">
        <f t="shared" si="87"/>
        <v>0</v>
      </c>
      <c r="AF301" s="411">
        <f t="shared" si="87"/>
        <v>0</v>
      </c>
      <c r="AG301" s="411">
        <f t="shared" si="87"/>
        <v>0</v>
      </c>
      <c r="AH301" s="411">
        <f t="shared" si="87"/>
        <v>0</v>
      </c>
      <c r="AI301" s="411">
        <f t="shared" si="87"/>
        <v>0</v>
      </c>
      <c r="AJ301" s="411">
        <f t="shared" si="87"/>
        <v>0</v>
      </c>
      <c r="AK301" s="411">
        <f t="shared" si="87"/>
        <v>0</v>
      </c>
      <c r="AL301" s="411">
        <f t="shared" si="8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8">AA303</f>
        <v>0</v>
      </c>
      <c r="AB304" s="411">
        <f t="shared" si="88"/>
        <v>0</v>
      </c>
      <c r="AC304" s="411">
        <f t="shared" si="88"/>
        <v>0</v>
      </c>
      <c r="AD304" s="411">
        <f t="shared" si="88"/>
        <v>0</v>
      </c>
      <c r="AE304" s="411">
        <f t="shared" si="88"/>
        <v>0</v>
      </c>
      <c r="AF304" s="411">
        <f t="shared" si="88"/>
        <v>0</v>
      </c>
      <c r="AG304" s="411">
        <f t="shared" si="88"/>
        <v>0</v>
      </c>
      <c r="AH304" s="411">
        <f t="shared" si="88"/>
        <v>0</v>
      </c>
      <c r="AI304" s="411">
        <f t="shared" si="88"/>
        <v>0</v>
      </c>
      <c r="AJ304" s="411">
        <f t="shared" si="88"/>
        <v>0</v>
      </c>
      <c r="AK304" s="411">
        <f t="shared" si="88"/>
        <v>0</v>
      </c>
      <c r="AL304" s="411">
        <f t="shared" si="88"/>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9">AA307</f>
        <v>0</v>
      </c>
      <c r="AB308" s="411">
        <f t="shared" si="89"/>
        <v>0</v>
      </c>
      <c r="AC308" s="411">
        <f t="shared" si="89"/>
        <v>0</v>
      </c>
      <c r="AD308" s="411">
        <f t="shared" si="89"/>
        <v>0</v>
      </c>
      <c r="AE308" s="411">
        <f t="shared" si="89"/>
        <v>0</v>
      </c>
      <c r="AF308" s="411">
        <f t="shared" si="89"/>
        <v>0</v>
      </c>
      <c r="AG308" s="411">
        <f t="shared" si="89"/>
        <v>0</v>
      </c>
      <c r="AH308" s="411">
        <f t="shared" si="89"/>
        <v>0</v>
      </c>
      <c r="AI308" s="411">
        <f t="shared" si="89"/>
        <v>0</v>
      </c>
      <c r="AJ308" s="411">
        <f t="shared" si="89"/>
        <v>0</v>
      </c>
      <c r="AK308" s="411">
        <f t="shared" si="89"/>
        <v>0</v>
      </c>
      <c r="AL308" s="411">
        <f t="shared" si="89"/>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f>+'7.  Persistence Report'!AX65</f>
        <v>0</v>
      </c>
      <c r="J310" s="295">
        <f>+'7.  Persistence Report'!AY65</f>
        <v>0</v>
      </c>
      <c r="K310" s="295">
        <f>+'7.  Persistence Report'!AZ65</f>
        <v>113637.770557258</v>
      </c>
      <c r="L310" s="295">
        <f>+'7.  Persistence Report'!BA65</f>
        <v>0</v>
      </c>
      <c r="M310" s="295">
        <f>+'7.  Persistence Report'!BB65</f>
        <v>0</v>
      </c>
      <c r="N310" s="295">
        <v>12</v>
      </c>
      <c r="O310" s="295"/>
      <c r="P310" s="295"/>
      <c r="Q310" s="295"/>
      <c r="R310" s="295"/>
      <c r="S310" s="295"/>
      <c r="T310" s="295">
        <f>+'7.  Persistence Report'!S65</f>
        <v>0</v>
      </c>
      <c r="U310" s="295">
        <f>+'7.  Persistence Report'!T65</f>
        <v>0</v>
      </c>
      <c r="V310" s="295">
        <f>+'7.  Persistence Report'!U65</f>
        <v>31.941110055999999</v>
      </c>
      <c r="W310" s="295">
        <f>+'7.  Persistence Report'!V65</f>
        <v>0</v>
      </c>
      <c r="X310" s="295">
        <f>+'7.  Persistence Report'!W65</f>
        <v>0</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90">AA310</f>
        <v>0</v>
      </c>
      <c r="AB311" s="411">
        <f t="shared" si="90"/>
        <v>0</v>
      </c>
      <c r="AC311" s="411">
        <f t="shared" si="90"/>
        <v>0</v>
      </c>
      <c r="AD311" s="411">
        <f t="shared" si="90"/>
        <v>0</v>
      </c>
      <c r="AE311" s="411">
        <f t="shared" si="90"/>
        <v>0</v>
      </c>
      <c r="AF311" s="411">
        <f t="shared" si="90"/>
        <v>0</v>
      </c>
      <c r="AG311" s="411">
        <f t="shared" si="90"/>
        <v>0</v>
      </c>
      <c r="AH311" s="411">
        <f t="shared" si="90"/>
        <v>0</v>
      </c>
      <c r="AI311" s="411">
        <f t="shared" si="90"/>
        <v>0</v>
      </c>
      <c r="AJ311" s="411">
        <f t="shared" si="90"/>
        <v>0</v>
      </c>
      <c r="AK311" s="411">
        <f t="shared" si="90"/>
        <v>0</v>
      </c>
      <c r="AL311" s="411">
        <f t="shared" si="90"/>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1">AA313</f>
        <v>0</v>
      </c>
      <c r="AB314" s="411">
        <f t="shared" si="91"/>
        <v>0</v>
      </c>
      <c r="AC314" s="411">
        <f t="shared" si="91"/>
        <v>0</v>
      </c>
      <c r="AD314" s="411">
        <f t="shared" si="91"/>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f>+'7.  Persistence Report'!AX62</f>
        <v>0</v>
      </c>
      <c r="J316" s="295">
        <f>+'7.  Persistence Report'!AY62</f>
        <v>0</v>
      </c>
      <c r="K316" s="295">
        <f>+'7.  Persistence Report'!AZ62</f>
        <v>13635.28026</v>
      </c>
      <c r="L316" s="295">
        <f>+'7.  Persistence Report'!BA62</f>
        <v>0</v>
      </c>
      <c r="M316" s="295">
        <f>+'7.  Persistence Report'!BB62</f>
        <v>0</v>
      </c>
      <c r="N316" s="295">
        <v>12</v>
      </c>
      <c r="O316" s="295"/>
      <c r="P316" s="295"/>
      <c r="Q316" s="295"/>
      <c r="R316" s="295"/>
      <c r="S316" s="295"/>
      <c r="T316" s="295">
        <f>+'7.  Persistence Report'!S62</f>
        <v>0</v>
      </c>
      <c r="U316" s="295">
        <f>+'7.  Persistence Report'!T62</f>
        <v>0</v>
      </c>
      <c r="V316" s="295">
        <f>+'7.  Persistence Report'!U62</f>
        <v>5.3575108489999996</v>
      </c>
      <c r="W316" s="295">
        <f>+'7.  Persistence Report'!V62</f>
        <v>0</v>
      </c>
      <c r="X316" s="295">
        <f>+'7.  Persistence Report'!W62</f>
        <v>0</v>
      </c>
      <c r="Y316" s="415"/>
      <c r="Z316" s="415">
        <v>1</v>
      </c>
      <c r="AA316" s="415"/>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1</v>
      </c>
      <c r="AA317" s="411">
        <f t="shared" ref="AA317:AL317" si="92">AA316</f>
        <v>0</v>
      </c>
      <c r="AB317" s="411">
        <f t="shared" si="92"/>
        <v>0</v>
      </c>
      <c r="AC317" s="411">
        <f t="shared" si="92"/>
        <v>0</v>
      </c>
      <c r="AD317" s="411">
        <f t="shared" si="92"/>
        <v>0</v>
      </c>
      <c r="AE317" s="411">
        <f t="shared" si="92"/>
        <v>0</v>
      </c>
      <c r="AF317" s="411">
        <f t="shared" si="92"/>
        <v>0</v>
      </c>
      <c r="AG317" s="411">
        <f t="shared" si="92"/>
        <v>0</v>
      </c>
      <c r="AH317" s="411">
        <f t="shared" si="92"/>
        <v>0</v>
      </c>
      <c r="AI317" s="411">
        <f t="shared" si="92"/>
        <v>0</v>
      </c>
      <c r="AJ317" s="411">
        <f t="shared" si="92"/>
        <v>0</v>
      </c>
      <c r="AK317" s="411">
        <f t="shared" si="92"/>
        <v>0</v>
      </c>
      <c r="AL317" s="411">
        <f t="shared" si="92"/>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3">AA319</f>
        <v>0</v>
      </c>
      <c r="AB320" s="411">
        <f t="shared" si="93"/>
        <v>0</v>
      </c>
      <c r="AC320" s="411">
        <f t="shared" si="93"/>
        <v>0</v>
      </c>
      <c r="AD320" s="411">
        <f t="shared" si="93"/>
        <v>0</v>
      </c>
      <c r="AE320" s="411">
        <f t="shared" si="93"/>
        <v>0</v>
      </c>
      <c r="AF320" s="411">
        <f t="shared" si="93"/>
        <v>0</v>
      </c>
      <c r="AG320" s="411">
        <f t="shared" si="93"/>
        <v>0</v>
      </c>
      <c r="AH320" s="411">
        <f t="shared" si="93"/>
        <v>0</v>
      </c>
      <c r="AI320" s="411">
        <f t="shared" si="93"/>
        <v>0</v>
      </c>
      <c r="AJ320" s="411">
        <f t="shared" si="93"/>
        <v>0</v>
      </c>
      <c r="AK320" s="411">
        <f t="shared" si="93"/>
        <v>0</v>
      </c>
      <c r="AL320" s="411">
        <f t="shared" si="93"/>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4">AA322</f>
        <v>0</v>
      </c>
      <c r="AB323" s="411">
        <f t="shared" si="94"/>
        <v>0</v>
      </c>
      <c r="AC323" s="411">
        <f t="shared" si="94"/>
        <v>0</v>
      </c>
      <c r="AD323" s="411">
        <f t="shared" si="94"/>
        <v>0</v>
      </c>
      <c r="AE323" s="411">
        <f t="shared" si="94"/>
        <v>0</v>
      </c>
      <c r="AF323" s="411">
        <f t="shared" si="94"/>
        <v>0</v>
      </c>
      <c r="AG323" s="411">
        <f t="shared" si="94"/>
        <v>0</v>
      </c>
      <c r="AH323" s="411">
        <f t="shared" si="94"/>
        <v>0</v>
      </c>
      <c r="AI323" s="411">
        <f t="shared" si="94"/>
        <v>0</v>
      </c>
      <c r="AJ323" s="411">
        <f t="shared" si="94"/>
        <v>0</v>
      </c>
      <c r="AK323" s="411">
        <f t="shared" si="94"/>
        <v>0</v>
      </c>
      <c r="AL323" s="411">
        <f t="shared" si="94"/>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5">AA325</f>
        <v>0</v>
      </c>
      <c r="AB326" s="411">
        <f t="shared" si="95"/>
        <v>0</v>
      </c>
      <c r="AC326" s="411">
        <f t="shared" si="95"/>
        <v>0</v>
      </c>
      <c r="AD326" s="411">
        <f t="shared" si="95"/>
        <v>0</v>
      </c>
      <c r="AE326" s="411">
        <f t="shared" si="95"/>
        <v>0</v>
      </c>
      <c r="AF326" s="411">
        <f t="shared" si="95"/>
        <v>0</v>
      </c>
      <c r="AG326" s="411">
        <f t="shared" si="95"/>
        <v>0</v>
      </c>
      <c r="AH326" s="411">
        <f t="shared" si="95"/>
        <v>0</v>
      </c>
      <c r="AI326" s="411">
        <f t="shared" si="95"/>
        <v>0</v>
      </c>
      <c r="AJ326" s="411">
        <f t="shared" si="95"/>
        <v>0</v>
      </c>
      <c r="AK326" s="411">
        <f t="shared" si="95"/>
        <v>0</v>
      </c>
      <c r="AL326" s="411">
        <f t="shared" si="95"/>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6">AA328</f>
        <v>0</v>
      </c>
      <c r="AB329" s="411">
        <f t="shared" si="96"/>
        <v>0</v>
      </c>
      <c r="AC329" s="411">
        <f t="shared" si="96"/>
        <v>0</v>
      </c>
      <c r="AD329" s="411">
        <f t="shared" si="96"/>
        <v>0</v>
      </c>
      <c r="AE329" s="411">
        <f t="shared" si="96"/>
        <v>0</v>
      </c>
      <c r="AF329" s="411">
        <f t="shared" si="96"/>
        <v>0</v>
      </c>
      <c r="AG329" s="411">
        <f t="shared" si="96"/>
        <v>0</v>
      </c>
      <c r="AH329" s="411">
        <f t="shared" si="96"/>
        <v>0</v>
      </c>
      <c r="AI329" s="411">
        <f t="shared" si="96"/>
        <v>0</v>
      </c>
      <c r="AJ329" s="411">
        <f t="shared" si="96"/>
        <v>0</v>
      </c>
      <c r="AK329" s="411">
        <f t="shared" si="96"/>
        <v>0</v>
      </c>
      <c r="AL329" s="411">
        <f t="shared" si="96"/>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7">AA332</f>
        <v>0</v>
      </c>
      <c r="AB333" s="411">
        <f t="shared" si="97"/>
        <v>0</v>
      </c>
      <c r="AC333" s="411">
        <f t="shared" si="97"/>
        <v>0</v>
      </c>
      <c r="AD333" s="411">
        <f t="shared" si="97"/>
        <v>0</v>
      </c>
      <c r="AE333" s="411">
        <f t="shared" si="97"/>
        <v>0</v>
      </c>
      <c r="AF333" s="411">
        <f t="shared" si="97"/>
        <v>0</v>
      </c>
      <c r="AG333" s="411">
        <f t="shared" si="97"/>
        <v>0</v>
      </c>
      <c r="AH333" s="411">
        <f t="shared" si="97"/>
        <v>0</v>
      </c>
      <c r="AI333" s="411">
        <f t="shared" si="97"/>
        <v>0</v>
      </c>
      <c r="AJ333" s="411">
        <f t="shared" si="97"/>
        <v>0</v>
      </c>
      <c r="AK333" s="411">
        <f t="shared" si="97"/>
        <v>0</v>
      </c>
      <c r="AL333" s="411">
        <f t="shared" si="9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8">AA335</f>
        <v>0</v>
      </c>
      <c r="AB336" s="411">
        <f t="shared" si="98"/>
        <v>0</v>
      </c>
      <c r="AC336" s="411">
        <f t="shared" si="98"/>
        <v>0</v>
      </c>
      <c r="AD336" s="411">
        <f t="shared" si="98"/>
        <v>0</v>
      </c>
      <c r="AE336" s="411">
        <f t="shared" si="98"/>
        <v>0</v>
      </c>
      <c r="AF336" s="411">
        <f t="shared" si="98"/>
        <v>0</v>
      </c>
      <c r="AG336" s="411">
        <f t="shared" si="98"/>
        <v>0</v>
      </c>
      <c r="AH336" s="411">
        <f t="shared" si="98"/>
        <v>0</v>
      </c>
      <c r="AI336" s="411">
        <f t="shared" si="98"/>
        <v>0</v>
      </c>
      <c r="AJ336" s="411">
        <f t="shared" si="98"/>
        <v>0</v>
      </c>
      <c r="AK336" s="411">
        <f t="shared" si="98"/>
        <v>0</v>
      </c>
      <c r="AL336" s="411">
        <f t="shared" si="98"/>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v>0.5</v>
      </c>
      <c r="AA338" s="415">
        <v>0.5</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c r="E339" s="295"/>
      <c r="F339" s="295"/>
      <c r="G339" s="295"/>
      <c r="H339" s="295"/>
      <c r="I339" s="295">
        <f>+'7.  Persistence Report'!AX57</f>
        <v>0</v>
      </c>
      <c r="J339" s="295">
        <f>+'7.  Persistence Report'!AY57</f>
        <v>0</v>
      </c>
      <c r="K339" s="295">
        <f>+'7.  Persistence Report'!AZ57</f>
        <v>141300</v>
      </c>
      <c r="L339" s="295">
        <f>+'7.  Persistence Report'!BA57</f>
        <v>0</v>
      </c>
      <c r="M339" s="295">
        <f>+'7.  Persistence Report'!BB57</f>
        <v>0</v>
      </c>
      <c r="N339" s="295">
        <f>N338</f>
        <v>12</v>
      </c>
      <c r="O339" s="295"/>
      <c r="P339" s="295"/>
      <c r="Q339" s="295"/>
      <c r="R339" s="295"/>
      <c r="S339" s="295"/>
      <c r="T339" s="295">
        <f>+'7.  Persistence Report'!S57</f>
        <v>0</v>
      </c>
      <c r="U339" s="295">
        <f>+'7.  Persistence Report'!T57</f>
        <v>0</v>
      </c>
      <c r="V339" s="295">
        <f>+'7.  Persistence Report'!U57</f>
        <v>11.7135</v>
      </c>
      <c r="W339" s="295">
        <f>+'7.  Persistence Report'!V57</f>
        <v>0</v>
      </c>
      <c r="X339" s="295">
        <f>+'7.  Persistence Report'!W57</f>
        <v>0</v>
      </c>
      <c r="Y339" s="411">
        <f>Y338</f>
        <v>0</v>
      </c>
      <c r="Z339" s="411">
        <f>Z338</f>
        <v>0.5</v>
      </c>
      <c r="AA339" s="411">
        <f t="shared" ref="AA339:AL339" si="99">AA338</f>
        <v>0.5</v>
      </c>
      <c r="AB339" s="411">
        <f t="shared" si="99"/>
        <v>0</v>
      </c>
      <c r="AC339" s="411">
        <f t="shared" si="99"/>
        <v>0</v>
      </c>
      <c r="AD339" s="411">
        <f t="shared" si="99"/>
        <v>0</v>
      </c>
      <c r="AE339" s="411">
        <f t="shared" si="99"/>
        <v>0</v>
      </c>
      <c r="AF339" s="411">
        <f t="shared" si="99"/>
        <v>0</v>
      </c>
      <c r="AG339" s="411">
        <f t="shared" si="99"/>
        <v>0</v>
      </c>
      <c r="AH339" s="411">
        <f t="shared" si="99"/>
        <v>0</v>
      </c>
      <c r="AI339" s="411">
        <f t="shared" si="99"/>
        <v>0</v>
      </c>
      <c r="AJ339" s="411">
        <f t="shared" si="99"/>
        <v>0</v>
      </c>
      <c r="AK339" s="411">
        <f t="shared" si="99"/>
        <v>0</v>
      </c>
      <c r="AL339" s="411">
        <f t="shared" si="99"/>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f>+'7.  Persistence Report'!AX63</f>
        <v>0</v>
      </c>
      <c r="J341" s="295">
        <f>+'7.  Persistence Report'!AY63</f>
        <v>0</v>
      </c>
      <c r="K341" s="295">
        <f>+'7.  Persistence Report'!AZ63</f>
        <v>1396536.7045050501</v>
      </c>
      <c r="L341" s="295">
        <f>+'7.  Persistence Report'!BA63</f>
        <v>0</v>
      </c>
      <c r="M341" s="295">
        <f>+'7.  Persistence Report'!BB63</f>
        <v>0</v>
      </c>
      <c r="N341" s="295">
        <v>12</v>
      </c>
      <c r="O341" s="295"/>
      <c r="P341" s="295"/>
      <c r="Q341" s="295"/>
      <c r="R341" s="295"/>
      <c r="S341" s="295"/>
      <c r="T341" s="295">
        <f>+'7.  Persistence Report'!S63</f>
        <v>0</v>
      </c>
      <c r="U341" s="295">
        <f>+'7.  Persistence Report'!T63</f>
        <v>0</v>
      </c>
      <c r="V341" s="295">
        <f>+'7.  Persistence Report'!U63</f>
        <v>279.54245712400001</v>
      </c>
      <c r="W341" s="295">
        <f>+'7.  Persistence Report'!V63</f>
        <v>0</v>
      </c>
      <c r="X341" s="295">
        <f>+'7.  Persistence Report'!W63</f>
        <v>0</v>
      </c>
      <c r="Y341" s="410"/>
      <c r="Z341" s="415">
        <v>0.3</v>
      </c>
      <c r="AA341" s="415">
        <v>0.65</v>
      </c>
      <c r="AB341" s="415">
        <v>0.05</v>
      </c>
      <c r="AC341" s="415"/>
      <c r="AD341" s="415"/>
      <c r="AE341" s="415"/>
      <c r="AF341" s="415"/>
      <c r="AG341" s="415"/>
      <c r="AH341" s="415"/>
      <c r="AI341" s="415"/>
      <c r="AJ341" s="415"/>
      <c r="AK341" s="415"/>
      <c r="AL341" s="415"/>
      <c r="AM341" s="296">
        <f>SUM(Y341:AL341)</f>
        <v>1</v>
      </c>
    </row>
    <row r="342" spans="1:39" ht="15" outlineLevel="1">
      <c r="B342" s="294" t="s">
        <v>249</v>
      </c>
      <c r="C342" s="291" t="s">
        <v>163</v>
      </c>
      <c r="D342" s="295"/>
      <c r="E342" s="295"/>
      <c r="F342" s="295"/>
      <c r="G342" s="295"/>
      <c r="H342" s="295"/>
      <c r="I342" s="295">
        <f>+'7.  Persistence Report'!AX64</f>
        <v>0</v>
      </c>
      <c r="J342" s="295">
        <f>+'7.  Persistence Report'!AY64</f>
        <v>0</v>
      </c>
      <c r="K342" s="295">
        <f>+'7.  Persistence Report'!AZ64</f>
        <v>179038.38529999999</v>
      </c>
      <c r="L342" s="295">
        <f>+'7.  Persistence Report'!BA64</f>
        <v>0</v>
      </c>
      <c r="M342" s="295">
        <f>+'7.  Persistence Report'!BB64</f>
        <v>0</v>
      </c>
      <c r="N342" s="295">
        <f>N341</f>
        <v>12</v>
      </c>
      <c r="O342" s="295"/>
      <c r="P342" s="295"/>
      <c r="Q342" s="295"/>
      <c r="R342" s="295"/>
      <c r="S342" s="295"/>
      <c r="T342" s="295">
        <f>+'7.  Persistence Report'!S64</f>
        <v>0</v>
      </c>
      <c r="U342" s="295">
        <f>+'7.  Persistence Report'!T64</f>
        <v>0</v>
      </c>
      <c r="V342" s="295">
        <f>+'7.  Persistence Report'!U64</f>
        <v>35.613754489999998</v>
      </c>
      <c r="W342" s="295">
        <f>+'7.  Persistence Report'!V64</f>
        <v>0</v>
      </c>
      <c r="X342" s="295">
        <f>+'7.  Persistence Report'!W64</f>
        <v>0</v>
      </c>
      <c r="Y342" s="411">
        <f>Y341</f>
        <v>0</v>
      </c>
      <c r="Z342" s="411">
        <f>Z341</f>
        <v>0.3</v>
      </c>
      <c r="AA342" s="411">
        <f t="shared" ref="AA342:AL342" si="100">AA341</f>
        <v>0.65</v>
      </c>
      <c r="AB342" s="411">
        <f t="shared" si="100"/>
        <v>0.05</v>
      </c>
      <c r="AC342" s="411">
        <f t="shared" si="100"/>
        <v>0</v>
      </c>
      <c r="AD342" s="411">
        <f t="shared" si="100"/>
        <v>0</v>
      </c>
      <c r="AE342" s="411">
        <f t="shared" si="100"/>
        <v>0</v>
      </c>
      <c r="AF342" s="411">
        <f t="shared" si="100"/>
        <v>0</v>
      </c>
      <c r="AG342" s="411">
        <f t="shared" si="100"/>
        <v>0</v>
      </c>
      <c r="AH342" s="411">
        <f t="shared" si="100"/>
        <v>0</v>
      </c>
      <c r="AI342" s="411">
        <f t="shared" si="100"/>
        <v>0</v>
      </c>
      <c r="AJ342" s="411">
        <f t="shared" si="100"/>
        <v>0</v>
      </c>
      <c r="AK342" s="411">
        <f t="shared" si="100"/>
        <v>0</v>
      </c>
      <c r="AL342" s="411">
        <f t="shared" si="100"/>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1">AA344</f>
        <v>0</v>
      </c>
      <c r="AB345" s="411">
        <f t="shared" si="101"/>
        <v>0</v>
      </c>
      <c r="AC345" s="411">
        <f t="shared" si="101"/>
        <v>0</v>
      </c>
      <c r="AD345" s="411">
        <f t="shared" si="101"/>
        <v>0</v>
      </c>
      <c r="AE345" s="411">
        <f t="shared" si="101"/>
        <v>0</v>
      </c>
      <c r="AF345" s="411">
        <f t="shared" si="101"/>
        <v>0</v>
      </c>
      <c r="AG345" s="411">
        <f t="shared" si="101"/>
        <v>0</v>
      </c>
      <c r="AH345" s="411">
        <f t="shared" si="101"/>
        <v>0</v>
      </c>
      <c r="AI345" s="411">
        <f t="shared" si="101"/>
        <v>0</v>
      </c>
      <c r="AJ345" s="411">
        <f t="shared" si="101"/>
        <v>0</v>
      </c>
      <c r="AK345" s="411">
        <f t="shared" si="101"/>
        <v>0</v>
      </c>
      <c r="AL345" s="411">
        <f t="shared" si="10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f>+'7.  Persistence Report'!AX58</f>
        <v>0</v>
      </c>
      <c r="J348" s="295">
        <f>+'7.  Persistence Report'!AY58</f>
        <v>0</v>
      </c>
      <c r="K348" s="295">
        <f>+'7.  Persistence Report'!AZ58</f>
        <v>125557.75474166901</v>
      </c>
      <c r="L348" s="295">
        <f>+'7.  Persistence Report'!BA58</f>
        <v>0</v>
      </c>
      <c r="M348" s="295">
        <f>+'7.  Persistence Report'!BB58</f>
        <v>0</v>
      </c>
      <c r="N348" s="291"/>
      <c r="O348" s="295"/>
      <c r="P348" s="295"/>
      <c r="Q348" s="295"/>
      <c r="R348" s="295"/>
      <c r="S348" s="295"/>
      <c r="T348" s="295">
        <f>+'7.  Persistence Report'!S58</f>
        <v>0</v>
      </c>
      <c r="U348" s="295">
        <f>+'7.  Persistence Report'!T58</f>
        <v>0</v>
      </c>
      <c r="V348" s="295">
        <f>+'7.  Persistence Report'!U58</f>
        <v>24.527048966999999</v>
      </c>
      <c r="W348" s="295">
        <f>+'7.  Persistence Report'!V58</f>
        <v>0</v>
      </c>
      <c r="X348" s="295">
        <f>+'7.  Persistence Report'!W58</f>
        <v>0</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f>+'7.  Persistence Report'!AX59</f>
        <v>0</v>
      </c>
      <c r="J349" s="295">
        <f>+'7.  Persistence Report'!AY59</f>
        <v>0</v>
      </c>
      <c r="K349" s="295">
        <f>+'7.  Persistence Report'!AZ59</f>
        <v>456.5668144</v>
      </c>
      <c r="L349" s="295">
        <f>+'7.  Persistence Report'!BA59</f>
        <v>0</v>
      </c>
      <c r="M349" s="295">
        <f>+'7.  Persistence Report'!BB59</f>
        <v>0</v>
      </c>
      <c r="N349" s="468"/>
      <c r="O349" s="295"/>
      <c r="P349" s="295"/>
      <c r="Q349" s="295"/>
      <c r="R349" s="295"/>
      <c r="S349" s="295"/>
      <c r="T349" s="295">
        <f>+'7.  Persistence Report'!S59</f>
        <v>0</v>
      </c>
      <c r="U349" s="295">
        <f>+'7.  Persistence Report'!T59</f>
        <v>0</v>
      </c>
      <c r="V349" s="295">
        <f>+'7.  Persistence Report'!U59</f>
        <v>2.3789187E-2</v>
      </c>
      <c r="W349" s="295">
        <f>+'7.  Persistence Report'!V59</f>
        <v>0</v>
      </c>
      <c r="X349" s="295">
        <f>+'7.  Persistence Report'!W59</f>
        <v>0</v>
      </c>
      <c r="Y349" s="411">
        <f>Y348</f>
        <v>1</v>
      </c>
      <c r="Z349" s="411">
        <f>Z348</f>
        <v>0</v>
      </c>
      <c r="AA349" s="411">
        <f t="shared" ref="AA349:AL349" si="102">AA348</f>
        <v>0</v>
      </c>
      <c r="AB349" s="411">
        <f t="shared" si="102"/>
        <v>0</v>
      </c>
      <c r="AC349" s="411">
        <f t="shared" si="102"/>
        <v>0</v>
      </c>
      <c r="AD349" s="411">
        <f t="shared" si="102"/>
        <v>0</v>
      </c>
      <c r="AE349" s="411">
        <f t="shared" si="102"/>
        <v>0</v>
      </c>
      <c r="AF349" s="411">
        <f t="shared" si="102"/>
        <v>0</v>
      </c>
      <c r="AG349" s="411">
        <f t="shared" si="102"/>
        <v>0</v>
      </c>
      <c r="AH349" s="411">
        <f t="shared" si="102"/>
        <v>0</v>
      </c>
      <c r="AI349" s="411">
        <f t="shared" si="102"/>
        <v>0</v>
      </c>
      <c r="AJ349" s="411">
        <f t="shared" si="102"/>
        <v>0</v>
      </c>
      <c r="AK349" s="411">
        <f t="shared" si="102"/>
        <v>0</v>
      </c>
      <c r="AL349" s="411">
        <f t="shared" si="102"/>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3">AA352</f>
        <v>0</v>
      </c>
      <c r="AB353" s="411">
        <f t="shared" si="103"/>
        <v>0</v>
      </c>
      <c r="AC353" s="411">
        <f t="shared" si="103"/>
        <v>0</v>
      </c>
      <c r="AD353" s="411">
        <f t="shared" si="103"/>
        <v>0</v>
      </c>
      <c r="AE353" s="411">
        <f t="shared" si="103"/>
        <v>0</v>
      </c>
      <c r="AF353" s="411">
        <f t="shared" si="103"/>
        <v>0</v>
      </c>
      <c r="AG353" s="411">
        <f t="shared" si="103"/>
        <v>0</v>
      </c>
      <c r="AH353" s="411">
        <f t="shared" si="103"/>
        <v>0</v>
      </c>
      <c r="AI353" s="411">
        <f t="shared" si="103"/>
        <v>0</v>
      </c>
      <c r="AJ353" s="411">
        <f t="shared" si="103"/>
        <v>0</v>
      </c>
      <c r="AK353" s="411">
        <f t="shared" si="103"/>
        <v>0</v>
      </c>
      <c r="AL353" s="411">
        <f t="shared" si="103"/>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4">AA355</f>
        <v>0</v>
      </c>
      <c r="AB356" s="411">
        <f t="shared" si="104"/>
        <v>0</v>
      </c>
      <c r="AC356" s="411">
        <f t="shared" si="104"/>
        <v>0</v>
      </c>
      <c r="AD356" s="411">
        <f t="shared" si="104"/>
        <v>0</v>
      </c>
      <c r="AE356" s="411">
        <f t="shared" si="104"/>
        <v>0</v>
      </c>
      <c r="AF356" s="411">
        <f t="shared" si="104"/>
        <v>0</v>
      </c>
      <c r="AG356" s="411">
        <f t="shared" si="104"/>
        <v>0</v>
      </c>
      <c r="AH356" s="411">
        <f t="shared" si="104"/>
        <v>0</v>
      </c>
      <c r="AI356" s="411">
        <f t="shared" si="104"/>
        <v>0</v>
      </c>
      <c r="AJ356" s="411">
        <f t="shared" si="104"/>
        <v>0</v>
      </c>
      <c r="AK356" s="411">
        <f t="shared" si="104"/>
        <v>0</v>
      </c>
      <c r="AL356" s="411">
        <f t="shared" si="104"/>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5">AA359</f>
        <v>0</v>
      </c>
      <c r="AB360" s="411">
        <f t="shared" si="105"/>
        <v>0</v>
      </c>
      <c r="AC360" s="411">
        <f t="shared" si="105"/>
        <v>0</v>
      </c>
      <c r="AD360" s="411">
        <f t="shared" si="105"/>
        <v>0</v>
      </c>
      <c r="AE360" s="411">
        <f t="shared" si="105"/>
        <v>0</v>
      </c>
      <c r="AF360" s="411">
        <f t="shared" si="105"/>
        <v>0</v>
      </c>
      <c r="AG360" s="411">
        <f t="shared" si="105"/>
        <v>0</v>
      </c>
      <c r="AH360" s="411">
        <f t="shared" si="105"/>
        <v>0</v>
      </c>
      <c r="AI360" s="411">
        <f t="shared" si="105"/>
        <v>0</v>
      </c>
      <c r="AJ360" s="411">
        <f t="shared" si="105"/>
        <v>0</v>
      </c>
      <c r="AK360" s="411">
        <f t="shared" si="105"/>
        <v>0</v>
      </c>
      <c r="AL360" s="411">
        <f t="shared" si="105"/>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6">AA362</f>
        <v>0</v>
      </c>
      <c r="AB363" s="411">
        <f t="shared" si="106"/>
        <v>0</v>
      </c>
      <c r="AC363" s="411">
        <f t="shared" si="106"/>
        <v>0</v>
      </c>
      <c r="AD363" s="411">
        <f t="shared" si="106"/>
        <v>0</v>
      </c>
      <c r="AE363" s="411">
        <f t="shared" si="106"/>
        <v>0</v>
      </c>
      <c r="AF363" s="411">
        <f t="shared" si="106"/>
        <v>0</v>
      </c>
      <c r="AG363" s="411">
        <f t="shared" si="106"/>
        <v>0</v>
      </c>
      <c r="AH363" s="411">
        <f t="shared" si="106"/>
        <v>0</v>
      </c>
      <c r="AI363" s="411">
        <f t="shared" si="106"/>
        <v>0</v>
      </c>
      <c r="AJ363" s="411">
        <f t="shared" si="106"/>
        <v>0</v>
      </c>
      <c r="AK363" s="411">
        <f t="shared" si="106"/>
        <v>0</v>
      </c>
      <c r="AL363" s="411">
        <f t="shared" si="106"/>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7">AA365</f>
        <v>0</v>
      </c>
      <c r="AB366" s="411">
        <f t="shared" si="107"/>
        <v>0</v>
      </c>
      <c r="AC366" s="411">
        <f t="shared" si="107"/>
        <v>0</v>
      </c>
      <c r="AD366" s="411">
        <f t="shared" si="107"/>
        <v>0</v>
      </c>
      <c r="AE366" s="411">
        <f t="shared" si="107"/>
        <v>0</v>
      </c>
      <c r="AF366" s="411">
        <f t="shared" si="107"/>
        <v>0</v>
      </c>
      <c r="AG366" s="411">
        <f t="shared" si="107"/>
        <v>0</v>
      </c>
      <c r="AH366" s="411">
        <f t="shared" si="107"/>
        <v>0</v>
      </c>
      <c r="AI366" s="411">
        <f t="shared" si="107"/>
        <v>0</v>
      </c>
      <c r="AJ366" s="411">
        <f t="shared" si="107"/>
        <v>0</v>
      </c>
      <c r="AK366" s="411">
        <f t="shared" si="107"/>
        <v>0</v>
      </c>
      <c r="AL366" s="411">
        <f t="shared" si="10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8">Z368</f>
        <v>0</v>
      </c>
      <c r="AA369" s="411">
        <f t="shared" si="108"/>
        <v>0</v>
      </c>
      <c r="AB369" s="411">
        <f t="shared" si="108"/>
        <v>0</v>
      </c>
      <c r="AC369" s="411">
        <f t="shared" si="108"/>
        <v>0</v>
      </c>
      <c r="AD369" s="411">
        <f t="shared" si="108"/>
        <v>0</v>
      </c>
      <c r="AE369" s="411">
        <f t="shared" si="108"/>
        <v>0</v>
      </c>
      <c r="AF369" s="411">
        <f t="shared" si="108"/>
        <v>0</v>
      </c>
      <c r="AG369" s="411">
        <f t="shared" si="108"/>
        <v>0</v>
      </c>
      <c r="AH369" s="411">
        <f t="shared" si="108"/>
        <v>0</v>
      </c>
      <c r="AI369" s="411">
        <f t="shared" si="108"/>
        <v>0</v>
      </c>
      <c r="AJ369" s="411">
        <f t="shared" si="108"/>
        <v>0</v>
      </c>
      <c r="AK369" s="411">
        <f t="shared" si="108"/>
        <v>0</v>
      </c>
      <c r="AL369" s="411">
        <f t="shared" si="108"/>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9">Z371</f>
        <v>0</v>
      </c>
      <c r="AA372" s="411">
        <f t="shared" si="109"/>
        <v>0</v>
      </c>
      <c r="AB372" s="411">
        <f t="shared" si="109"/>
        <v>0</v>
      </c>
      <c r="AC372" s="411">
        <f t="shared" si="109"/>
        <v>0</v>
      </c>
      <c r="AD372" s="411">
        <f t="shared" si="109"/>
        <v>0</v>
      </c>
      <c r="AE372" s="411">
        <f t="shared" si="109"/>
        <v>0</v>
      </c>
      <c r="AF372" s="411">
        <f t="shared" si="109"/>
        <v>0</v>
      </c>
      <c r="AG372" s="411">
        <f t="shared" si="109"/>
        <v>0</v>
      </c>
      <c r="AH372" s="411">
        <f t="shared" si="109"/>
        <v>0</v>
      </c>
      <c r="AI372" s="411">
        <f t="shared" si="109"/>
        <v>0</v>
      </c>
      <c r="AJ372" s="411">
        <f t="shared" si="109"/>
        <v>0</v>
      </c>
      <c r="AK372" s="411">
        <f t="shared" si="109"/>
        <v>0</v>
      </c>
      <c r="AL372" s="411">
        <f t="shared" si="109"/>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0">Z375</f>
        <v>0</v>
      </c>
      <c r="AA376" s="411">
        <f t="shared" si="110"/>
        <v>0</v>
      </c>
      <c r="AB376" s="411">
        <f t="shared" si="110"/>
        <v>0</v>
      </c>
      <c r="AC376" s="411">
        <f t="shared" si="110"/>
        <v>0</v>
      </c>
      <c r="AD376" s="411">
        <f t="shared" si="110"/>
        <v>0</v>
      </c>
      <c r="AE376" s="411">
        <f t="shared" si="110"/>
        <v>0</v>
      </c>
      <c r="AF376" s="411">
        <f t="shared" si="110"/>
        <v>0</v>
      </c>
      <c r="AG376" s="411">
        <f t="shared" si="110"/>
        <v>0</v>
      </c>
      <c r="AH376" s="411">
        <f t="shared" si="110"/>
        <v>0</v>
      </c>
      <c r="AI376" s="411">
        <f t="shared" si="110"/>
        <v>0</v>
      </c>
      <c r="AJ376" s="411">
        <f t="shared" si="110"/>
        <v>0</v>
      </c>
      <c r="AK376" s="411">
        <f t="shared" si="110"/>
        <v>0</v>
      </c>
      <c r="AL376" s="411">
        <f t="shared" si="110"/>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1">Z378</f>
        <v>0</v>
      </c>
      <c r="AA379" s="411">
        <f t="shared" si="111"/>
        <v>0</v>
      </c>
      <c r="AB379" s="411">
        <f t="shared" si="111"/>
        <v>0</v>
      </c>
      <c r="AC379" s="411">
        <f t="shared" si="111"/>
        <v>0</v>
      </c>
      <c r="AD379" s="411">
        <f t="shared" si="111"/>
        <v>0</v>
      </c>
      <c r="AE379" s="411">
        <f t="shared" si="111"/>
        <v>0</v>
      </c>
      <c r="AF379" s="411">
        <f t="shared" si="111"/>
        <v>0</v>
      </c>
      <c r="AG379" s="411">
        <f t="shared" si="111"/>
        <v>0</v>
      </c>
      <c r="AH379" s="411">
        <f t="shared" si="111"/>
        <v>0</v>
      </c>
      <c r="AI379" s="411">
        <f t="shared" si="111"/>
        <v>0</v>
      </c>
      <c r="AJ379" s="411">
        <f t="shared" si="111"/>
        <v>0</v>
      </c>
      <c r="AK379" s="411">
        <f t="shared" si="111"/>
        <v>0</v>
      </c>
      <c r="AL379" s="411">
        <f t="shared" si="111"/>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2">Z381</f>
        <v>0</v>
      </c>
      <c r="AA382" s="411">
        <f t="shared" si="112"/>
        <v>0</v>
      </c>
      <c r="AB382" s="411">
        <f t="shared" si="112"/>
        <v>0</v>
      </c>
      <c r="AC382" s="411">
        <f t="shared" si="112"/>
        <v>0</v>
      </c>
      <c r="AD382" s="411">
        <f t="shared" si="112"/>
        <v>0</v>
      </c>
      <c r="AE382" s="411">
        <f t="shared" si="112"/>
        <v>0</v>
      </c>
      <c r="AF382" s="411">
        <f t="shared" si="112"/>
        <v>0</v>
      </c>
      <c r="AG382" s="411">
        <f t="shared" si="112"/>
        <v>0</v>
      </c>
      <c r="AH382" s="411">
        <f t="shared" si="112"/>
        <v>0</v>
      </c>
      <c r="AI382" s="411">
        <f t="shared" si="112"/>
        <v>0</v>
      </c>
      <c r="AJ382" s="411">
        <f t="shared" si="112"/>
        <v>0</v>
      </c>
      <c r="AK382" s="411">
        <f t="shared" si="112"/>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f>SUM(I279:I383)</f>
        <v>0</v>
      </c>
      <c r="J384" s="329">
        <f t="shared" ref="J384:M384" si="113">SUM(J279:J383)</f>
        <v>0</v>
      </c>
      <c r="K384" s="329">
        <f t="shared" si="113"/>
        <v>2402776.0565649173</v>
      </c>
      <c r="L384" s="329">
        <f t="shared" si="113"/>
        <v>0</v>
      </c>
      <c r="M384" s="329">
        <f t="shared" si="113"/>
        <v>0</v>
      </c>
      <c r="N384" s="329"/>
      <c r="O384" s="329">
        <f>SUM(O279:O382)</f>
        <v>0</v>
      </c>
      <c r="P384" s="329"/>
      <c r="Q384" s="329"/>
      <c r="R384" s="329"/>
      <c r="S384" s="329"/>
      <c r="T384" s="329">
        <f t="shared" ref="T384" si="114">SUM(T279:T383)</f>
        <v>0</v>
      </c>
      <c r="U384" s="329">
        <f t="shared" ref="U384" si="115">SUM(U279:U383)</f>
        <v>0</v>
      </c>
      <c r="V384" s="329">
        <f t="shared" ref="V384" si="116">SUM(V279:V383)</f>
        <v>576.90313414900015</v>
      </c>
      <c r="W384" s="329">
        <f t="shared" ref="W384" si="117">SUM(W279:W383)</f>
        <v>0</v>
      </c>
      <c r="X384" s="329">
        <f t="shared" ref="X384" si="118">SUM(X279:X383)</f>
        <v>0</v>
      </c>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1.4200000000000001E-2</v>
      </c>
      <c r="Z387" s="341">
        <f>HLOOKUP(Z$20,'3.  Distribution Rates'!$C$122:$P$133,5,FALSE)</f>
        <v>1.9199999999999998E-2</v>
      </c>
      <c r="AA387" s="341">
        <f>HLOOKUP(AA$20,'3.  Distribution Rates'!$C$122:$P$133,5,FALSE)</f>
        <v>4.5952999999999999</v>
      </c>
      <c r="AB387" s="341">
        <f>HLOOKUP(AB$20,'3.  Distribution Rates'!$C$122:$P$133,5,FALSE)</f>
        <v>4.7244999999999999</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9">Y136*Y387</f>
        <v>0</v>
      </c>
      <c r="Z388" s="378">
        <f t="shared" si="119"/>
        <v>0</v>
      </c>
      <c r="AA388" s="378">
        <f t="shared" si="119"/>
        <v>0</v>
      </c>
      <c r="AB388" s="378">
        <f t="shared" si="119"/>
        <v>0</v>
      </c>
      <c r="AC388" s="378">
        <f t="shared" si="119"/>
        <v>0</v>
      </c>
      <c r="AD388" s="378">
        <f t="shared" si="119"/>
        <v>0</v>
      </c>
      <c r="AE388" s="378">
        <f t="shared" si="119"/>
        <v>0</v>
      </c>
      <c r="AF388" s="378">
        <f t="shared" si="119"/>
        <v>0</v>
      </c>
      <c r="AG388" s="378">
        <f t="shared" si="119"/>
        <v>0</v>
      </c>
      <c r="AH388" s="378">
        <f t="shared" si="119"/>
        <v>0</v>
      </c>
      <c r="AI388" s="378">
        <f t="shared" si="119"/>
        <v>0</v>
      </c>
      <c r="AJ388" s="378">
        <f t="shared" si="119"/>
        <v>0</v>
      </c>
      <c r="AK388" s="378">
        <f t="shared" si="119"/>
        <v>0</v>
      </c>
      <c r="AL388" s="378">
        <f t="shared" si="119"/>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20">Y265*Y387</f>
        <v>0</v>
      </c>
      <c r="Z389" s="378">
        <f t="shared" si="120"/>
        <v>0</v>
      </c>
      <c r="AA389" s="378">
        <f t="shared" si="120"/>
        <v>0</v>
      </c>
      <c r="AB389" s="378">
        <f t="shared" si="120"/>
        <v>0</v>
      </c>
      <c r="AC389" s="378">
        <f t="shared" si="120"/>
        <v>0</v>
      </c>
      <c r="AD389" s="378">
        <f t="shared" si="120"/>
        <v>0</v>
      </c>
      <c r="AE389" s="378">
        <f t="shared" si="120"/>
        <v>0</v>
      </c>
      <c r="AF389" s="378">
        <f t="shared" si="120"/>
        <v>0</v>
      </c>
      <c r="AG389" s="378">
        <f t="shared" si="120"/>
        <v>0</v>
      </c>
      <c r="AH389" s="378">
        <f t="shared" si="120"/>
        <v>0</v>
      </c>
      <c r="AI389" s="378">
        <f t="shared" si="120"/>
        <v>0</v>
      </c>
      <c r="AJ389" s="378">
        <f t="shared" si="120"/>
        <v>0</v>
      </c>
      <c r="AK389" s="378">
        <f t="shared" si="120"/>
        <v>0</v>
      </c>
      <c r="AL389" s="378">
        <f t="shared" si="120"/>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21">Z384*Z387</f>
        <v>0</v>
      </c>
      <c r="AA390" s="378">
        <f t="shared" si="121"/>
        <v>0</v>
      </c>
      <c r="AB390" s="378">
        <f t="shared" si="121"/>
        <v>0</v>
      </c>
      <c r="AC390" s="378">
        <f t="shared" si="121"/>
        <v>0</v>
      </c>
      <c r="AD390" s="378">
        <f t="shared" si="121"/>
        <v>0</v>
      </c>
      <c r="AE390" s="378">
        <f t="shared" si="121"/>
        <v>0</v>
      </c>
      <c r="AF390" s="378">
        <f t="shared" ref="AF390:AL390" si="122">AF384*AF387</f>
        <v>0</v>
      </c>
      <c r="AG390" s="378">
        <f t="shared" si="122"/>
        <v>0</v>
      </c>
      <c r="AH390" s="378">
        <f t="shared" si="122"/>
        <v>0</v>
      </c>
      <c r="AI390" s="378">
        <f t="shared" si="122"/>
        <v>0</v>
      </c>
      <c r="AJ390" s="378">
        <f t="shared" si="122"/>
        <v>0</v>
      </c>
      <c r="AK390" s="378">
        <f t="shared" si="122"/>
        <v>0</v>
      </c>
      <c r="AL390" s="378">
        <f t="shared" si="122"/>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3">SUM(AA388:AA390)</f>
        <v>0</v>
      </c>
      <c r="AB391" s="346">
        <f t="shared" si="123"/>
        <v>0</v>
      </c>
      <c r="AC391" s="346">
        <f t="shared" si="123"/>
        <v>0</v>
      </c>
      <c r="AD391" s="346">
        <f t="shared" si="123"/>
        <v>0</v>
      </c>
      <c r="AE391" s="346">
        <f t="shared" si="123"/>
        <v>0</v>
      </c>
      <c r="AF391" s="346">
        <f t="shared" ref="AF391:AL391" si="124">SUM(AF388:AF390)</f>
        <v>0</v>
      </c>
      <c r="AG391" s="346">
        <f t="shared" si="124"/>
        <v>0</v>
      </c>
      <c r="AH391" s="346">
        <f t="shared" si="124"/>
        <v>0</v>
      </c>
      <c r="AI391" s="346">
        <f t="shared" si="124"/>
        <v>0</v>
      </c>
      <c r="AJ391" s="346">
        <f t="shared" si="124"/>
        <v>0</v>
      </c>
      <c r="AK391" s="346">
        <f t="shared" si="124"/>
        <v>0</v>
      </c>
      <c r="AL391" s="346">
        <f t="shared" si="124"/>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5">Y385*Y387</f>
        <v>0</v>
      </c>
      <c r="Z392" s="347">
        <f t="shared" si="125"/>
        <v>0</v>
      </c>
      <c r="AA392" s="347">
        <f t="shared" si="125"/>
        <v>0</v>
      </c>
      <c r="AB392" s="347">
        <f t="shared" si="125"/>
        <v>0</v>
      </c>
      <c r="AC392" s="347">
        <f t="shared" si="125"/>
        <v>0</v>
      </c>
      <c r="AD392" s="347">
        <f t="shared" si="125"/>
        <v>0</v>
      </c>
      <c r="AE392" s="347">
        <f t="shared" si="125"/>
        <v>0</v>
      </c>
      <c r="AF392" s="347">
        <f t="shared" ref="AF392:AL392" si="126">AF385*AF387</f>
        <v>0</v>
      </c>
      <c r="AG392" s="347">
        <f t="shared" si="126"/>
        <v>0</v>
      </c>
      <c r="AH392" s="347">
        <f t="shared" si="126"/>
        <v>0</v>
      </c>
      <c r="AI392" s="347">
        <f t="shared" si="126"/>
        <v>0</v>
      </c>
      <c r="AJ392" s="347">
        <f t="shared" si="126"/>
        <v>0</v>
      </c>
      <c r="AK392" s="347">
        <f t="shared" si="126"/>
        <v>0</v>
      </c>
      <c r="AL392" s="347">
        <f t="shared" si="126"/>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558627.91594260908</v>
      </c>
      <c r="Z401" s="326">
        <f>SUMPRODUCT(K279:K382,Z279:Z382)</f>
        <v>670595.577758773</v>
      </c>
      <c r="AA401" s="326">
        <f>IF(AA278="kW",SUMPRODUCT(N279:N382,V279:V382,AA279:AA382),SUMPRODUCT(K279:K382,AA279:AA382))</f>
        <v>2528.4994505892</v>
      </c>
      <c r="AB401" s="326">
        <f>IF(AB278="kW",SUMPRODUCT(N279:N382,V279:V382,AB279:AB382),SUMPRODUCT(K279:K382,AB279:AB382))</f>
        <v>189.09372696840001</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2" t="s">
        <v>211</v>
      </c>
      <c r="C405" s="814" t="s">
        <v>33</v>
      </c>
      <c r="D405" s="284" t="s">
        <v>422</v>
      </c>
      <c r="E405" s="816" t="s">
        <v>209</v>
      </c>
      <c r="F405" s="817"/>
      <c r="G405" s="817"/>
      <c r="H405" s="817"/>
      <c r="I405" s="817"/>
      <c r="J405" s="817"/>
      <c r="K405" s="817"/>
      <c r="L405" s="817"/>
      <c r="M405" s="818"/>
      <c r="N405" s="819" t="s">
        <v>213</v>
      </c>
      <c r="O405" s="284" t="s">
        <v>423</v>
      </c>
      <c r="P405" s="816" t="s">
        <v>212</v>
      </c>
      <c r="Q405" s="817"/>
      <c r="R405" s="817"/>
      <c r="S405" s="817"/>
      <c r="T405" s="817"/>
      <c r="U405" s="817"/>
      <c r="V405" s="817"/>
      <c r="W405" s="817"/>
      <c r="X405" s="818"/>
      <c r="Y405" s="809" t="s">
        <v>243</v>
      </c>
      <c r="Z405" s="810"/>
      <c r="AA405" s="810"/>
      <c r="AB405" s="810"/>
      <c r="AC405" s="810"/>
      <c r="AD405" s="810"/>
      <c r="AE405" s="810"/>
      <c r="AF405" s="810"/>
      <c r="AG405" s="810"/>
      <c r="AH405" s="810"/>
      <c r="AI405" s="810"/>
      <c r="AJ405" s="810"/>
      <c r="AK405" s="810"/>
      <c r="AL405" s="810"/>
      <c r="AM405" s="811"/>
    </row>
    <row r="406" spans="1:40" ht="45.75" customHeight="1">
      <c r="B406" s="813"/>
      <c r="C406" s="815"/>
      <c r="D406" s="285">
        <v>2014</v>
      </c>
      <c r="E406" s="285">
        <v>2015</v>
      </c>
      <c r="F406" s="285">
        <v>2016</v>
      </c>
      <c r="G406" s="285">
        <v>2017</v>
      </c>
      <c r="H406" s="285">
        <v>2018</v>
      </c>
      <c r="I406" s="285">
        <v>2019</v>
      </c>
      <c r="J406" s="285">
        <v>2020</v>
      </c>
      <c r="K406" s="285">
        <v>2021</v>
      </c>
      <c r="L406" s="285">
        <v>2022</v>
      </c>
      <c r="M406" s="285">
        <v>2023</v>
      </c>
      <c r="N406" s="82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 - Thermal Demand Meter</v>
      </c>
      <c r="AB406" s="285" t="str">
        <f>'1.  LRAMVA Summary'!G52</f>
        <v>GS&gt;50 KW - Interval Meter</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f>+'7.  Persistence Report'!AX68</f>
        <v>0</v>
      </c>
      <c r="I408" s="295">
        <f>+'7.  Persistence Report'!AY68</f>
        <v>0</v>
      </c>
      <c r="J408" s="295">
        <f>+'7.  Persistence Report'!AZ68</f>
        <v>0</v>
      </c>
      <c r="K408" s="295">
        <f>+'7.  Persistence Report'!BA68</f>
        <v>0</v>
      </c>
      <c r="L408" s="295">
        <f>+'7.  Persistence Report'!BB68</f>
        <v>0</v>
      </c>
      <c r="M408" s="295">
        <f>+'7.  Persistence Report'!BC68</f>
        <v>0</v>
      </c>
      <c r="N408" s="291"/>
      <c r="O408" s="295"/>
      <c r="P408" s="295"/>
      <c r="Q408" s="295"/>
      <c r="R408" s="295"/>
      <c r="S408" s="295">
        <f>+'7.  Persistence Report'!S68</f>
        <v>0</v>
      </c>
      <c r="T408" s="295">
        <f>+'7.  Persistence Report'!T68</f>
        <v>0</v>
      </c>
      <c r="U408" s="295">
        <f>+'7.  Persistence Report'!U68</f>
        <v>0</v>
      </c>
      <c r="V408" s="295">
        <f>+'7.  Persistence Report'!V68</f>
        <v>0</v>
      </c>
      <c r="W408" s="295">
        <f>+'7.  Persistence Report'!W68</f>
        <v>0</v>
      </c>
      <c r="X408" s="295">
        <f>+'7.  Persistence Report'!X68</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7">AA408</f>
        <v>0</v>
      </c>
      <c r="AB409" s="411">
        <f t="shared" si="127"/>
        <v>0</v>
      </c>
      <c r="AC409" s="411">
        <f t="shared" si="127"/>
        <v>0</v>
      </c>
      <c r="AD409" s="411">
        <f t="shared" si="127"/>
        <v>0</v>
      </c>
      <c r="AE409" s="411">
        <f t="shared" si="127"/>
        <v>0</v>
      </c>
      <c r="AF409" s="411">
        <f t="shared" si="127"/>
        <v>0</v>
      </c>
      <c r="AG409" s="411">
        <f t="shared" si="127"/>
        <v>0</v>
      </c>
      <c r="AH409" s="411">
        <f t="shared" si="127"/>
        <v>0</v>
      </c>
      <c r="AI409" s="411">
        <f t="shared" si="127"/>
        <v>0</v>
      </c>
      <c r="AJ409" s="411">
        <f t="shared" si="127"/>
        <v>0</v>
      </c>
      <c r="AK409" s="411">
        <f t="shared" si="127"/>
        <v>0</v>
      </c>
      <c r="AL409" s="411">
        <f t="shared" si="127"/>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28">AA411</f>
        <v>0</v>
      </c>
      <c r="AB412" s="411">
        <f t="shared" si="128"/>
        <v>0</v>
      </c>
      <c r="AC412" s="411">
        <f t="shared" si="128"/>
        <v>0</v>
      </c>
      <c r="AD412" s="411">
        <f t="shared" si="128"/>
        <v>0</v>
      </c>
      <c r="AE412" s="411">
        <f t="shared" si="128"/>
        <v>0</v>
      </c>
      <c r="AF412" s="411">
        <f t="shared" si="128"/>
        <v>0</v>
      </c>
      <c r="AG412" s="411">
        <f t="shared" si="128"/>
        <v>0</v>
      </c>
      <c r="AH412" s="411">
        <f t="shared" si="128"/>
        <v>0</v>
      </c>
      <c r="AI412" s="411">
        <f t="shared" si="128"/>
        <v>0</v>
      </c>
      <c r="AJ412" s="411">
        <f t="shared" si="128"/>
        <v>0</v>
      </c>
      <c r="AK412" s="411">
        <f t="shared" si="128"/>
        <v>0</v>
      </c>
      <c r="AL412" s="411">
        <f t="shared" si="128"/>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f>+'7.  Persistence Report'!AX71</f>
        <v>0</v>
      </c>
      <c r="I414" s="295">
        <f>+'7.  Persistence Report'!AY71</f>
        <v>0</v>
      </c>
      <c r="J414" s="295">
        <f>+'7.  Persistence Report'!AZ71</f>
        <v>389383.71912200004</v>
      </c>
      <c r="K414" s="295">
        <f>+'7.  Persistence Report'!BA71</f>
        <v>0</v>
      </c>
      <c r="L414" s="295">
        <f>+'7.  Persistence Report'!BB71</f>
        <v>0</v>
      </c>
      <c r="M414" s="295">
        <f>+'7.  Persistence Report'!BC71</f>
        <v>0</v>
      </c>
      <c r="N414" s="291"/>
      <c r="O414" s="295"/>
      <c r="P414" s="295"/>
      <c r="Q414" s="295"/>
      <c r="R414" s="295"/>
      <c r="S414" s="295">
        <f>+'7.  Persistence Report'!S71</f>
        <v>0</v>
      </c>
      <c r="T414" s="295">
        <f>+'7.  Persistence Report'!T71</f>
        <v>0</v>
      </c>
      <c r="U414" s="295">
        <f>+'7.  Persistence Report'!U71</f>
        <v>210.328817491</v>
      </c>
      <c r="V414" s="295">
        <f>+'7.  Persistence Report'!V71</f>
        <v>0</v>
      </c>
      <c r="W414" s="295">
        <f>+'7.  Persistence Report'!W71</f>
        <v>0</v>
      </c>
      <c r="X414" s="295">
        <f>+'7.  Persistence Report'!X71</f>
        <v>0</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9">AA414</f>
        <v>0</v>
      </c>
      <c r="AB415" s="411">
        <f t="shared" si="129"/>
        <v>0</v>
      </c>
      <c r="AC415" s="411">
        <f t="shared" si="129"/>
        <v>0</v>
      </c>
      <c r="AD415" s="411">
        <f t="shared" si="129"/>
        <v>0</v>
      </c>
      <c r="AE415" s="411">
        <f t="shared" si="129"/>
        <v>0</v>
      </c>
      <c r="AF415" s="411">
        <f t="shared" si="129"/>
        <v>0</v>
      </c>
      <c r="AG415" s="411">
        <f t="shared" si="129"/>
        <v>0</v>
      </c>
      <c r="AH415" s="411">
        <f t="shared" si="129"/>
        <v>0</v>
      </c>
      <c r="AI415" s="411">
        <f t="shared" si="129"/>
        <v>0</v>
      </c>
      <c r="AJ415" s="411">
        <f t="shared" si="129"/>
        <v>0</v>
      </c>
      <c r="AK415" s="411">
        <f t="shared" si="129"/>
        <v>0</v>
      </c>
      <c r="AL415" s="411">
        <f t="shared" si="129"/>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f>+'7.  Persistence Report'!AX67</f>
        <v>0</v>
      </c>
      <c r="I417" s="295">
        <f>+'7.  Persistence Report'!AY67</f>
        <v>0</v>
      </c>
      <c r="J417" s="295">
        <f>+'7.  Persistence Report'!AZ67</f>
        <v>167030.0282</v>
      </c>
      <c r="K417" s="295">
        <f>+'7.  Persistence Report'!BA67</f>
        <v>0</v>
      </c>
      <c r="L417" s="295">
        <f>+'7.  Persistence Report'!BB67</f>
        <v>0</v>
      </c>
      <c r="M417" s="295">
        <f>+'7.  Persistence Report'!BC67</f>
        <v>0</v>
      </c>
      <c r="N417" s="291"/>
      <c r="O417" s="295"/>
      <c r="P417" s="295"/>
      <c r="Q417" s="295"/>
      <c r="R417" s="295"/>
      <c r="S417" s="295">
        <f>+'7.  Persistence Report'!S67</f>
        <v>0</v>
      </c>
      <c r="T417" s="295">
        <f>+'7.  Persistence Report'!T67</f>
        <v>0</v>
      </c>
      <c r="U417" s="295">
        <f>+'7.  Persistence Report'!U67</f>
        <v>12.725007489999999</v>
      </c>
      <c r="V417" s="295">
        <f>+'7.  Persistence Report'!V67</f>
        <v>0</v>
      </c>
      <c r="W417" s="295">
        <f>+'7.  Persistence Report'!W67</f>
        <v>0</v>
      </c>
      <c r="X417" s="295">
        <f>+'7.  Persistence Report'!X67</f>
        <v>0</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30">AA417</f>
        <v>0</v>
      </c>
      <c r="AB418" s="411">
        <f t="shared" si="130"/>
        <v>0</v>
      </c>
      <c r="AC418" s="411">
        <f t="shared" si="130"/>
        <v>0</v>
      </c>
      <c r="AD418" s="411">
        <f t="shared" si="130"/>
        <v>0</v>
      </c>
      <c r="AE418" s="411">
        <f t="shared" si="130"/>
        <v>0</v>
      </c>
      <c r="AF418" s="411">
        <f t="shared" si="130"/>
        <v>0</v>
      </c>
      <c r="AG418" s="411">
        <f t="shared" si="130"/>
        <v>0</v>
      </c>
      <c r="AH418" s="411">
        <f t="shared" si="130"/>
        <v>0</v>
      </c>
      <c r="AI418" s="411">
        <f t="shared" si="130"/>
        <v>0</v>
      </c>
      <c r="AJ418" s="411">
        <f t="shared" si="130"/>
        <v>0</v>
      </c>
      <c r="AK418" s="411">
        <f t="shared" si="130"/>
        <v>0</v>
      </c>
      <c r="AL418" s="411">
        <f t="shared" si="130"/>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f>+'7.  Persistence Report'!AX66</f>
        <v>0</v>
      </c>
      <c r="I420" s="295">
        <f>+'7.  Persistence Report'!AY66</f>
        <v>0</v>
      </c>
      <c r="J420" s="295">
        <f>+'7.  Persistence Report'!AZ66</f>
        <v>648295.33189999999</v>
      </c>
      <c r="K420" s="295">
        <f>+'7.  Persistence Report'!BA66</f>
        <v>0</v>
      </c>
      <c r="L420" s="295">
        <f>+'7.  Persistence Report'!BB66</f>
        <v>0</v>
      </c>
      <c r="M420" s="295">
        <f>+'7.  Persistence Report'!BC66</f>
        <v>0</v>
      </c>
      <c r="N420" s="291"/>
      <c r="O420" s="295"/>
      <c r="P420" s="295"/>
      <c r="Q420" s="295"/>
      <c r="R420" s="295"/>
      <c r="S420" s="295">
        <f>+'7.  Persistence Report'!S66</f>
        <v>0</v>
      </c>
      <c r="T420" s="295">
        <f>+'7.  Persistence Report'!T66</f>
        <v>0</v>
      </c>
      <c r="U420" s="295">
        <f>+'7.  Persistence Report'!U66</f>
        <v>42.864536659999999</v>
      </c>
      <c r="V420" s="295">
        <f>+'7.  Persistence Report'!V66</f>
        <v>0</v>
      </c>
      <c r="W420" s="295">
        <f>+'7.  Persistence Report'!W66</f>
        <v>0</v>
      </c>
      <c r="X420" s="295">
        <f>+'7.  Persistence Report'!X66</f>
        <v>0</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31">AA420</f>
        <v>0</v>
      </c>
      <c r="AB421" s="411">
        <f t="shared" si="131"/>
        <v>0</v>
      </c>
      <c r="AC421" s="411">
        <f t="shared" si="131"/>
        <v>0</v>
      </c>
      <c r="AD421" s="411">
        <f t="shared" si="131"/>
        <v>0</v>
      </c>
      <c r="AE421" s="411">
        <f t="shared" si="131"/>
        <v>0</v>
      </c>
      <c r="AF421" s="411">
        <f t="shared" si="131"/>
        <v>0</v>
      </c>
      <c r="AG421" s="411">
        <f t="shared" si="131"/>
        <v>0</v>
      </c>
      <c r="AH421" s="411">
        <f t="shared" si="131"/>
        <v>0</v>
      </c>
      <c r="AI421" s="411">
        <f t="shared" si="131"/>
        <v>0</v>
      </c>
      <c r="AJ421" s="411">
        <f t="shared" si="131"/>
        <v>0</v>
      </c>
      <c r="AK421" s="411">
        <f t="shared" si="131"/>
        <v>0</v>
      </c>
      <c r="AL421" s="411">
        <f t="shared" si="131"/>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32">AA423</f>
        <v>0</v>
      </c>
      <c r="AB424" s="411">
        <f t="shared" si="132"/>
        <v>0</v>
      </c>
      <c r="AC424" s="411">
        <f t="shared" si="132"/>
        <v>0</v>
      </c>
      <c r="AD424" s="411">
        <f t="shared" si="132"/>
        <v>0</v>
      </c>
      <c r="AE424" s="411">
        <f t="shared" si="132"/>
        <v>0</v>
      </c>
      <c r="AF424" s="411">
        <f t="shared" si="132"/>
        <v>0</v>
      </c>
      <c r="AG424" s="411">
        <f t="shared" si="132"/>
        <v>0</v>
      </c>
      <c r="AH424" s="411">
        <f t="shared" si="132"/>
        <v>0</v>
      </c>
      <c r="AI424" s="411">
        <f t="shared" si="132"/>
        <v>0</v>
      </c>
      <c r="AJ424" s="411">
        <f t="shared" si="132"/>
        <v>0</v>
      </c>
      <c r="AK424" s="411">
        <f t="shared" si="132"/>
        <v>0</v>
      </c>
      <c r="AL424" s="411">
        <f t="shared" si="132"/>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33">AA426</f>
        <v>0</v>
      </c>
      <c r="AB427" s="411">
        <f t="shared" si="133"/>
        <v>0</v>
      </c>
      <c r="AC427" s="411">
        <f t="shared" si="133"/>
        <v>0</v>
      </c>
      <c r="AD427" s="411">
        <f t="shared" si="133"/>
        <v>0</v>
      </c>
      <c r="AE427" s="411">
        <f t="shared" si="133"/>
        <v>0</v>
      </c>
      <c r="AF427" s="411">
        <f t="shared" si="133"/>
        <v>0</v>
      </c>
      <c r="AG427" s="411">
        <f t="shared" si="133"/>
        <v>0</v>
      </c>
      <c r="AH427" s="411">
        <f t="shared" si="133"/>
        <v>0</v>
      </c>
      <c r="AI427" s="411">
        <f t="shared" si="133"/>
        <v>0</v>
      </c>
      <c r="AJ427" s="411">
        <f t="shared" si="133"/>
        <v>0</v>
      </c>
      <c r="AK427" s="411">
        <f t="shared" si="133"/>
        <v>0</v>
      </c>
      <c r="AL427" s="411">
        <f t="shared" si="133"/>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4">AA429</f>
        <v>0</v>
      </c>
      <c r="AB430" s="411">
        <f t="shared" si="134"/>
        <v>0</v>
      </c>
      <c r="AC430" s="411">
        <f t="shared" si="134"/>
        <v>0</v>
      </c>
      <c r="AD430" s="411">
        <f t="shared" si="134"/>
        <v>0</v>
      </c>
      <c r="AE430" s="411">
        <f t="shared" si="134"/>
        <v>0</v>
      </c>
      <c r="AF430" s="411">
        <f t="shared" si="134"/>
        <v>0</v>
      </c>
      <c r="AG430" s="411">
        <f t="shared" si="134"/>
        <v>0</v>
      </c>
      <c r="AH430" s="411">
        <f t="shared" si="134"/>
        <v>0</v>
      </c>
      <c r="AI430" s="411">
        <f t="shared" si="134"/>
        <v>0</v>
      </c>
      <c r="AJ430" s="411">
        <f t="shared" si="134"/>
        <v>0</v>
      </c>
      <c r="AK430" s="411">
        <f t="shared" si="134"/>
        <v>0</v>
      </c>
      <c r="AL430" s="411">
        <f t="shared" si="134"/>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35">AA432</f>
        <v>0</v>
      </c>
      <c r="AB433" s="411">
        <f t="shared" si="135"/>
        <v>0</v>
      </c>
      <c r="AC433" s="411">
        <f t="shared" si="135"/>
        <v>0</v>
      </c>
      <c r="AD433" s="411">
        <f t="shared" si="135"/>
        <v>0</v>
      </c>
      <c r="AE433" s="411">
        <f t="shared" si="135"/>
        <v>0</v>
      </c>
      <c r="AF433" s="411">
        <f t="shared" si="135"/>
        <v>0</v>
      </c>
      <c r="AG433" s="411">
        <f t="shared" si="135"/>
        <v>0</v>
      </c>
      <c r="AH433" s="411">
        <f t="shared" si="135"/>
        <v>0</v>
      </c>
      <c r="AI433" s="411">
        <f t="shared" si="135"/>
        <v>0</v>
      </c>
      <c r="AJ433" s="411">
        <f t="shared" si="135"/>
        <v>0</v>
      </c>
      <c r="AK433" s="411">
        <f t="shared" si="135"/>
        <v>0</v>
      </c>
      <c r="AL433" s="411">
        <f t="shared" si="135"/>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36">AA436</f>
        <v>0</v>
      </c>
      <c r="AB437" s="411">
        <f t="shared" si="136"/>
        <v>0</v>
      </c>
      <c r="AC437" s="411">
        <f t="shared" si="136"/>
        <v>0</v>
      </c>
      <c r="AD437" s="411">
        <f t="shared" si="136"/>
        <v>0</v>
      </c>
      <c r="AE437" s="411">
        <f t="shared" si="136"/>
        <v>0</v>
      </c>
      <c r="AF437" s="411">
        <f t="shared" si="136"/>
        <v>0</v>
      </c>
      <c r="AG437" s="411">
        <f t="shared" si="136"/>
        <v>0</v>
      </c>
      <c r="AH437" s="411">
        <f t="shared" si="136"/>
        <v>0</v>
      </c>
      <c r="AI437" s="411">
        <f t="shared" si="136"/>
        <v>0</v>
      </c>
      <c r="AJ437" s="411">
        <f t="shared" si="136"/>
        <v>0</v>
      </c>
      <c r="AK437" s="411">
        <f t="shared" si="136"/>
        <v>0</v>
      </c>
      <c r="AL437" s="411">
        <f t="shared" si="136"/>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f>+'7.  Persistence Report'!AX69</f>
        <v>0</v>
      </c>
      <c r="I439" s="295">
        <f>+'7.  Persistence Report'!AY69</f>
        <v>0</v>
      </c>
      <c r="J439" s="295">
        <f>+'7.  Persistence Report'!AZ69</f>
        <v>27513.19267</v>
      </c>
      <c r="K439" s="295">
        <f>+'7.  Persistence Report'!BA69</f>
        <v>0</v>
      </c>
      <c r="L439" s="295">
        <f>+'7.  Persistence Report'!BB69</f>
        <v>0</v>
      </c>
      <c r="M439" s="295">
        <f>+'7.  Persistence Report'!BC69</f>
        <v>0</v>
      </c>
      <c r="N439" s="295">
        <v>12</v>
      </c>
      <c r="O439" s="295"/>
      <c r="P439" s="295"/>
      <c r="Q439" s="295"/>
      <c r="R439" s="295"/>
      <c r="S439" s="295">
        <f>+'7.  Persistence Report'!S69</f>
        <v>0</v>
      </c>
      <c r="T439" s="295">
        <f>+'7.  Persistence Report'!T69</f>
        <v>0</v>
      </c>
      <c r="U439" s="295">
        <f>+'7.  Persistence Report'!U69</f>
        <v>7.8489148899999996</v>
      </c>
      <c r="V439" s="295">
        <f>+'7.  Persistence Report'!V69</f>
        <v>0</v>
      </c>
      <c r="W439" s="295">
        <f>+'7.  Persistence Report'!W69</f>
        <v>0</v>
      </c>
      <c r="X439" s="295">
        <f>+'7.  Persistence Report'!X69</f>
        <v>0</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7">AA439</f>
        <v>0</v>
      </c>
      <c r="AB440" s="411">
        <f t="shared" si="137"/>
        <v>0</v>
      </c>
      <c r="AC440" s="411">
        <f t="shared" si="137"/>
        <v>0</v>
      </c>
      <c r="AD440" s="411">
        <f t="shared" si="137"/>
        <v>0</v>
      </c>
      <c r="AE440" s="411">
        <f t="shared" si="137"/>
        <v>0</v>
      </c>
      <c r="AF440" s="411">
        <f t="shared" si="137"/>
        <v>0</v>
      </c>
      <c r="AG440" s="411">
        <f t="shared" si="137"/>
        <v>0</v>
      </c>
      <c r="AH440" s="411">
        <f t="shared" si="137"/>
        <v>0</v>
      </c>
      <c r="AI440" s="411">
        <f t="shared" si="137"/>
        <v>0</v>
      </c>
      <c r="AJ440" s="411">
        <f t="shared" si="137"/>
        <v>0</v>
      </c>
      <c r="AK440" s="411">
        <f t="shared" si="137"/>
        <v>0</v>
      </c>
      <c r="AL440" s="411">
        <f t="shared" si="137"/>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8">AB442</f>
        <v>0</v>
      </c>
      <c r="AC443" s="411">
        <f t="shared" si="138"/>
        <v>0</v>
      </c>
      <c r="AD443" s="411">
        <f t="shared" si="138"/>
        <v>0</v>
      </c>
      <c r="AE443" s="411">
        <f t="shared" si="138"/>
        <v>0</v>
      </c>
      <c r="AF443" s="411">
        <f t="shared" si="138"/>
        <v>0</v>
      </c>
      <c r="AG443" s="411">
        <f t="shared" si="138"/>
        <v>0</v>
      </c>
      <c r="AH443" s="411">
        <f t="shared" si="138"/>
        <v>0</v>
      </c>
      <c r="AI443" s="411">
        <f t="shared" si="138"/>
        <v>0</v>
      </c>
      <c r="AJ443" s="411">
        <f t="shared" si="138"/>
        <v>0</v>
      </c>
      <c r="AK443" s="411">
        <f t="shared" si="138"/>
        <v>0</v>
      </c>
      <c r="AL443" s="411">
        <f t="shared" si="138"/>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9">AB445</f>
        <v>0</v>
      </c>
      <c r="AC446" s="411">
        <f t="shared" si="139"/>
        <v>0</v>
      </c>
      <c r="AD446" s="411">
        <f t="shared" si="139"/>
        <v>0</v>
      </c>
      <c r="AE446" s="411">
        <f t="shared" si="139"/>
        <v>0</v>
      </c>
      <c r="AF446" s="411">
        <f t="shared" si="139"/>
        <v>0</v>
      </c>
      <c r="AG446" s="411">
        <f t="shared" si="139"/>
        <v>0</v>
      </c>
      <c r="AH446" s="411">
        <f t="shared" si="139"/>
        <v>0</v>
      </c>
      <c r="AI446" s="411">
        <f t="shared" si="139"/>
        <v>0</v>
      </c>
      <c r="AJ446" s="411">
        <f t="shared" si="139"/>
        <v>0</v>
      </c>
      <c r="AK446" s="411">
        <f t="shared" si="139"/>
        <v>0</v>
      </c>
      <c r="AL446" s="411">
        <f t="shared" si="139"/>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40">AA448</f>
        <v>0</v>
      </c>
      <c r="AB449" s="411">
        <f t="shared" si="140"/>
        <v>0</v>
      </c>
      <c r="AC449" s="411">
        <f t="shared" si="140"/>
        <v>0</v>
      </c>
      <c r="AD449" s="411">
        <f t="shared" si="140"/>
        <v>0</v>
      </c>
      <c r="AE449" s="411">
        <f t="shared" si="140"/>
        <v>0</v>
      </c>
      <c r="AF449" s="411">
        <f t="shared" si="140"/>
        <v>0</v>
      </c>
      <c r="AG449" s="411">
        <f t="shared" si="140"/>
        <v>0</v>
      </c>
      <c r="AH449" s="411">
        <f t="shared" si="140"/>
        <v>0</v>
      </c>
      <c r="AI449" s="411">
        <f t="shared" si="140"/>
        <v>0</v>
      </c>
      <c r="AJ449" s="411">
        <f t="shared" si="140"/>
        <v>0</v>
      </c>
      <c r="AK449" s="411">
        <f t="shared" si="140"/>
        <v>0</v>
      </c>
      <c r="AL449" s="411">
        <f t="shared" si="140"/>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41">AA451</f>
        <v>0</v>
      </c>
      <c r="AB452" s="411">
        <f t="shared" si="141"/>
        <v>0</v>
      </c>
      <c r="AC452" s="411">
        <f t="shared" si="141"/>
        <v>0</v>
      </c>
      <c r="AD452" s="411">
        <f t="shared" si="141"/>
        <v>0</v>
      </c>
      <c r="AE452" s="411">
        <f t="shared" si="141"/>
        <v>0</v>
      </c>
      <c r="AF452" s="411">
        <f t="shared" si="141"/>
        <v>0</v>
      </c>
      <c r="AG452" s="411">
        <f t="shared" si="141"/>
        <v>0</v>
      </c>
      <c r="AH452" s="411">
        <f t="shared" si="141"/>
        <v>0</v>
      </c>
      <c r="AI452" s="411">
        <f t="shared" si="141"/>
        <v>0</v>
      </c>
      <c r="AJ452" s="411">
        <f t="shared" si="141"/>
        <v>0</v>
      </c>
      <c r="AK452" s="411">
        <f t="shared" si="141"/>
        <v>0</v>
      </c>
      <c r="AL452" s="411">
        <f t="shared" si="141"/>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42">AA454</f>
        <v>0</v>
      </c>
      <c r="AB455" s="411">
        <f t="shared" si="142"/>
        <v>0</v>
      </c>
      <c r="AC455" s="411">
        <f t="shared" si="142"/>
        <v>0</v>
      </c>
      <c r="AD455" s="411">
        <f t="shared" si="142"/>
        <v>0</v>
      </c>
      <c r="AE455" s="411">
        <f t="shared" si="142"/>
        <v>0</v>
      </c>
      <c r="AF455" s="411">
        <f t="shared" si="142"/>
        <v>0</v>
      </c>
      <c r="AG455" s="411">
        <f t="shared" si="142"/>
        <v>0</v>
      </c>
      <c r="AH455" s="411">
        <f t="shared" si="142"/>
        <v>0</v>
      </c>
      <c r="AI455" s="411">
        <f t="shared" si="142"/>
        <v>0</v>
      </c>
      <c r="AJ455" s="411">
        <f t="shared" si="142"/>
        <v>0</v>
      </c>
      <c r="AK455" s="411">
        <f t="shared" si="142"/>
        <v>0</v>
      </c>
      <c r="AL455" s="411">
        <f t="shared" si="142"/>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43">AA457</f>
        <v>0</v>
      </c>
      <c r="AB458" s="411">
        <f t="shared" si="143"/>
        <v>0</v>
      </c>
      <c r="AC458" s="411">
        <f t="shared" si="143"/>
        <v>0</v>
      </c>
      <c r="AD458" s="411">
        <f t="shared" si="143"/>
        <v>0</v>
      </c>
      <c r="AE458" s="411">
        <f t="shared" si="143"/>
        <v>0</v>
      </c>
      <c r="AF458" s="411">
        <f t="shared" si="143"/>
        <v>0</v>
      </c>
      <c r="AG458" s="411">
        <f t="shared" si="143"/>
        <v>0</v>
      </c>
      <c r="AH458" s="411">
        <f t="shared" si="143"/>
        <v>0</v>
      </c>
      <c r="AI458" s="411">
        <f t="shared" si="143"/>
        <v>0</v>
      </c>
      <c r="AJ458" s="411">
        <f t="shared" si="143"/>
        <v>0</v>
      </c>
      <c r="AK458" s="411">
        <f t="shared" si="143"/>
        <v>0</v>
      </c>
      <c r="AL458" s="411">
        <f t="shared" si="143"/>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4">AA461</f>
        <v>0</v>
      </c>
      <c r="AB462" s="411">
        <f t="shared" si="144"/>
        <v>0</v>
      </c>
      <c r="AC462" s="411">
        <f t="shared" si="144"/>
        <v>0</v>
      </c>
      <c r="AD462" s="411">
        <f t="shared" si="144"/>
        <v>0</v>
      </c>
      <c r="AE462" s="411">
        <f t="shared" si="144"/>
        <v>0</v>
      </c>
      <c r="AF462" s="411">
        <f t="shared" si="144"/>
        <v>0</v>
      </c>
      <c r="AG462" s="411">
        <f t="shared" si="144"/>
        <v>0</v>
      </c>
      <c r="AH462" s="411">
        <f t="shared" si="144"/>
        <v>0</v>
      </c>
      <c r="AI462" s="411">
        <f t="shared" si="144"/>
        <v>0</v>
      </c>
      <c r="AJ462" s="411">
        <f t="shared" si="144"/>
        <v>0</v>
      </c>
      <c r="AK462" s="411">
        <f t="shared" si="144"/>
        <v>0</v>
      </c>
      <c r="AL462" s="411">
        <f t="shared" si="144"/>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5">AA464</f>
        <v>0</v>
      </c>
      <c r="AB465" s="411">
        <f t="shared" si="145"/>
        <v>0</v>
      </c>
      <c r="AC465" s="411">
        <f t="shared" si="145"/>
        <v>0</v>
      </c>
      <c r="AD465" s="411">
        <f t="shared" si="145"/>
        <v>0</v>
      </c>
      <c r="AE465" s="411">
        <f t="shared" si="145"/>
        <v>0</v>
      </c>
      <c r="AF465" s="411">
        <f t="shared" si="145"/>
        <v>0</v>
      </c>
      <c r="AG465" s="411">
        <f t="shared" si="145"/>
        <v>0</v>
      </c>
      <c r="AH465" s="411">
        <f t="shared" si="145"/>
        <v>0</v>
      </c>
      <c r="AI465" s="411">
        <f t="shared" si="145"/>
        <v>0</v>
      </c>
      <c r="AJ465" s="411">
        <f t="shared" si="145"/>
        <v>0</v>
      </c>
      <c r="AK465" s="411">
        <f t="shared" si="145"/>
        <v>0</v>
      </c>
      <c r="AL465" s="411">
        <f t="shared" si="145"/>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f>+'7.  Persistence Report'!AX73</f>
        <v>0</v>
      </c>
      <c r="I467" s="295">
        <f>+'7.  Persistence Report'!AY73</f>
        <v>0</v>
      </c>
      <c r="J467" s="295">
        <f>+'7.  Persistence Report'!AZ73</f>
        <v>92807.423999999999</v>
      </c>
      <c r="K467" s="295">
        <f>+'7.  Persistence Report'!BA73</f>
        <v>0</v>
      </c>
      <c r="L467" s="295">
        <f>+'7.  Persistence Report'!BB73</f>
        <v>0</v>
      </c>
      <c r="M467" s="295">
        <f>+'7.  Persistence Report'!BC73</f>
        <v>0</v>
      </c>
      <c r="N467" s="295">
        <v>12</v>
      </c>
      <c r="O467" s="295"/>
      <c r="P467" s="295"/>
      <c r="Q467" s="295"/>
      <c r="R467" s="295"/>
      <c r="S467" s="295">
        <f>+'7.  Persistence Report'!S73</f>
        <v>0</v>
      </c>
      <c r="T467" s="295">
        <f>+'7.  Persistence Report'!T73</f>
        <v>0</v>
      </c>
      <c r="U467" s="295">
        <f>+'7.  Persistence Report'!U73</f>
        <v>0</v>
      </c>
      <c r="V467" s="295">
        <f>+'7.  Persistence Report'!V73</f>
        <v>0</v>
      </c>
      <c r="W467" s="295">
        <f>+'7.  Persistence Report'!W73</f>
        <v>0</v>
      </c>
      <c r="X467" s="295">
        <f>+'7.  Persistence Report'!X73</f>
        <v>0</v>
      </c>
      <c r="Y467" s="410"/>
      <c r="Z467" s="415">
        <v>0.5</v>
      </c>
      <c r="AA467" s="415">
        <v>0.5</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0.5</v>
      </c>
      <c r="AA468" s="411">
        <f t="shared" ref="AA468:AL468" si="146">AA467</f>
        <v>0.5</v>
      </c>
      <c r="AB468" s="411">
        <f t="shared" si="146"/>
        <v>0</v>
      </c>
      <c r="AC468" s="411">
        <f t="shared" si="146"/>
        <v>0</v>
      </c>
      <c r="AD468" s="411">
        <f t="shared" si="146"/>
        <v>0</v>
      </c>
      <c r="AE468" s="411">
        <f t="shared" si="146"/>
        <v>0</v>
      </c>
      <c r="AF468" s="411">
        <f t="shared" si="146"/>
        <v>0</v>
      </c>
      <c r="AG468" s="411">
        <f t="shared" si="146"/>
        <v>0</v>
      </c>
      <c r="AH468" s="411">
        <f t="shared" si="146"/>
        <v>0</v>
      </c>
      <c r="AI468" s="411">
        <f t="shared" si="146"/>
        <v>0</v>
      </c>
      <c r="AJ468" s="411">
        <f t="shared" si="146"/>
        <v>0</v>
      </c>
      <c r="AK468" s="411">
        <f t="shared" si="146"/>
        <v>0</v>
      </c>
      <c r="AL468" s="411">
        <f t="shared" si="146"/>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f>+'7.  Persistence Report'!AX72</f>
        <v>0</v>
      </c>
      <c r="I470" s="295">
        <f>+'7.  Persistence Report'!AY72</f>
        <v>0</v>
      </c>
      <c r="J470" s="295">
        <f>+'7.  Persistence Report'!AZ72</f>
        <v>1713986.757</v>
      </c>
      <c r="K470" s="295">
        <f>+'7.  Persistence Report'!BA72</f>
        <v>0</v>
      </c>
      <c r="L470" s="295">
        <f>+'7.  Persistence Report'!BB72</f>
        <v>0</v>
      </c>
      <c r="M470" s="295">
        <f>+'7.  Persistence Report'!BC72</f>
        <v>0</v>
      </c>
      <c r="N470" s="295">
        <v>12</v>
      </c>
      <c r="O470" s="295"/>
      <c r="P470" s="295"/>
      <c r="Q470" s="295"/>
      <c r="R470" s="295"/>
      <c r="S470" s="295">
        <f>+'7.  Persistence Report'!S72</f>
        <v>0</v>
      </c>
      <c r="T470" s="295">
        <f>+'7.  Persistence Report'!T72</f>
        <v>0</v>
      </c>
      <c r="U470" s="295">
        <f>+'7.  Persistence Report'!U72</f>
        <v>314.87391300000002</v>
      </c>
      <c r="V470" s="295">
        <f>+'7.  Persistence Report'!V72</f>
        <v>0</v>
      </c>
      <c r="W470" s="295">
        <f>+'7.  Persistence Report'!W72</f>
        <v>0</v>
      </c>
      <c r="X470" s="295">
        <f>+'7.  Persistence Report'!X72</f>
        <v>0</v>
      </c>
      <c r="Y470" s="410"/>
      <c r="Z470" s="415">
        <v>0.3</v>
      </c>
      <c r="AA470" s="415">
        <v>0.65</v>
      </c>
      <c r="AB470" s="415">
        <v>0.05</v>
      </c>
      <c r="AC470" s="415"/>
      <c r="AD470" s="415"/>
      <c r="AE470" s="415"/>
      <c r="AF470" s="415"/>
      <c r="AG470" s="415"/>
      <c r="AH470" s="415"/>
      <c r="AI470" s="415"/>
      <c r="AJ470" s="415"/>
      <c r="AK470" s="415"/>
      <c r="AL470" s="415"/>
      <c r="AM470" s="296">
        <f>SUM(Y470:AL470)</f>
        <v>1</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0.3</v>
      </c>
      <c r="AA471" s="411">
        <f t="shared" ref="AA471:AL471" si="147">AA470</f>
        <v>0.65</v>
      </c>
      <c r="AB471" s="411">
        <f t="shared" si="147"/>
        <v>0.05</v>
      </c>
      <c r="AC471" s="411">
        <f t="shared" si="147"/>
        <v>0</v>
      </c>
      <c r="AD471" s="411">
        <f t="shared" si="147"/>
        <v>0</v>
      </c>
      <c r="AE471" s="411">
        <f t="shared" si="147"/>
        <v>0</v>
      </c>
      <c r="AF471" s="411">
        <f t="shared" si="147"/>
        <v>0</v>
      </c>
      <c r="AG471" s="411">
        <f t="shared" si="147"/>
        <v>0</v>
      </c>
      <c r="AH471" s="411">
        <f t="shared" si="147"/>
        <v>0</v>
      </c>
      <c r="AI471" s="411">
        <f t="shared" si="147"/>
        <v>0</v>
      </c>
      <c r="AJ471" s="411">
        <f t="shared" si="147"/>
        <v>0</v>
      </c>
      <c r="AK471" s="411">
        <f t="shared" si="147"/>
        <v>0</v>
      </c>
      <c r="AL471" s="411">
        <f t="shared" si="147"/>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8">AA473</f>
        <v>0</v>
      </c>
      <c r="AB474" s="411">
        <f t="shared" si="148"/>
        <v>0</v>
      </c>
      <c r="AC474" s="411">
        <f t="shared" si="148"/>
        <v>0</v>
      </c>
      <c r="AD474" s="411">
        <f t="shared" si="148"/>
        <v>0</v>
      </c>
      <c r="AE474" s="411">
        <f t="shared" si="148"/>
        <v>0</v>
      </c>
      <c r="AF474" s="411">
        <f t="shared" si="148"/>
        <v>0</v>
      </c>
      <c r="AG474" s="411">
        <f t="shared" si="148"/>
        <v>0</v>
      </c>
      <c r="AH474" s="411">
        <f t="shared" si="148"/>
        <v>0</v>
      </c>
      <c r="AI474" s="411">
        <f t="shared" si="148"/>
        <v>0</v>
      </c>
      <c r="AJ474" s="411">
        <f t="shared" si="148"/>
        <v>0</v>
      </c>
      <c r="AK474" s="411">
        <f t="shared" si="148"/>
        <v>0</v>
      </c>
      <c r="AL474" s="411">
        <f t="shared" si="148"/>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f>+'7.  Persistence Report'!AX70</f>
        <v>0</v>
      </c>
      <c r="I477" s="295">
        <f>+'7.  Persistence Report'!AY70</f>
        <v>0</v>
      </c>
      <c r="J477" s="295">
        <f>+'7.  Persistence Report'!AZ70</f>
        <v>27115.562859999998</v>
      </c>
      <c r="K477" s="295">
        <f>+'7.  Persistence Report'!BA70</f>
        <v>0</v>
      </c>
      <c r="L477" s="295">
        <f>+'7.  Persistence Report'!BB70</f>
        <v>0</v>
      </c>
      <c r="M477" s="295">
        <f>+'7.  Persistence Report'!BC70</f>
        <v>0</v>
      </c>
      <c r="N477" s="291"/>
      <c r="O477" s="295"/>
      <c r="P477" s="295"/>
      <c r="Q477" s="295"/>
      <c r="R477" s="295"/>
      <c r="S477" s="295">
        <f>+'7.  Persistence Report'!S70</f>
        <v>0</v>
      </c>
      <c r="T477" s="295">
        <f>+'7.  Persistence Report'!T70</f>
        <v>0</v>
      </c>
      <c r="U477" s="295">
        <f>+'7.  Persistence Report'!U70</f>
        <v>2.7695434799999998</v>
      </c>
      <c r="V477" s="295">
        <f>+'7.  Persistence Report'!V70</f>
        <v>0</v>
      </c>
      <c r="W477" s="295">
        <f>+'7.  Persistence Report'!W70</f>
        <v>0</v>
      </c>
      <c r="X477" s="295">
        <f>+'7.  Persistence Report'!X70</f>
        <v>0</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9">AA477</f>
        <v>0</v>
      </c>
      <c r="AB478" s="411">
        <f t="shared" si="149"/>
        <v>0</v>
      </c>
      <c r="AC478" s="411">
        <f t="shared" si="149"/>
        <v>0</v>
      </c>
      <c r="AD478" s="411">
        <f t="shared" si="149"/>
        <v>0</v>
      </c>
      <c r="AE478" s="411">
        <f t="shared" si="149"/>
        <v>0</v>
      </c>
      <c r="AF478" s="411">
        <f t="shared" si="149"/>
        <v>0</v>
      </c>
      <c r="AG478" s="411">
        <f t="shared" si="149"/>
        <v>0</v>
      </c>
      <c r="AH478" s="411">
        <f t="shared" si="149"/>
        <v>0</v>
      </c>
      <c r="AI478" s="411">
        <f t="shared" si="149"/>
        <v>0</v>
      </c>
      <c r="AJ478" s="411">
        <f t="shared" si="149"/>
        <v>0</v>
      </c>
      <c r="AK478" s="411">
        <f t="shared" si="149"/>
        <v>0</v>
      </c>
      <c r="AL478" s="411">
        <f t="shared" si="149"/>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50">AA481</f>
        <v>0</v>
      </c>
      <c r="AB482" s="411">
        <f t="shared" si="150"/>
        <v>0</v>
      </c>
      <c r="AC482" s="411">
        <f t="shared" si="150"/>
        <v>0</v>
      </c>
      <c r="AD482" s="411">
        <f t="shared" si="150"/>
        <v>0</v>
      </c>
      <c r="AE482" s="411">
        <f t="shared" si="150"/>
        <v>0</v>
      </c>
      <c r="AF482" s="411">
        <f t="shared" si="150"/>
        <v>0</v>
      </c>
      <c r="AG482" s="411">
        <f t="shared" si="150"/>
        <v>0</v>
      </c>
      <c r="AH482" s="411">
        <f t="shared" si="150"/>
        <v>0</v>
      </c>
      <c r="AI482" s="411">
        <f t="shared" si="150"/>
        <v>0</v>
      </c>
      <c r="AJ482" s="411">
        <f t="shared" si="150"/>
        <v>0</v>
      </c>
      <c r="AK482" s="411">
        <f t="shared" si="150"/>
        <v>0</v>
      </c>
      <c r="AL482" s="411">
        <f t="shared" si="150"/>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51">AA484</f>
        <v>0</v>
      </c>
      <c r="AB485" s="411">
        <f t="shared" si="151"/>
        <v>0</v>
      </c>
      <c r="AC485" s="411">
        <f t="shared" si="151"/>
        <v>0</v>
      </c>
      <c r="AD485" s="411">
        <f t="shared" si="151"/>
        <v>0</v>
      </c>
      <c r="AE485" s="411">
        <f t="shared" si="151"/>
        <v>0</v>
      </c>
      <c r="AF485" s="411">
        <f t="shared" si="151"/>
        <v>0</v>
      </c>
      <c r="AG485" s="411">
        <f t="shared" si="151"/>
        <v>0</v>
      </c>
      <c r="AH485" s="411">
        <f t="shared" si="151"/>
        <v>0</v>
      </c>
      <c r="AI485" s="411">
        <f t="shared" si="151"/>
        <v>0</v>
      </c>
      <c r="AJ485" s="411">
        <f t="shared" si="151"/>
        <v>0</v>
      </c>
      <c r="AK485" s="411">
        <f t="shared" si="151"/>
        <v>0</v>
      </c>
      <c r="AL485" s="411">
        <f t="shared" si="151"/>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52">AA488</f>
        <v>0</v>
      </c>
      <c r="AB489" s="411">
        <f t="shared" si="152"/>
        <v>0</v>
      </c>
      <c r="AC489" s="411">
        <f t="shared" si="152"/>
        <v>0</v>
      </c>
      <c r="AD489" s="411">
        <f t="shared" si="152"/>
        <v>0</v>
      </c>
      <c r="AE489" s="411">
        <f t="shared" si="152"/>
        <v>0</v>
      </c>
      <c r="AF489" s="411">
        <f t="shared" si="152"/>
        <v>0</v>
      </c>
      <c r="AG489" s="411">
        <f t="shared" si="152"/>
        <v>0</v>
      </c>
      <c r="AH489" s="411">
        <f t="shared" si="152"/>
        <v>0</v>
      </c>
      <c r="AI489" s="411">
        <f t="shared" si="152"/>
        <v>0</v>
      </c>
      <c r="AJ489" s="411">
        <f t="shared" si="152"/>
        <v>0</v>
      </c>
      <c r="AK489" s="411">
        <f t="shared" si="152"/>
        <v>0</v>
      </c>
      <c r="AL489" s="411">
        <f t="shared" si="152"/>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3">AA491</f>
        <v>0</v>
      </c>
      <c r="AB492" s="411">
        <f t="shared" si="153"/>
        <v>0</v>
      </c>
      <c r="AC492" s="411">
        <f t="shared" si="153"/>
        <v>0</v>
      </c>
      <c r="AD492" s="411">
        <f t="shared" si="153"/>
        <v>0</v>
      </c>
      <c r="AE492" s="411">
        <f t="shared" si="153"/>
        <v>0</v>
      </c>
      <c r="AF492" s="411">
        <f t="shared" si="153"/>
        <v>0</v>
      </c>
      <c r="AG492" s="411">
        <f t="shared" si="153"/>
        <v>0</v>
      </c>
      <c r="AH492" s="411">
        <f t="shared" si="153"/>
        <v>0</v>
      </c>
      <c r="AI492" s="411">
        <f t="shared" si="153"/>
        <v>0</v>
      </c>
      <c r="AJ492" s="411">
        <f t="shared" si="153"/>
        <v>0</v>
      </c>
      <c r="AK492" s="411">
        <f t="shared" si="153"/>
        <v>0</v>
      </c>
      <c r="AL492" s="411">
        <f t="shared" si="153"/>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4">AA494</f>
        <v>0</v>
      </c>
      <c r="AB495" s="411">
        <f t="shared" si="154"/>
        <v>0</v>
      </c>
      <c r="AC495" s="411">
        <f t="shared" si="154"/>
        <v>0</v>
      </c>
      <c r="AD495" s="411">
        <f t="shared" si="154"/>
        <v>0</v>
      </c>
      <c r="AE495" s="411">
        <f t="shared" si="154"/>
        <v>0</v>
      </c>
      <c r="AF495" s="411">
        <f t="shared" si="154"/>
        <v>0</v>
      </c>
      <c r="AG495" s="411">
        <f t="shared" si="154"/>
        <v>0</v>
      </c>
      <c r="AH495" s="411">
        <f t="shared" si="154"/>
        <v>0</v>
      </c>
      <c r="AI495" s="411">
        <f t="shared" si="154"/>
        <v>0</v>
      </c>
      <c r="AJ495" s="411">
        <f t="shared" si="154"/>
        <v>0</v>
      </c>
      <c r="AK495" s="411">
        <f t="shared" si="154"/>
        <v>0</v>
      </c>
      <c r="AL495" s="411">
        <f t="shared" si="154"/>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5">Z497</f>
        <v>0</v>
      </c>
      <c r="AA498" s="411">
        <f t="shared" si="155"/>
        <v>0</v>
      </c>
      <c r="AB498" s="411">
        <f t="shared" si="155"/>
        <v>0</v>
      </c>
      <c r="AC498" s="411">
        <f t="shared" si="155"/>
        <v>0</v>
      </c>
      <c r="AD498" s="411">
        <f t="shared" si="155"/>
        <v>0</v>
      </c>
      <c r="AE498" s="411">
        <f t="shared" si="155"/>
        <v>0</v>
      </c>
      <c r="AF498" s="411">
        <f t="shared" si="155"/>
        <v>0</v>
      </c>
      <c r="AG498" s="411">
        <f t="shared" si="155"/>
        <v>0</v>
      </c>
      <c r="AH498" s="411">
        <f t="shared" si="155"/>
        <v>0</v>
      </c>
      <c r="AI498" s="411">
        <f t="shared" si="155"/>
        <v>0</v>
      </c>
      <c r="AJ498" s="411">
        <f t="shared" si="155"/>
        <v>0</v>
      </c>
      <c r="AK498" s="411">
        <f t="shared" si="155"/>
        <v>0</v>
      </c>
      <c r="AL498" s="411">
        <f t="shared" si="155"/>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6">Z500</f>
        <v>0</v>
      </c>
      <c r="AA501" s="411">
        <f t="shared" si="156"/>
        <v>0</v>
      </c>
      <c r="AB501" s="411">
        <f t="shared" si="156"/>
        <v>0</v>
      </c>
      <c r="AC501" s="411">
        <f t="shared" si="156"/>
        <v>0</v>
      </c>
      <c r="AD501" s="411">
        <f t="shared" si="156"/>
        <v>0</v>
      </c>
      <c r="AE501" s="411">
        <f t="shared" si="156"/>
        <v>0</v>
      </c>
      <c r="AF501" s="411">
        <f t="shared" si="156"/>
        <v>0</v>
      </c>
      <c r="AG501" s="411">
        <f t="shared" si="156"/>
        <v>0</v>
      </c>
      <c r="AH501" s="411">
        <f t="shared" si="156"/>
        <v>0</v>
      </c>
      <c r="AI501" s="411">
        <f t="shared" si="156"/>
        <v>0</v>
      </c>
      <c r="AJ501" s="411">
        <f t="shared" si="156"/>
        <v>0</v>
      </c>
      <c r="AK501" s="411">
        <f t="shared" si="156"/>
        <v>0</v>
      </c>
      <c r="AL501" s="411">
        <f t="shared" si="156"/>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7">Z504</f>
        <v>0</v>
      </c>
      <c r="AA505" s="411">
        <f t="shared" si="157"/>
        <v>0</v>
      </c>
      <c r="AB505" s="411">
        <f t="shared" si="157"/>
        <v>0</v>
      </c>
      <c r="AC505" s="411">
        <f t="shared" si="157"/>
        <v>0</v>
      </c>
      <c r="AD505" s="411">
        <f t="shared" si="157"/>
        <v>0</v>
      </c>
      <c r="AE505" s="411">
        <f t="shared" si="157"/>
        <v>0</v>
      </c>
      <c r="AF505" s="411">
        <f t="shared" si="157"/>
        <v>0</v>
      </c>
      <c r="AG505" s="411">
        <f t="shared" si="157"/>
        <v>0</v>
      </c>
      <c r="AH505" s="411">
        <f t="shared" si="157"/>
        <v>0</v>
      </c>
      <c r="AI505" s="411">
        <f t="shared" si="157"/>
        <v>0</v>
      </c>
      <c r="AJ505" s="411">
        <f t="shared" si="157"/>
        <v>0</v>
      </c>
      <c r="AK505" s="411">
        <f t="shared" si="157"/>
        <v>0</v>
      </c>
      <c r="AL505" s="411">
        <f t="shared" si="157"/>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8">Z507</f>
        <v>0</v>
      </c>
      <c r="AA508" s="411">
        <f t="shared" si="158"/>
        <v>0</v>
      </c>
      <c r="AB508" s="411">
        <f t="shared" si="158"/>
        <v>0</v>
      </c>
      <c r="AC508" s="411">
        <f t="shared" si="158"/>
        <v>0</v>
      </c>
      <c r="AD508" s="411">
        <f t="shared" si="158"/>
        <v>0</v>
      </c>
      <c r="AE508" s="411">
        <f t="shared" si="158"/>
        <v>0</v>
      </c>
      <c r="AF508" s="411">
        <f t="shared" si="158"/>
        <v>0</v>
      </c>
      <c r="AG508" s="411">
        <f t="shared" si="158"/>
        <v>0</v>
      </c>
      <c r="AH508" s="411">
        <f t="shared" si="158"/>
        <v>0</v>
      </c>
      <c r="AI508" s="411">
        <f t="shared" si="158"/>
        <v>0</v>
      </c>
      <c r="AJ508" s="411">
        <f t="shared" si="158"/>
        <v>0</v>
      </c>
      <c r="AK508" s="411">
        <f t="shared" si="158"/>
        <v>0</v>
      </c>
      <c r="AL508" s="411">
        <f t="shared" si="158"/>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9">Z510</f>
        <v>0</v>
      </c>
      <c r="AA511" s="411">
        <f t="shared" si="159"/>
        <v>0</v>
      </c>
      <c r="AB511" s="411">
        <f t="shared" si="159"/>
        <v>0</v>
      </c>
      <c r="AC511" s="411">
        <f t="shared" si="159"/>
        <v>0</v>
      </c>
      <c r="AD511" s="411">
        <f t="shared" si="159"/>
        <v>0</v>
      </c>
      <c r="AE511" s="411">
        <f t="shared" si="159"/>
        <v>0</v>
      </c>
      <c r="AF511" s="411">
        <f t="shared" si="159"/>
        <v>0</v>
      </c>
      <c r="AG511" s="411">
        <f t="shared" si="159"/>
        <v>0</v>
      </c>
      <c r="AH511" s="411">
        <f t="shared" si="159"/>
        <v>0</v>
      </c>
      <c r="AI511" s="411">
        <f t="shared" si="159"/>
        <v>0</v>
      </c>
      <c r="AJ511" s="411">
        <f t="shared" si="159"/>
        <v>0</v>
      </c>
      <c r="AK511" s="411">
        <f t="shared" si="159"/>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f>SUM(H408:H511)</f>
        <v>0</v>
      </c>
      <c r="I513" s="329">
        <f t="shared" ref="I513:M513" si="160">SUM(I408:I511)</f>
        <v>0</v>
      </c>
      <c r="J513" s="329">
        <f t="shared" si="160"/>
        <v>3066132.0157519998</v>
      </c>
      <c r="K513" s="329">
        <f t="shared" si="160"/>
        <v>0</v>
      </c>
      <c r="L513" s="329">
        <f t="shared" si="160"/>
        <v>0</v>
      </c>
      <c r="M513" s="329">
        <f t="shared" si="160"/>
        <v>0</v>
      </c>
      <c r="N513" s="329"/>
      <c r="O513" s="329">
        <f>SUM(O408:O511)</f>
        <v>0</v>
      </c>
      <c r="P513" s="329"/>
      <c r="Q513" s="329"/>
      <c r="R513" s="329"/>
      <c r="S513" s="329">
        <f t="shared" ref="S513:X513" si="161">SUM(S408:S511)</f>
        <v>0</v>
      </c>
      <c r="T513" s="329">
        <f t="shared" si="161"/>
        <v>0</v>
      </c>
      <c r="U513" s="329">
        <f t="shared" si="161"/>
        <v>591.41073301100005</v>
      </c>
      <c r="V513" s="329">
        <f t="shared" si="161"/>
        <v>0</v>
      </c>
      <c r="W513" s="329">
        <f t="shared" si="161"/>
        <v>0</v>
      </c>
      <c r="X513" s="329">
        <f t="shared" si="161"/>
        <v>0</v>
      </c>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1.43E-2</v>
      </c>
      <c r="Z516" s="341">
        <f>HLOOKUP(Z$20,'3.  Distribution Rates'!$C$122:$P$133,6,FALSE)</f>
        <v>1.9300000000000001E-2</v>
      </c>
      <c r="AA516" s="341">
        <f>HLOOKUP(AA$20,'3.  Distribution Rates'!$C$122:$P$133,6,FALSE)</f>
        <v>4.6245000000000003</v>
      </c>
      <c r="AB516" s="341">
        <f>HLOOKUP(AB$20,'3.  Distribution Rates'!$C$122:$P$133,6,FALSE)</f>
        <v>4.7545000000000002</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62">Z137*Z516</f>
        <v>0</v>
      </c>
      <c r="AA517" s="378">
        <f t="shared" si="162"/>
        <v>0</v>
      </c>
      <c r="AB517" s="378">
        <f t="shared" si="162"/>
        <v>0</v>
      </c>
      <c r="AC517" s="378">
        <f t="shared" si="162"/>
        <v>0</v>
      </c>
      <c r="AD517" s="378">
        <f t="shared" si="162"/>
        <v>0</v>
      </c>
      <c r="AE517" s="378">
        <f t="shared" si="162"/>
        <v>0</v>
      </c>
      <c r="AF517" s="378">
        <f t="shared" si="162"/>
        <v>0</v>
      </c>
      <c r="AG517" s="378">
        <f t="shared" si="162"/>
        <v>0</v>
      </c>
      <c r="AH517" s="378">
        <f t="shared" si="162"/>
        <v>0</v>
      </c>
      <c r="AI517" s="378">
        <f t="shared" si="162"/>
        <v>0</v>
      </c>
      <c r="AJ517" s="378">
        <f t="shared" si="162"/>
        <v>0</v>
      </c>
      <c r="AK517" s="378">
        <f t="shared" si="162"/>
        <v>0</v>
      </c>
      <c r="AL517" s="378">
        <f t="shared" si="162"/>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3">Z266*Z516</f>
        <v>0</v>
      </c>
      <c r="AA518" s="378">
        <f t="shared" si="163"/>
        <v>0</v>
      </c>
      <c r="AB518" s="378">
        <f t="shared" si="163"/>
        <v>0</v>
      </c>
      <c r="AC518" s="378">
        <f t="shared" si="163"/>
        <v>0</v>
      </c>
      <c r="AD518" s="378">
        <f t="shared" si="163"/>
        <v>0</v>
      </c>
      <c r="AE518" s="378">
        <f t="shared" si="163"/>
        <v>0</v>
      </c>
      <c r="AF518" s="378">
        <f t="shared" si="163"/>
        <v>0</v>
      </c>
      <c r="AG518" s="378">
        <f t="shared" si="163"/>
        <v>0</v>
      </c>
      <c r="AH518" s="378">
        <f t="shared" si="163"/>
        <v>0</v>
      </c>
      <c r="AI518" s="378">
        <f t="shared" si="163"/>
        <v>0</v>
      </c>
      <c r="AJ518" s="378">
        <f t="shared" si="163"/>
        <v>0</v>
      </c>
      <c r="AK518" s="378">
        <f t="shared" si="163"/>
        <v>0</v>
      </c>
      <c r="AL518" s="378">
        <f t="shared" si="163"/>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64">Z395*Z516</f>
        <v>0</v>
      </c>
      <c r="AA519" s="378">
        <f t="shared" si="164"/>
        <v>0</v>
      </c>
      <c r="AB519" s="378">
        <f t="shared" si="164"/>
        <v>0</v>
      </c>
      <c r="AC519" s="378">
        <f t="shared" si="164"/>
        <v>0</v>
      </c>
      <c r="AD519" s="378">
        <f t="shared" si="164"/>
        <v>0</v>
      </c>
      <c r="AE519" s="378">
        <f t="shared" si="164"/>
        <v>0</v>
      </c>
      <c r="AF519" s="378">
        <f t="shared" si="164"/>
        <v>0</v>
      </c>
      <c r="AG519" s="378">
        <f t="shared" si="164"/>
        <v>0</v>
      </c>
      <c r="AH519" s="378">
        <f t="shared" si="164"/>
        <v>0</v>
      </c>
      <c r="AI519" s="378">
        <f t="shared" si="164"/>
        <v>0</v>
      </c>
      <c r="AJ519" s="378">
        <f t="shared" si="164"/>
        <v>0</v>
      </c>
      <c r="AK519" s="378">
        <f t="shared" si="164"/>
        <v>0</v>
      </c>
      <c r="AL519" s="378">
        <f t="shared" si="164"/>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5">Z513*Z516</f>
        <v>0</v>
      </c>
      <c r="AA520" s="378">
        <f t="shared" si="165"/>
        <v>0</v>
      </c>
      <c r="AB520" s="378">
        <f t="shared" si="165"/>
        <v>0</v>
      </c>
      <c r="AC520" s="378">
        <f t="shared" si="165"/>
        <v>0</v>
      </c>
      <c r="AD520" s="378">
        <f t="shared" si="165"/>
        <v>0</v>
      </c>
      <c r="AE520" s="378">
        <f t="shared" si="165"/>
        <v>0</v>
      </c>
      <c r="AF520" s="378">
        <f t="shared" si="165"/>
        <v>0</v>
      </c>
      <c r="AG520" s="378">
        <f t="shared" si="165"/>
        <v>0</v>
      </c>
      <c r="AH520" s="378">
        <f t="shared" si="165"/>
        <v>0</v>
      </c>
      <c r="AI520" s="378">
        <f>AI513*AI516</f>
        <v>0</v>
      </c>
      <c r="AJ520" s="378">
        <f t="shared" si="165"/>
        <v>0</v>
      </c>
      <c r="AK520" s="378">
        <f t="shared" si="165"/>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6">SUM(Z517:Z520)</f>
        <v>0</v>
      </c>
      <c r="AA521" s="346">
        <f t="shared" si="166"/>
        <v>0</v>
      </c>
      <c r="AB521" s="346">
        <f t="shared" si="166"/>
        <v>0</v>
      </c>
      <c r="AC521" s="346">
        <f t="shared" si="166"/>
        <v>0</v>
      </c>
      <c r="AD521" s="346">
        <f t="shared" si="166"/>
        <v>0</v>
      </c>
      <c r="AE521" s="346">
        <f t="shared" si="166"/>
        <v>0</v>
      </c>
      <c r="AF521" s="346">
        <f t="shared" si="166"/>
        <v>0</v>
      </c>
      <c r="AG521" s="346">
        <f t="shared" si="166"/>
        <v>0</v>
      </c>
      <c r="AH521" s="346">
        <f t="shared" si="166"/>
        <v>0</v>
      </c>
      <c r="AI521" s="346">
        <f t="shared" si="166"/>
        <v>0</v>
      </c>
      <c r="AJ521" s="346">
        <f t="shared" si="166"/>
        <v>0</v>
      </c>
      <c r="AK521" s="346">
        <f t="shared" si="166"/>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67">Z514*Z516</f>
        <v>0</v>
      </c>
      <c r="AA522" s="347">
        <f>AA514*AA516</f>
        <v>0</v>
      </c>
      <c r="AB522" s="347">
        <f t="shared" si="167"/>
        <v>0</v>
      </c>
      <c r="AC522" s="347">
        <f t="shared" si="167"/>
        <v>0</v>
      </c>
      <c r="AD522" s="347">
        <f>AD514*AD516</f>
        <v>0</v>
      </c>
      <c r="AE522" s="347">
        <f t="shared" si="167"/>
        <v>0</v>
      </c>
      <c r="AF522" s="347">
        <f t="shared" si="167"/>
        <v>0</v>
      </c>
      <c r="AG522" s="347">
        <f t="shared" si="167"/>
        <v>0</v>
      </c>
      <c r="AH522" s="347">
        <f t="shared" si="167"/>
        <v>0</v>
      </c>
      <c r="AI522" s="347">
        <f t="shared" si="167"/>
        <v>0</v>
      </c>
      <c r="AJ522" s="347">
        <f t="shared" si="167"/>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1231824.6420820002</v>
      </c>
      <c r="Z531" s="326">
        <f>SUMPRODUCT(J408:J511,Z408:Z511)</f>
        <v>588112.93176999991</v>
      </c>
      <c r="AA531" s="326">
        <f>IF(AA407="kW",SUMPRODUCT(N408:N511,U408:U511,AA408:AA511),SUMPRODUCT(J408:J511,AA408:AA511))</f>
        <v>2456.0165214000003</v>
      </c>
      <c r="AB531" s="326">
        <f>IF(AB407="kW",SUMPRODUCT(N408:N511,U408:U511,AB408:AB511),SUMPRODUCT(J408:J511,AB408:AB511))</f>
        <v>188.92434780000002</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49" fitToHeight="0" orientation="landscape" cellComments="asDisplayed" r:id="rId1"/>
  <headerFooter>
    <oddHeader>&amp;L&amp;G</oddHeader>
    <oddFooter>&amp;R&amp;P of &amp;N</oddFooter>
  </headerFooter>
  <rowBreaks count="3" manualBreakCount="3">
    <brk id="145" max="38" man="1"/>
    <brk id="273" max="38" man="1"/>
    <brk id="40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view="pageBreakPreview" topLeftCell="A1106" zoomScale="60" zoomScaleNormal="80" workbookViewId="0">
      <pane xSplit="2" topLeftCell="C1" activePane="topRight" state="frozen"/>
      <selection pane="topRight" activeCell="AD925" sqref="AD1:AL1048576"/>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11" style="427" bestFit="1"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hidden="1" customWidth="1"/>
    <col min="31" max="35" width="15" style="427" hidden="1" customWidth="1"/>
    <col min="36" max="38" width="17.28515625" style="427" hidden="1" customWidth="1"/>
    <col min="39" max="39" width="14.5703125" style="427" customWidth="1"/>
    <col min="40" max="40" width="11.5703125" style="427" customWidth="1"/>
    <col min="41" max="16384" width="9" style="427"/>
  </cols>
  <sheetData>
    <row r="13" spans="2:39" ht="15.75" thickBot="1"/>
    <row r="14" spans="2:39" ht="26.25" customHeight="1" thickBot="1">
      <c r="B14" s="822"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2"/>
      <c r="C16" s="805" t="s">
        <v>551</v>
      </c>
      <c r="D16" s="80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2" t="s">
        <v>505</v>
      </c>
      <c r="C18" s="821" t="s">
        <v>680</v>
      </c>
      <c r="D18" s="821"/>
      <c r="E18" s="821"/>
      <c r="F18" s="821"/>
      <c r="G18" s="821"/>
      <c r="H18" s="821"/>
      <c r="I18" s="821"/>
      <c r="J18" s="821"/>
      <c r="K18" s="821"/>
      <c r="L18" s="821"/>
      <c r="M18" s="821"/>
      <c r="N18" s="821"/>
      <c r="O18" s="821"/>
      <c r="P18" s="821"/>
      <c r="Q18" s="821"/>
      <c r="R18" s="821"/>
      <c r="S18" s="821"/>
      <c r="T18" s="821"/>
      <c r="U18" s="821"/>
      <c r="V18" s="821"/>
      <c r="W18" s="821"/>
      <c r="X18" s="821"/>
      <c r="Y18" s="606"/>
      <c r="Z18" s="606"/>
      <c r="AA18" s="606"/>
      <c r="AB18" s="606"/>
      <c r="AC18" s="606"/>
      <c r="AD18" s="606"/>
      <c r="AE18" s="270"/>
      <c r="AF18" s="265"/>
      <c r="AG18" s="265"/>
      <c r="AH18" s="265"/>
      <c r="AI18" s="265"/>
      <c r="AJ18" s="265"/>
      <c r="AK18" s="265"/>
      <c r="AL18" s="265"/>
      <c r="AM18" s="265"/>
    </row>
    <row r="19" spans="2:39" ht="45.75" customHeight="1">
      <c r="B19" s="822"/>
      <c r="C19" s="821" t="s">
        <v>565</v>
      </c>
      <c r="D19" s="821"/>
      <c r="E19" s="821"/>
      <c r="F19" s="821"/>
      <c r="G19" s="821"/>
      <c r="H19" s="821"/>
      <c r="I19" s="821"/>
      <c r="J19" s="821"/>
      <c r="K19" s="821"/>
      <c r="L19" s="821"/>
      <c r="M19" s="821"/>
      <c r="N19" s="821"/>
      <c r="O19" s="821"/>
      <c r="P19" s="821"/>
      <c r="Q19" s="821"/>
      <c r="R19" s="821"/>
      <c r="S19" s="821"/>
      <c r="T19" s="821"/>
      <c r="U19" s="821"/>
      <c r="V19" s="821"/>
      <c r="W19" s="821"/>
      <c r="X19" s="821"/>
      <c r="Y19" s="606"/>
      <c r="Z19" s="606"/>
      <c r="AA19" s="606"/>
      <c r="AB19" s="606"/>
      <c r="AC19" s="606"/>
      <c r="AD19" s="606"/>
      <c r="AE19" s="270"/>
      <c r="AF19" s="265"/>
      <c r="AG19" s="265"/>
      <c r="AH19" s="265"/>
      <c r="AI19" s="265"/>
      <c r="AJ19" s="265"/>
      <c r="AK19" s="265"/>
      <c r="AL19" s="265"/>
      <c r="AM19" s="265"/>
    </row>
    <row r="20" spans="2:39" ht="62.25" customHeight="1">
      <c r="B20" s="273"/>
      <c r="C20" s="821" t="s">
        <v>563</v>
      </c>
      <c r="D20" s="821"/>
      <c r="E20" s="821"/>
      <c r="F20" s="821"/>
      <c r="G20" s="821"/>
      <c r="H20" s="821"/>
      <c r="I20" s="821"/>
      <c r="J20" s="821"/>
      <c r="K20" s="821"/>
      <c r="L20" s="821"/>
      <c r="M20" s="821"/>
      <c r="N20" s="821"/>
      <c r="O20" s="821"/>
      <c r="P20" s="821"/>
      <c r="Q20" s="821"/>
      <c r="R20" s="821"/>
      <c r="S20" s="821"/>
      <c r="T20" s="821"/>
      <c r="U20" s="821"/>
      <c r="V20" s="821"/>
      <c r="W20" s="821"/>
      <c r="X20" s="821"/>
      <c r="Y20" s="606"/>
      <c r="Z20" s="606"/>
      <c r="AA20" s="606"/>
      <c r="AB20" s="606"/>
      <c r="AC20" s="606"/>
      <c r="AD20" s="606"/>
      <c r="AE20" s="428"/>
      <c r="AF20" s="265"/>
      <c r="AG20" s="265"/>
      <c r="AH20" s="265"/>
      <c r="AI20" s="265"/>
      <c r="AJ20" s="265"/>
      <c r="AK20" s="265"/>
      <c r="AL20" s="265"/>
      <c r="AM20" s="265"/>
    </row>
    <row r="21" spans="2:39" ht="37.5" customHeight="1">
      <c r="B21" s="273"/>
      <c r="C21" s="821" t="s">
        <v>625</v>
      </c>
      <c r="D21" s="821"/>
      <c r="E21" s="821"/>
      <c r="F21" s="821"/>
      <c r="G21" s="821"/>
      <c r="H21" s="821"/>
      <c r="I21" s="821"/>
      <c r="J21" s="821"/>
      <c r="K21" s="821"/>
      <c r="L21" s="821"/>
      <c r="M21" s="821"/>
      <c r="N21" s="821"/>
      <c r="O21" s="821"/>
      <c r="P21" s="821"/>
      <c r="Q21" s="821"/>
      <c r="R21" s="821"/>
      <c r="S21" s="821"/>
      <c r="T21" s="821"/>
      <c r="U21" s="821"/>
      <c r="V21" s="821"/>
      <c r="W21" s="821"/>
      <c r="X21" s="821"/>
      <c r="Y21" s="606"/>
      <c r="Z21" s="606"/>
      <c r="AA21" s="606"/>
      <c r="AB21" s="606"/>
      <c r="AC21" s="606"/>
      <c r="AD21" s="606"/>
      <c r="AE21" s="276"/>
      <c r="AF21" s="265"/>
      <c r="AG21" s="265"/>
      <c r="AH21" s="265"/>
      <c r="AI21" s="265"/>
      <c r="AJ21" s="265"/>
      <c r="AK21" s="265"/>
      <c r="AL21" s="265"/>
      <c r="AM21" s="265"/>
    </row>
    <row r="22" spans="2:39" ht="54.75" customHeight="1">
      <c r="B22" s="273"/>
      <c r="C22" s="821" t="s">
        <v>611</v>
      </c>
      <c r="D22" s="821"/>
      <c r="E22" s="821"/>
      <c r="F22" s="821"/>
      <c r="G22" s="821"/>
      <c r="H22" s="821"/>
      <c r="I22" s="821"/>
      <c r="J22" s="821"/>
      <c r="K22" s="821"/>
      <c r="L22" s="821"/>
      <c r="M22" s="821"/>
      <c r="N22" s="821"/>
      <c r="O22" s="821"/>
      <c r="P22" s="821"/>
      <c r="Q22" s="821"/>
      <c r="R22" s="821"/>
      <c r="S22" s="821"/>
      <c r="T22" s="821"/>
      <c r="U22" s="821"/>
      <c r="V22" s="821"/>
      <c r="W22" s="821"/>
      <c r="X22" s="821"/>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2"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2"/>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2" t="s">
        <v>211</v>
      </c>
      <c r="C34" s="814" t="s">
        <v>33</v>
      </c>
      <c r="D34" s="284" t="s">
        <v>422</v>
      </c>
      <c r="E34" s="816" t="s">
        <v>209</v>
      </c>
      <c r="F34" s="817"/>
      <c r="G34" s="817"/>
      <c r="H34" s="817"/>
      <c r="I34" s="817"/>
      <c r="J34" s="817"/>
      <c r="K34" s="817"/>
      <c r="L34" s="817"/>
      <c r="M34" s="818"/>
      <c r="N34" s="819" t="s">
        <v>213</v>
      </c>
      <c r="O34" s="284" t="s">
        <v>423</v>
      </c>
      <c r="P34" s="816" t="s">
        <v>212</v>
      </c>
      <c r="Q34" s="817"/>
      <c r="R34" s="817"/>
      <c r="S34" s="817"/>
      <c r="T34" s="817"/>
      <c r="U34" s="817"/>
      <c r="V34" s="817"/>
      <c r="W34" s="817"/>
      <c r="X34" s="818"/>
      <c r="Y34" s="809" t="s">
        <v>243</v>
      </c>
      <c r="Z34" s="810"/>
      <c r="AA34" s="810"/>
      <c r="AB34" s="810"/>
      <c r="AC34" s="810"/>
      <c r="AD34" s="810"/>
      <c r="AE34" s="810"/>
      <c r="AF34" s="810"/>
      <c r="AG34" s="810"/>
      <c r="AH34" s="810"/>
      <c r="AI34" s="810"/>
      <c r="AJ34" s="810"/>
      <c r="AK34" s="810"/>
      <c r="AL34" s="810"/>
      <c r="AM34" s="811"/>
    </row>
    <row r="35" spans="1:39" ht="65.25" customHeight="1">
      <c r="B35" s="813"/>
      <c r="C35" s="815"/>
      <c r="D35" s="285">
        <v>2015</v>
      </c>
      <c r="E35" s="285">
        <v>2016</v>
      </c>
      <c r="F35" s="285">
        <v>2017</v>
      </c>
      <c r="G35" s="285">
        <v>2018</v>
      </c>
      <c r="H35" s="285">
        <v>2019</v>
      </c>
      <c r="I35" s="285">
        <v>2020</v>
      </c>
      <c r="J35" s="285">
        <v>2021</v>
      </c>
      <c r="K35" s="285">
        <v>2022</v>
      </c>
      <c r="L35" s="285">
        <v>2023</v>
      </c>
      <c r="M35" s="429">
        <v>2024</v>
      </c>
      <c r="N35" s="82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 - Thermal Demand Meter</v>
      </c>
      <c r="AB35" s="285" t="str">
        <f>'1.  LRAMVA Summary'!G52</f>
        <v>GS&gt;50 KW - Interval Meter</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f>+'7.  Persistence Report'!AX78</f>
        <v>0</v>
      </c>
      <c r="H38" s="295">
        <f>+'7.  Persistence Report'!AY78</f>
        <v>0</v>
      </c>
      <c r="I38" s="295">
        <f>+'7.  Persistence Report'!AZ78</f>
        <v>216959</v>
      </c>
      <c r="J38" s="295">
        <f>+'7.  Persistence Report'!BA78</f>
        <v>0</v>
      </c>
      <c r="K38" s="295">
        <f>+'7.  Persistence Report'!BB78</f>
        <v>0</v>
      </c>
      <c r="L38" s="295">
        <f>+'7.  Persistence Report'!BC78</f>
        <v>0</v>
      </c>
      <c r="M38" s="295">
        <f>+'7.  Persistence Report'!BD78</f>
        <v>0</v>
      </c>
      <c r="N38" s="291"/>
      <c r="O38" s="295"/>
      <c r="P38" s="295"/>
      <c r="Q38" s="295"/>
      <c r="R38" s="295">
        <f>+'7.  Persistence Report'!S78</f>
        <v>0</v>
      </c>
      <c r="S38" s="295">
        <f>+'7.  Persistence Report'!T78</f>
        <v>0</v>
      </c>
      <c r="T38" s="295">
        <f>+'7.  Persistence Report'!U78</f>
        <v>14</v>
      </c>
      <c r="U38" s="295">
        <f>+'7.  Persistence Report'!V78</f>
        <v>0</v>
      </c>
      <c r="V38" s="295">
        <f>+'7.  Persistence Report'!W78</f>
        <v>0</v>
      </c>
      <c r="W38" s="295">
        <f>+'7.  Persistence Report'!X78</f>
        <v>0</v>
      </c>
      <c r="X38" s="295">
        <f>+'7.  Persistence Report'!Y78</f>
        <v>0</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c r="E39" s="295"/>
      <c r="F39" s="295"/>
      <c r="G39" s="295">
        <f>+'7.  Persistence Report'!AX77</f>
        <v>0</v>
      </c>
      <c r="H39" s="295">
        <f>+'7.  Persistence Report'!AY77</f>
        <v>0</v>
      </c>
      <c r="I39" s="295">
        <f>+'7.  Persistence Report'!AZ77</f>
        <v>4422</v>
      </c>
      <c r="J39" s="295">
        <f>+'7.  Persistence Report'!BA77</f>
        <v>0</v>
      </c>
      <c r="K39" s="295">
        <f>+'7.  Persistence Report'!BB77</f>
        <v>0</v>
      </c>
      <c r="L39" s="295">
        <f>+'7.  Persistence Report'!BC77</f>
        <v>0</v>
      </c>
      <c r="M39" s="295">
        <f>+'7.  Persistence Report'!BD77</f>
        <v>0</v>
      </c>
      <c r="N39" s="468"/>
      <c r="O39" s="295"/>
      <c r="P39" s="295"/>
      <c r="Q39" s="295"/>
      <c r="R39" s="295">
        <f>+'7.  Persistence Report'!S77</f>
        <v>0</v>
      </c>
      <c r="S39" s="295">
        <f>+'7.  Persistence Report'!T77</f>
        <v>0</v>
      </c>
      <c r="T39" s="295">
        <f>+'7.  Persistence Report'!U77</f>
        <v>0</v>
      </c>
      <c r="U39" s="295">
        <f>+'7.  Persistence Report'!V77</f>
        <v>0</v>
      </c>
      <c r="V39" s="295">
        <f>+'7.  Persistence Report'!W77</f>
        <v>0</v>
      </c>
      <c r="W39" s="295">
        <f>+'7.  Persistence Report'!X77</f>
        <v>0</v>
      </c>
      <c r="X39" s="295">
        <f>+'7.  Persistence Report'!Y77</f>
        <v>0</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f>+'7.  Persistence Report'!AX76</f>
        <v>0</v>
      </c>
      <c r="H41" s="295">
        <f>+'7.  Persistence Report'!AY76</f>
        <v>0</v>
      </c>
      <c r="I41" s="295">
        <f>+'7.  Persistence Report'!AZ76</f>
        <v>613181</v>
      </c>
      <c r="J41" s="295">
        <f>+'7.  Persistence Report'!BA76</f>
        <v>0</v>
      </c>
      <c r="K41" s="295">
        <f>+'7.  Persistence Report'!BB76</f>
        <v>0</v>
      </c>
      <c r="L41" s="295">
        <f>+'7.  Persistence Report'!BC76</f>
        <v>0</v>
      </c>
      <c r="M41" s="295">
        <f>+'7.  Persistence Report'!BD76</f>
        <v>0</v>
      </c>
      <c r="N41" s="291"/>
      <c r="O41" s="295"/>
      <c r="P41" s="295"/>
      <c r="Q41" s="295"/>
      <c r="R41" s="295">
        <f>+'7.  Persistence Report'!S76</f>
        <v>0</v>
      </c>
      <c r="S41" s="295">
        <f>+'7.  Persistence Report'!T76</f>
        <v>0</v>
      </c>
      <c r="T41" s="295">
        <f>+'7.  Persistence Report'!U76</f>
        <v>42</v>
      </c>
      <c r="U41" s="295">
        <f>+'7.  Persistence Report'!V76</f>
        <v>0</v>
      </c>
      <c r="V41" s="295">
        <f>+'7.  Persistence Report'!W76</f>
        <v>0</v>
      </c>
      <c r="W41" s="295">
        <f>+'7.  Persistence Report'!X76</f>
        <v>0</v>
      </c>
      <c r="X41" s="295">
        <f>+'7.  Persistence Report'!Y76</f>
        <v>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c r="E42" s="295"/>
      <c r="F42" s="295"/>
      <c r="G42" s="295">
        <f>+'7.  Persistence Report'!AX75</f>
        <v>0</v>
      </c>
      <c r="H42" s="295">
        <f>+'7.  Persistence Report'!AY75</f>
        <v>0</v>
      </c>
      <c r="I42" s="295">
        <f>+'7.  Persistence Report'!AZ75</f>
        <v>1429</v>
      </c>
      <c r="J42" s="295">
        <f>+'7.  Persistence Report'!BA75</f>
        <v>0</v>
      </c>
      <c r="K42" s="295">
        <f>+'7.  Persistence Report'!BB75</f>
        <v>0</v>
      </c>
      <c r="L42" s="295">
        <f>+'7.  Persistence Report'!BC75</f>
        <v>0</v>
      </c>
      <c r="M42" s="295">
        <f>+'7.  Persistence Report'!BD75</f>
        <v>0</v>
      </c>
      <c r="N42" s="468"/>
      <c r="O42" s="295"/>
      <c r="P42" s="295"/>
      <c r="Q42" s="295"/>
      <c r="R42" s="295">
        <f>+'7.  Persistence Report'!S75</f>
        <v>0</v>
      </c>
      <c r="S42" s="295">
        <f>+'7.  Persistence Report'!T75</f>
        <v>0</v>
      </c>
      <c r="T42" s="295">
        <f>+'7.  Persistence Report'!U75</f>
        <v>0</v>
      </c>
      <c r="U42" s="295">
        <f>+'7.  Persistence Report'!V75</f>
        <v>0</v>
      </c>
      <c r="V42" s="295">
        <f>+'7.  Persistence Report'!W75</f>
        <v>0</v>
      </c>
      <c r="W42" s="295">
        <f>+'7.  Persistence Report'!X75</f>
        <v>0</v>
      </c>
      <c r="X42" s="295">
        <f>+'7.  Persistence Report'!Y75</f>
        <v>0</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f>+'7.  Persistence Report'!AX74</f>
        <v>0</v>
      </c>
      <c r="H44" s="295">
        <f>+'7.  Persistence Report'!AY74</f>
        <v>0</v>
      </c>
      <c r="I44" s="295">
        <f>+'7.  Persistence Report'!AZ74</f>
        <v>0</v>
      </c>
      <c r="J44" s="295">
        <f>+'7.  Persistence Report'!BA74</f>
        <v>0</v>
      </c>
      <c r="K44" s="295">
        <f>+'7.  Persistence Report'!BB74</f>
        <v>0</v>
      </c>
      <c r="L44" s="295">
        <f>+'7.  Persistence Report'!BC74</f>
        <v>0</v>
      </c>
      <c r="M44" s="295">
        <f>+'7.  Persistence Report'!BD74</f>
        <v>0</v>
      </c>
      <c r="N44" s="291"/>
      <c r="O44" s="295"/>
      <c r="P44" s="295"/>
      <c r="Q44" s="295"/>
      <c r="R44" s="295">
        <f>+'7.  Persistence Report'!S74</f>
        <v>0</v>
      </c>
      <c r="S44" s="295">
        <f>+'7.  Persistence Report'!T74</f>
        <v>0</v>
      </c>
      <c r="T44" s="295">
        <f>+'7.  Persistence Report'!U74</f>
        <v>0</v>
      </c>
      <c r="U44" s="295">
        <f>+'7.  Persistence Report'!V74</f>
        <v>0</v>
      </c>
      <c r="V44" s="295">
        <f>+'7.  Persistence Report'!W74</f>
        <v>0</v>
      </c>
      <c r="W44" s="295">
        <f>+'7.  Persistence Report'!X74</f>
        <v>0</v>
      </c>
      <c r="X44" s="295">
        <f>+'7.  Persistence Report'!Y74</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666</v>
      </c>
      <c r="C47" s="291" t="s">
        <v>25</v>
      </c>
      <c r="D47" s="295"/>
      <c r="E47" s="295"/>
      <c r="F47" s="295"/>
      <c r="G47" s="295">
        <f>+'7.  Persistence Report'!AX88</f>
        <v>0</v>
      </c>
      <c r="H47" s="295">
        <f>+'7.  Persistence Report'!AY88</f>
        <v>0</v>
      </c>
      <c r="I47" s="295">
        <f>+'7.  Persistence Report'!AZ88</f>
        <v>450464</v>
      </c>
      <c r="J47" s="295">
        <f>+'7.  Persistence Report'!BA88</f>
        <v>0</v>
      </c>
      <c r="K47" s="295">
        <f>+'7.  Persistence Report'!BB88</f>
        <v>0</v>
      </c>
      <c r="L47" s="295">
        <f>+'7.  Persistence Report'!BC88</f>
        <v>0</v>
      </c>
      <c r="M47" s="295">
        <f>+'7.  Persistence Report'!BD88</f>
        <v>0</v>
      </c>
      <c r="N47" s="291"/>
      <c r="O47" s="295"/>
      <c r="P47" s="295"/>
      <c r="Q47" s="295"/>
      <c r="R47" s="295">
        <f>+'7.  Persistence Report'!S88</f>
        <v>0</v>
      </c>
      <c r="S47" s="295">
        <f>+'7.  Persistence Report'!T88</f>
        <v>0</v>
      </c>
      <c r="T47" s="295">
        <f>+'7.  Persistence Report'!U88</f>
        <v>237</v>
      </c>
      <c r="U47" s="295">
        <f>+'7.  Persistence Report'!V88</f>
        <v>0</v>
      </c>
      <c r="V47" s="295">
        <f>+'7.  Persistence Report'!W88</f>
        <v>0</v>
      </c>
      <c r="W47" s="295">
        <f>+'7.  Persistence Report'!X88</f>
        <v>0</v>
      </c>
      <c r="X47" s="295">
        <f>+'7.  Persistence Report'!Y88</f>
        <v>0</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c r="E48" s="295"/>
      <c r="F48" s="295"/>
      <c r="G48" s="295">
        <f>+'7.  Persistence Report'!AX87</f>
        <v>0</v>
      </c>
      <c r="H48" s="295">
        <f>+'7.  Persistence Report'!AY87</f>
        <v>0</v>
      </c>
      <c r="I48" s="295">
        <f>+'7.  Persistence Report'!AZ87</f>
        <v>16483</v>
      </c>
      <c r="J48" s="295">
        <f>+'7.  Persistence Report'!BA87</f>
        <v>0</v>
      </c>
      <c r="K48" s="295">
        <f>+'7.  Persistence Report'!BB87</f>
        <v>0</v>
      </c>
      <c r="L48" s="295">
        <f>+'7.  Persistence Report'!BC87</f>
        <v>0</v>
      </c>
      <c r="M48" s="295">
        <f>+'7.  Persistence Report'!BD87</f>
        <v>0</v>
      </c>
      <c r="N48" s="468"/>
      <c r="O48" s="295"/>
      <c r="P48" s="295"/>
      <c r="Q48" s="295"/>
      <c r="R48" s="295">
        <f>+'7.  Persistence Report'!S87</f>
        <v>0</v>
      </c>
      <c r="S48" s="295">
        <f>+'7.  Persistence Report'!T87</f>
        <v>0</v>
      </c>
      <c r="T48" s="295">
        <f>+'7.  Persistence Report'!U87</f>
        <v>9</v>
      </c>
      <c r="U48" s="295">
        <f>+'7.  Persistence Report'!V87</f>
        <v>0</v>
      </c>
      <c r="V48" s="295">
        <f>+'7.  Persistence Report'!W87</f>
        <v>0</v>
      </c>
      <c r="W48" s="295">
        <f>+'7.  Persistence Report'!X87</f>
        <v>0</v>
      </c>
      <c r="X48" s="295">
        <f>+'7.  Persistence Report'!Y87</f>
        <v>0</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f>+'7.  Persistence Report'!AX86</f>
        <v>0</v>
      </c>
      <c r="H54" s="295">
        <f>+'7.  Persistence Report'!AY86</f>
        <v>0</v>
      </c>
      <c r="I54" s="295">
        <f>+'7.  Persistence Report'!AZ86</f>
        <v>0</v>
      </c>
      <c r="J54" s="295">
        <f>+'7.  Persistence Report'!BA86</f>
        <v>0</v>
      </c>
      <c r="K54" s="295">
        <f>+'7.  Persistence Report'!BB86</f>
        <v>0</v>
      </c>
      <c r="L54" s="295">
        <f>+'7.  Persistence Report'!BC86</f>
        <v>0</v>
      </c>
      <c r="M54" s="295">
        <f>+'7.  Persistence Report'!BD86</f>
        <v>0</v>
      </c>
      <c r="N54" s="295">
        <v>12</v>
      </c>
      <c r="O54" s="295"/>
      <c r="P54" s="295"/>
      <c r="Q54" s="295"/>
      <c r="R54" s="295">
        <f>+'7.  Persistence Report'!S86</f>
        <v>0</v>
      </c>
      <c r="S54" s="295">
        <f>+'7.  Persistence Report'!T86</f>
        <v>0</v>
      </c>
      <c r="T54" s="295">
        <f>+'7.  Persistence Report'!U86</f>
        <v>0</v>
      </c>
      <c r="U54" s="295">
        <f>+'7.  Persistence Report'!V86</f>
        <v>0</v>
      </c>
      <c r="V54" s="295">
        <f>+'7.  Persistence Report'!W86</f>
        <v>0</v>
      </c>
      <c r="W54" s="295">
        <f>+'7.  Persistence Report'!X86</f>
        <v>0</v>
      </c>
      <c r="X54" s="295">
        <f>+'7.  Persistence Report'!Y86</f>
        <v>0</v>
      </c>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c r="E55" s="295"/>
      <c r="F55" s="295"/>
      <c r="G55" s="295">
        <f>+'7.  Persistence Report'!AX85</f>
        <v>0</v>
      </c>
      <c r="H55" s="295">
        <f>+'7.  Persistence Report'!AY85</f>
        <v>0</v>
      </c>
      <c r="I55" s="295">
        <f>+'7.  Persistence Report'!AZ85</f>
        <v>467002</v>
      </c>
      <c r="J55" s="295">
        <f>+'7.  Persistence Report'!BA85</f>
        <v>0</v>
      </c>
      <c r="K55" s="295">
        <f>+'7.  Persistence Report'!BB85</f>
        <v>0</v>
      </c>
      <c r="L55" s="295">
        <f>+'7.  Persistence Report'!BC85</f>
        <v>0</v>
      </c>
      <c r="M55" s="295">
        <f>+'7.  Persistence Report'!BD85</f>
        <v>0</v>
      </c>
      <c r="N55" s="295">
        <f>N54</f>
        <v>12</v>
      </c>
      <c r="O55" s="295"/>
      <c r="P55" s="295"/>
      <c r="Q55" s="295"/>
      <c r="R55" s="295">
        <f>+'7.  Persistence Report'!S85</f>
        <v>0</v>
      </c>
      <c r="S55" s="295">
        <f>+'7.  Persistence Report'!T85</f>
        <v>0</v>
      </c>
      <c r="T55" s="295">
        <f>+'7.  Persistence Report'!U85</f>
        <v>100</v>
      </c>
      <c r="U55" s="295">
        <f>+'7.  Persistence Report'!V85</f>
        <v>0</v>
      </c>
      <c r="V55" s="295">
        <f>+'7.  Persistence Report'!W85</f>
        <v>0</v>
      </c>
      <c r="W55" s="295">
        <f>+'7.  Persistence Report'!X85</f>
        <v>0</v>
      </c>
      <c r="X55" s="295">
        <f>+'7.  Persistence Report'!Y85</f>
        <v>0</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f>+'7.  Persistence Report'!AX84</f>
        <v>0</v>
      </c>
      <c r="H57" s="295">
        <f>+'7.  Persistence Report'!AY84</f>
        <v>0</v>
      </c>
      <c r="I57" s="295">
        <f>+'7.  Persistence Report'!AZ84</f>
        <v>6265867</v>
      </c>
      <c r="J57" s="295">
        <f>+'7.  Persistence Report'!BA84</f>
        <v>0</v>
      </c>
      <c r="K57" s="295">
        <f>+'7.  Persistence Report'!BB84</f>
        <v>0</v>
      </c>
      <c r="L57" s="295">
        <f>+'7.  Persistence Report'!BC84</f>
        <v>0</v>
      </c>
      <c r="M57" s="295">
        <f>+'7.  Persistence Report'!BD84</f>
        <v>0</v>
      </c>
      <c r="N57" s="295">
        <v>12</v>
      </c>
      <c r="O57" s="295"/>
      <c r="P57" s="295"/>
      <c r="Q57" s="295"/>
      <c r="R57" s="295">
        <f>+'7.  Persistence Report'!S84</f>
        <v>0</v>
      </c>
      <c r="S57" s="295">
        <f>+'7.  Persistence Report'!T84</f>
        <v>0</v>
      </c>
      <c r="T57" s="295">
        <f>+'7.  Persistence Report'!U84</f>
        <v>587</v>
      </c>
      <c r="U57" s="295">
        <f>+'7.  Persistence Report'!V84</f>
        <v>0</v>
      </c>
      <c r="V57" s="295">
        <f>+'7.  Persistence Report'!W84</f>
        <v>0</v>
      </c>
      <c r="W57" s="295">
        <f>+'7.  Persistence Report'!X84</f>
        <v>0</v>
      </c>
      <c r="X57" s="295">
        <f>+'7.  Persistence Report'!Y84</f>
        <v>0</v>
      </c>
      <c r="Y57" s="533"/>
      <c r="Z57" s="761">
        <v>0.2</v>
      </c>
      <c r="AA57" s="761">
        <v>0.48</v>
      </c>
      <c r="AB57" s="410">
        <v>0.32</v>
      </c>
      <c r="AC57" s="533"/>
      <c r="AD57" s="410"/>
      <c r="AE57" s="410"/>
      <c r="AF57" s="415"/>
      <c r="AG57" s="415"/>
      <c r="AH57" s="415"/>
      <c r="AI57" s="415"/>
      <c r="AJ57" s="415"/>
      <c r="AK57" s="415"/>
      <c r="AL57" s="415"/>
      <c r="AM57" s="296">
        <f>SUM(Y57:AL57)</f>
        <v>1</v>
      </c>
    </row>
    <row r="58" spans="1:39" outlineLevel="1">
      <c r="B58" s="294" t="s">
        <v>267</v>
      </c>
      <c r="C58" s="291" t="s">
        <v>163</v>
      </c>
      <c r="D58" s="295"/>
      <c r="E58" s="295"/>
      <c r="F58" s="295"/>
      <c r="G58" s="295">
        <f>+'7.  Persistence Report'!AX82+'7.  Persistence Report'!AX83</f>
        <v>0</v>
      </c>
      <c r="H58" s="295">
        <f>+'7.  Persistence Report'!AY82+'7.  Persistence Report'!AY83</f>
        <v>0</v>
      </c>
      <c r="I58" s="295">
        <f>+'7.  Persistence Report'!AZ82+'7.  Persistence Report'!AZ83</f>
        <v>878914</v>
      </c>
      <c r="J58" s="295">
        <f>+'7.  Persistence Report'!BA82+'7.  Persistence Report'!BA83</f>
        <v>0</v>
      </c>
      <c r="K58" s="295">
        <f>+'7.  Persistence Report'!BB82+'7.  Persistence Report'!BB83</f>
        <v>0</v>
      </c>
      <c r="L58" s="295">
        <f>+'7.  Persistence Report'!BC82+'7.  Persistence Report'!BC83</f>
        <v>0</v>
      </c>
      <c r="M58" s="295">
        <f>+'7.  Persistence Report'!BD82+'7.  Persistence Report'!BD83</f>
        <v>0</v>
      </c>
      <c r="N58" s="295">
        <f>N57</f>
        <v>12</v>
      </c>
      <c r="O58" s="295"/>
      <c r="P58" s="295"/>
      <c r="Q58" s="295"/>
      <c r="R58" s="295">
        <f>+'7.  Persistence Report'!S82+'7.  Persistence Report'!S83</f>
        <v>0</v>
      </c>
      <c r="S58" s="295">
        <f>+'7.  Persistence Report'!T82+'7.  Persistence Report'!T83</f>
        <v>0</v>
      </c>
      <c r="T58" s="295">
        <f>+'7.  Persistence Report'!U82+'7.  Persistence Report'!U83</f>
        <v>60</v>
      </c>
      <c r="U58" s="295">
        <f>+'7.  Persistence Report'!V82+'7.  Persistence Report'!V83</f>
        <v>0</v>
      </c>
      <c r="V58" s="295">
        <f>+'7.  Persistence Report'!W82+'7.  Persistence Report'!W83</f>
        <v>0</v>
      </c>
      <c r="W58" s="295">
        <f>+'7.  Persistence Report'!X82+'7.  Persistence Report'!X83</f>
        <v>0</v>
      </c>
      <c r="X58" s="295">
        <f>+'7.  Persistence Report'!Y82+'7.  Persistence Report'!Y83</f>
        <v>0</v>
      </c>
      <c r="Y58" s="411">
        <f>Y57</f>
        <v>0</v>
      </c>
      <c r="Z58" s="411">
        <f>Z57</f>
        <v>0.2</v>
      </c>
      <c r="AA58" s="411">
        <f t="shared" ref="AA58" si="66">AA57</f>
        <v>0.48</v>
      </c>
      <c r="AB58" s="411">
        <f t="shared" ref="AB58" si="67">AB57</f>
        <v>0.32</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f>+'7.  Persistence Report'!AX81</f>
        <v>0</v>
      </c>
      <c r="H60" s="295">
        <f>+'7.  Persistence Report'!AY81</f>
        <v>0</v>
      </c>
      <c r="I60" s="295">
        <f>+'7.  Persistence Report'!AZ81</f>
        <v>326075</v>
      </c>
      <c r="J60" s="295">
        <f>+'7.  Persistence Report'!BA81</f>
        <v>0</v>
      </c>
      <c r="K60" s="295">
        <f>+'7.  Persistence Report'!BB81</f>
        <v>0</v>
      </c>
      <c r="L60" s="295">
        <f>+'7.  Persistence Report'!BC81</f>
        <v>0</v>
      </c>
      <c r="M60" s="295">
        <f>+'7.  Persistence Report'!BD81</f>
        <v>0</v>
      </c>
      <c r="N60" s="295">
        <v>12</v>
      </c>
      <c r="O60" s="295"/>
      <c r="P60" s="295"/>
      <c r="Q60" s="295"/>
      <c r="R60" s="295">
        <f>+'7.  Persistence Report'!S81</f>
        <v>0</v>
      </c>
      <c r="S60" s="295">
        <f>+'7.  Persistence Report'!T81</f>
        <v>0</v>
      </c>
      <c r="T60" s="295">
        <f>+'7.  Persistence Report'!U81</f>
        <v>69</v>
      </c>
      <c r="U60" s="295">
        <f>+'7.  Persistence Report'!V81</f>
        <v>0</v>
      </c>
      <c r="V60" s="295">
        <f>+'7.  Persistence Report'!W81</f>
        <v>0</v>
      </c>
      <c r="W60" s="295">
        <f>+'7.  Persistence Report'!X81</f>
        <v>0</v>
      </c>
      <c r="X60" s="295">
        <f>+'7.  Persistence Report'!Y81</f>
        <v>0</v>
      </c>
      <c r="Y60" s="415"/>
      <c r="Z60" s="761">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c r="E61" s="295"/>
      <c r="F61" s="295"/>
      <c r="G61" s="295">
        <f>+'7.  Persistence Report'!AX79+'7.  Persistence Report'!AX80</f>
        <v>0</v>
      </c>
      <c r="H61" s="295">
        <f>+'7.  Persistence Report'!AY79+'7.  Persistence Report'!AY80</f>
        <v>0</v>
      </c>
      <c r="I61" s="295">
        <f>+'7.  Persistence Report'!AZ79+'7.  Persistence Report'!AZ80</f>
        <v>3828</v>
      </c>
      <c r="J61" s="295">
        <f>+'7.  Persistence Report'!BA79+'7.  Persistence Report'!BA80</f>
        <v>0</v>
      </c>
      <c r="K61" s="295">
        <f>+'7.  Persistence Report'!BB79+'7.  Persistence Report'!BB80</f>
        <v>0</v>
      </c>
      <c r="L61" s="295">
        <f>+'7.  Persistence Report'!BC79+'7.  Persistence Report'!BC80</f>
        <v>0</v>
      </c>
      <c r="M61" s="295">
        <f>+'7.  Persistence Report'!BD79+'7.  Persistence Report'!BD80</f>
        <v>0</v>
      </c>
      <c r="N61" s="295">
        <f>N60</f>
        <v>12</v>
      </c>
      <c r="O61" s="295"/>
      <c r="P61" s="295"/>
      <c r="Q61" s="295"/>
      <c r="R61" s="295">
        <f>+'7.  Persistence Report'!S79+'7.  Persistence Report'!S80</f>
        <v>0</v>
      </c>
      <c r="S61" s="295">
        <f>+'7.  Persistence Report'!T79+'7.  Persistence Report'!T80</f>
        <v>0</v>
      </c>
      <c r="T61" s="295">
        <f>+'7.  Persistence Report'!U79+'7.  Persistence Report'!U80</f>
        <v>1</v>
      </c>
      <c r="U61" s="295">
        <f>+'7.  Persistence Report'!V79+'7.  Persistence Report'!V80</f>
        <v>0</v>
      </c>
      <c r="V61" s="295">
        <f>+'7.  Persistence Report'!W79+'7.  Persistence Report'!W80</f>
        <v>0</v>
      </c>
      <c r="W61" s="295">
        <f>+'7.  Persistence Report'!X79+'7.  Persistence Report'!X80</f>
        <v>0</v>
      </c>
      <c r="X61" s="295">
        <f>+'7.  Persistence Report'!Y79+'7.  Persistence Report'!Y80</f>
        <v>0</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f>+'7.  Persistence Report'!AX90</f>
        <v>0</v>
      </c>
      <c r="H63" s="295">
        <f>+'7.  Persistence Report'!AY90</f>
        <v>0</v>
      </c>
      <c r="I63" s="295">
        <f>+'7.  Persistence Report'!AZ90</f>
        <v>34950</v>
      </c>
      <c r="J63" s="295">
        <f>+'7.  Persistence Report'!BA90</f>
        <v>0</v>
      </c>
      <c r="K63" s="295">
        <f>+'7.  Persistence Report'!BB90</f>
        <v>0</v>
      </c>
      <c r="L63" s="295">
        <f>+'7.  Persistence Report'!BC90</f>
        <v>0</v>
      </c>
      <c r="M63" s="295">
        <f>+'7.  Persistence Report'!BD90</f>
        <v>0</v>
      </c>
      <c r="N63" s="295">
        <v>12</v>
      </c>
      <c r="O63" s="295"/>
      <c r="P63" s="295"/>
      <c r="Q63" s="295"/>
      <c r="R63" s="295">
        <f>+'7.  Persistence Report'!S90</f>
        <v>0</v>
      </c>
      <c r="S63" s="295">
        <f>+'7.  Persistence Report'!T90</f>
        <v>0</v>
      </c>
      <c r="T63" s="295">
        <f>+'7.  Persistence Report'!U90</f>
        <v>7</v>
      </c>
      <c r="U63" s="295">
        <f>+'7.  Persistence Report'!V90</f>
        <v>0</v>
      </c>
      <c r="V63" s="295">
        <f>+'7.  Persistence Report'!W90</f>
        <v>0</v>
      </c>
      <c r="W63" s="295">
        <f>+'7.  Persistence Report'!X90</f>
        <v>0</v>
      </c>
      <c r="X63" s="295">
        <f>+'7.  Persistence Report'!Y90</f>
        <v>0</v>
      </c>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f>+'7.  Persistence Report'!AX91</f>
        <v>0</v>
      </c>
      <c r="H76" s="295">
        <f>+'7.  Persistence Report'!AY91</f>
        <v>0</v>
      </c>
      <c r="I76" s="295">
        <f>+'7.  Persistence Report'!AZ91</f>
        <v>21762</v>
      </c>
      <c r="J76" s="295">
        <f>+'7.  Persistence Report'!BA91</f>
        <v>0</v>
      </c>
      <c r="K76" s="295">
        <f>+'7.  Persistence Report'!BB91</f>
        <v>0</v>
      </c>
      <c r="L76" s="295">
        <f>+'7.  Persistence Report'!BC91</f>
        <v>0</v>
      </c>
      <c r="M76" s="295">
        <f>+'7.  Persistence Report'!BD91</f>
        <v>0</v>
      </c>
      <c r="N76" s="295">
        <v>12</v>
      </c>
      <c r="O76" s="295"/>
      <c r="P76" s="295"/>
      <c r="Q76" s="295"/>
      <c r="R76" s="295">
        <f>+'7.  Persistence Report'!S91</f>
        <v>0</v>
      </c>
      <c r="S76" s="295">
        <f>+'7.  Persistence Report'!T91</f>
        <v>0</v>
      </c>
      <c r="T76" s="295">
        <f>+'7.  Persistence Report'!U91</f>
        <v>6</v>
      </c>
      <c r="U76" s="295">
        <f>+'7.  Persistence Report'!V91</f>
        <v>0</v>
      </c>
      <c r="V76" s="295">
        <f>+'7.  Persistence Report'!W91</f>
        <v>0</v>
      </c>
      <c r="W76" s="295">
        <f>+'7.  Persistence Report'!X91</f>
        <v>0</v>
      </c>
      <c r="X76" s="295">
        <f>+'7.  Persistence Report'!Y91</f>
        <v>0</v>
      </c>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f>+'7.  Persistence Report'!AX89</f>
        <v>0</v>
      </c>
      <c r="H80" s="295">
        <f>+'7.  Persistence Report'!AY89</f>
        <v>0</v>
      </c>
      <c r="I80" s="295">
        <f>+'7.  Persistence Report'!AZ89</f>
        <v>80881</v>
      </c>
      <c r="J80" s="295">
        <f>+'7.  Persistence Report'!BA89</f>
        <v>0</v>
      </c>
      <c r="K80" s="295">
        <f>+'7.  Persistence Report'!BB89</f>
        <v>0</v>
      </c>
      <c r="L80" s="295">
        <f>+'7.  Persistence Report'!BC89</f>
        <v>0</v>
      </c>
      <c r="M80" s="295">
        <f>+'7.  Persistence Report'!BD89</f>
        <v>0</v>
      </c>
      <c r="N80" s="295">
        <v>12</v>
      </c>
      <c r="O80" s="295"/>
      <c r="P80" s="295"/>
      <c r="Q80" s="295"/>
      <c r="R80" s="295">
        <f>+'7.  Persistence Report'!S89</f>
        <v>0</v>
      </c>
      <c r="S80" s="295">
        <f>+'7.  Persistence Report'!T89</f>
        <v>0</v>
      </c>
      <c r="T80" s="295">
        <f>+'7.  Persistence Report'!U89</f>
        <v>8</v>
      </c>
      <c r="U80" s="295">
        <f>+'7.  Persistence Report'!V89</f>
        <v>0</v>
      </c>
      <c r="V80" s="295">
        <f>+'7.  Persistence Report'!W89</f>
        <v>0</v>
      </c>
      <c r="W80" s="295">
        <f>+'7.  Persistence Report'!X89</f>
        <v>0</v>
      </c>
      <c r="X80" s="295">
        <f>+'7.  Persistence Report'!Y89</f>
        <v>0</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f>+'7.  Persistence Report'!AX93</f>
        <v>0</v>
      </c>
      <c r="H105" s="295">
        <f>+'7.  Persistence Report'!AY93</f>
        <v>0</v>
      </c>
      <c r="I105" s="295">
        <f>+'7.  Persistence Report'!AZ93</f>
        <v>154373</v>
      </c>
      <c r="J105" s="295">
        <f>+'7.  Persistence Report'!BA93</f>
        <v>0</v>
      </c>
      <c r="K105" s="295">
        <f>+'7.  Persistence Report'!BB93</f>
        <v>0</v>
      </c>
      <c r="L105" s="295">
        <f>+'7.  Persistence Report'!BC93</f>
        <v>0</v>
      </c>
      <c r="M105" s="295">
        <f>+'7.  Persistence Report'!BD93</f>
        <v>0</v>
      </c>
      <c r="N105" s="291"/>
      <c r="O105" s="295"/>
      <c r="P105" s="295"/>
      <c r="Q105" s="295"/>
      <c r="R105" s="295">
        <f>+'7.  Persistence Report'!S93</f>
        <v>0</v>
      </c>
      <c r="S105" s="295">
        <f>+'7.  Persistence Report'!T93</f>
        <v>0</v>
      </c>
      <c r="T105" s="295">
        <f>+'7.  Persistence Report'!U93</f>
        <v>10</v>
      </c>
      <c r="U105" s="295">
        <f>+'7.  Persistence Report'!V93</f>
        <v>0</v>
      </c>
      <c r="V105" s="295">
        <f>+'7.  Persistence Report'!W93</f>
        <v>0</v>
      </c>
      <c r="W105" s="295">
        <f>+'7.  Persistence Report'!X93</f>
        <v>0</v>
      </c>
      <c r="X105" s="295">
        <f>+'7.  Persistence Report'!Y93</f>
        <v>0</v>
      </c>
      <c r="Y105" s="533">
        <v>1</v>
      </c>
      <c r="Z105" s="410"/>
      <c r="AA105" s="410"/>
      <c r="AB105" s="410"/>
      <c r="AC105" s="410"/>
      <c r="AD105" s="410"/>
      <c r="AE105" s="410"/>
      <c r="AF105" s="410"/>
      <c r="AG105" s="410"/>
      <c r="AH105" s="410"/>
      <c r="AI105" s="410"/>
      <c r="AJ105" s="410"/>
      <c r="AK105" s="410"/>
      <c r="AL105" s="410"/>
      <c r="AM105" s="296">
        <f>SUM(Y105:AL105)</f>
        <v>1</v>
      </c>
    </row>
    <row r="106" spans="1:39" outlineLevel="1">
      <c r="B106" s="294" t="s">
        <v>267</v>
      </c>
      <c r="C106" s="291" t="s">
        <v>163</v>
      </c>
      <c r="D106" s="295"/>
      <c r="E106" s="295"/>
      <c r="F106" s="295"/>
      <c r="G106" s="295">
        <f>+'7.  Persistence Report'!AX92</f>
        <v>0</v>
      </c>
      <c r="H106" s="295">
        <f>+'7.  Persistence Report'!AY92</f>
        <v>0</v>
      </c>
      <c r="I106" s="295">
        <f>+'7.  Persistence Report'!AZ92</f>
        <v>56781</v>
      </c>
      <c r="J106" s="295">
        <f>+'7.  Persistence Report'!BA92</f>
        <v>0</v>
      </c>
      <c r="K106" s="295">
        <f>+'7.  Persistence Report'!BB92</f>
        <v>0</v>
      </c>
      <c r="L106" s="295">
        <f>+'7.  Persistence Report'!BC92</f>
        <v>0</v>
      </c>
      <c r="M106" s="295">
        <f>+'7.  Persistence Report'!BD92</f>
        <v>0</v>
      </c>
      <c r="N106" s="291"/>
      <c r="O106" s="295"/>
      <c r="P106" s="295"/>
      <c r="Q106" s="295"/>
      <c r="R106" s="295">
        <f>+'7.  Persistence Report'!S92</f>
        <v>0</v>
      </c>
      <c r="S106" s="295">
        <f>+'7.  Persistence Report'!T92</f>
        <v>0</v>
      </c>
      <c r="T106" s="295">
        <f>+'7.  Persistence Report'!U92</f>
        <v>4</v>
      </c>
      <c r="U106" s="295">
        <f>+'7.  Persistence Report'!V92</f>
        <v>0</v>
      </c>
      <c r="V106" s="295">
        <f>+'7.  Persistence Report'!W92</f>
        <v>0</v>
      </c>
      <c r="W106" s="295">
        <f>+'7.  Persistence Report'!X92</f>
        <v>0</v>
      </c>
      <c r="X106" s="295">
        <f>+'7.  Persistence Report'!Y92</f>
        <v>0</v>
      </c>
      <c r="Y106" s="411">
        <f>Y105</f>
        <v>1</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f>+'7.  Persistence Report'!AX95</f>
        <v>0</v>
      </c>
      <c r="H108" s="295">
        <f>+'7.  Persistence Report'!AY95</f>
        <v>0</v>
      </c>
      <c r="I108" s="295">
        <f>+'7.  Persistence Report'!AZ95</f>
        <v>53511</v>
      </c>
      <c r="J108" s="295">
        <f>+'7.  Persistence Report'!BA95</f>
        <v>0</v>
      </c>
      <c r="K108" s="295">
        <f>+'7.  Persistence Report'!BB95</f>
        <v>0</v>
      </c>
      <c r="L108" s="295">
        <f>+'7.  Persistence Report'!BC95</f>
        <v>0</v>
      </c>
      <c r="M108" s="295">
        <f>+'7.  Persistence Report'!BD95</f>
        <v>0</v>
      </c>
      <c r="N108" s="291"/>
      <c r="O108" s="295"/>
      <c r="P108" s="295"/>
      <c r="Q108" s="295"/>
      <c r="R108" s="295">
        <f>+'7.  Persistence Report'!S95</f>
        <v>0</v>
      </c>
      <c r="S108" s="295">
        <f>+'7.  Persistence Report'!T95</f>
        <v>0</v>
      </c>
      <c r="T108" s="295">
        <f>+'7.  Persistence Report'!U95</f>
        <v>27</v>
      </c>
      <c r="U108" s="295">
        <f>+'7.  Persistence Report'!V95</f>
        <v>0</v>
      </c>
      <c r="V108" s="295">
        <f>+'7.  Persistence Report'!W95</f>
        <v>0</v>
      </c>
      <c r="W108" s="295">
        <f>+'7.  Persistence Report'!X95</f>
        <v>0</v>
      </c>
      <c r="X108" s="295">
        <f>+'7.  Persistence Report'!Y95</f>
        <v>0</v>
      </c>
      <c r="Y108" s="533">
        <v>1</v>
      </c>
      <c r="Z108" s="410"/>
      <c r="AA108" s="410"/>
      <c r="AB108" s="410"/>
      <c r="AC108" s="410"/>
      <c r="AD108" s="410"/>
      <c r="AE108" s="410"/>
      <c r="AF108" s="410"/>
      <c r="AG108" s="410"/>
      <c r="AH108" s="410"/>
      <c r="AI108" s="410"/>
      <c r="AJ108" s="410"/>
      <c r="AK108" s="410"/>
      <c r="AL108" s="410"/>
      <c r="AM108" s="296">
        <f>SUM(Y108:AL108)</f>
        <v>1</v>
      </c>
    </row>
    <row r="109" spans="1:39" outlineLevel="1">
      <c r="B109" s="294" t="s">
        <v>267</v>
      </c>
      <c r="C109" s="291" t="s">
        <v>163</v>
      </c>
      <c r="D109" s="295"/>
      <c r="E109" s="295"/>
      <c r="F109" s="295"/>
      <c r="G109" s="295">
        <f>+'7.  Persistence Report'!AX94</f>
        <v>0</v>
      </c>
      <c r="H109" s="295">
        <f>+'7.  Persistence Report'!AY94</f>
        <v>0</v>
      </c>
      <c r="I109" s="295">
        <f>+'7.  Persistence Report'!AZ94</f>
        <v>8838</v>
      </c>
      <c r="J109" s="295">
        <f>+'7.  Persistence Report'!BA94</f>
        <v>0</v>
      </c>
      <c r="K109" s="295">
        <f>+'7.  Persistence Report'!BB94</f>
        <v>0</v>
      </c>
      <c r="L109" s="295">
        <f>+'7.  Persistence Report'!BC94</f>
        <v>0</v>
      </c>
      <c r="M109" s="295">
        <f>+'7.  Persistence Report'!BD94</f>
        <v>0</v>
      </c>
      <c r="N109" s="291"/>
      <c r="O109" s="295"/>
      <c r="P109" s="295"/>
      <c r="Q109" s="295"/>
      <c r="R109" s="295">
        <f>+'7.  Persistence Report'!S94</f>
        <v>0</v>
      </c>
      <c r="S109" s="295">
        <f>+'7.  Persistence Report'!T94</f>
        <v>0</v>
      </c>
      <c r="T109" s="295">
        <f>+'7.  Persistence Report'!U94</f>
        <v>4</v>
      </c>
      <c r="U109" s="295">
        <f>+'7.  Persistence Report'!V94</f>
        <v>0</v>
      </c>
      <c r="V109" s="295">
        <f>+'7.  Persistence Report'!W94</f>
        <v>0</v>
      </c>
      <c r="W109" s="295">
        <f>+'7.  Persistence Report'!X94</f>
        <v>0</v>
      </c>
      <c r="X109" s="295">
        <f>+'7.  Persistence Report'!Y94</f>
        <v>0</v>
      </c>
      <c r="Y109" s="411">
        <f>Y108</f>
        <v>1</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0.3</v>
      </c>
      <c r="AA121" s="533">
        <v>0.65</v>
      </c>
      <c r="AB121" s="410">
        <v>0.05</v>
      </c>
      <c r="AC121" s="533"/>
      <c r="AD121" s="410"/>
      <c r="AE121" s="410"/>
      <c r="AF121" s="415"/>
      <c r="AG121" s="415"/>
      <c r="AH121" s="415"/>
      <c r="AI121" s="415"/>
      <c r="AJ121" s="415"/>
      <c r="AK121" s="415"/>
      <c r="AL121" s="415"/>
      <c r="AM121" s="296">
        <f>SUM(Y121:AL121)</f>
        <v>1</v>
      </c>
    </row>
    <row r="122" spans="1:39" outlineLevel="1">
      <c r="B122" s="294" t="s">
        <v>267</v>
      </c>
      <c r="C122" s="291" t="s">
        <v>163</v>
      </c>
      <c r="D122" s="295"/>
      <c r="E122" s="295"/>
      <c r="F122" s="295"/>
      <c r="G122" s="295">
        <f>+'7.  Persistence Report'!AX96+'7.  Persistence Report'!AX97</f>
        <v>0</v>
      </c>
      <c r="H122" s="295">
        <f>+'7.  Persistence Report'!AY96+'7.  Persistence Report'!AY97</f>
        <v>0</v>
      </c>
      <c r="I122" s="295">
        <f>+'7.  Persistence Report'!AZ96+'7.  Persistence Report'!AZ97</f>
        <v>112828</v>
      </c>
      <c r="J122" s="295">
        <f>+'7.  Persistence Report'!BA96+'7.  Persistence Report'!BA97</f>
        <v>0</v>
      </c>
      <c r="K122" s="295">
        <f>+'7.  Persistence Report'!BB96+'7.  Persistence Report'!BB97</f>
        <v>0</v>
      </c>
      <c r="L122" s="295">
        <f>+'7.  Persistence Report'!BC96+'7.  Persistence Report'!BC97</f>
        <v>0</v>
      </c>
      <c r="M122" s="295">
        <f>+'7.  Persistence Report'!BD96+'7.  Persistence Report'!BD97</f>
        <v>0</v>
      </c>
      <c r="N122" s="295">
        <f>N121</f>
        <v>12</v>
      </c>
      <c r="O122" s="295"/>
      <c r="P122" s="295"/>
      <c r="Q122" s="295"/>
      <c r="R122" s="295">
        <f>+'7.  Persistence Report'!S96+'7.  Persistence Report'!S97</f>
        <v>0</v>
      </c>
      <c r="S122" s="295">
        <f>+'7.  Persistence Report'!T96+'7.  Persistence Report'!T97</f>
        <v>0</v>
      </c>
      <c r="T122" s="295">
        <f>+'7.  Persistence Report'!U96+'7.  Persistence Report'!U97</f>
        <v>21</v>
      </c>
      <c r="U122" s="295">
        <f>+'7.  Persistence Report'!V96+'7.  Persistence Report'!V97</f>
        <v>0</v>
      </c>
      <c r="V122" s="295">
        <f>+'7.  Persistence Report'!W96+'7.  Persistence Report'!W97</f>
        <v>0</v>
      </c>
      <c r="W122" s="295">
        <f>+'7.  Persistence Report'!X96+'7.  Persistence Report'!X97</f>
        <v>0</v>
      </c>
      <c r="X122" s="295">
        <f>+'7.  Persistence Report'!Y96+'7.  Persistence Report'!Y97</f>
        <v>0</v>
      </c>
      <c r="Y122" s="411">
        <f>Y121</f>
        <v>0</v>
      </c>
      <c r="Z122" s="411">
        <f t="shared" ref="Z122" si="241">Z121</f>
        <v>0.3</v>
      </c>
      <c r="AA122" s="411">
        <f t="shared" ref="AA122" si="242">AA121</f>
        <v>0.65</v>
      </c>
      <c r="AB122" s="411">
        <f t="shared" ref="AB122" si="243">AB121</f>
        <v>0.05</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f>SUM(G38:G193)</f>
        <v>0</v>
      </c>
      <c r="H195" s="329">
        <f t="shared" ref="H195:M195" si="553">SUM(H38:H193)</f>
        <v>0</v>
      </c>
      <c r="I195" s="329">
        <f t="shared" si="553"/>
        <v>9768548</v>
      </c>
      <c r="J195" s="329">
        <f t="shared" si="553"/>
        <v>0</v>
      </c>
      <c r="K195" s="329">
        <f t="shared" si="553"/>
        <v>0</v>
      </c>
      <c r="L195" s="329">
        <f t="shared" si="553"/>
        <v>0</v>
      </c>
      <c r="M195" s="329">
        <f t="shared" si="553"/>
        <v>0</v>
      </c>
      <c r="N195" s="329"/>
      <c r="O195" s="329">
        <f>SUM(O38:O193)</f>
        <v>0</v>
      </c>
      <c r="P195" s="329"/>
      <c r="Q195" s="329"/>
      <c r="R195" s="329">
        <f t="shared" ref="R195:X195" si="554">SUM(R38:R193)</f>
        <v>0</v>
      </c>
      <c r="S195" s="329">
        <f t="shared" si="554"/>
        <v>0</v>
      </c>
      <c r="T195" s="329">
        <f t="shared" si="554"/>
        <v>1206</v>
      </c>
      <c r="U195" s="329">
        <f t="shared" si="554"/>
        <v>0</v>
      </c>
      <c r="V195" s="329">
        <f t="shared" si="554"/>
        <v>0</v>
      </c>
      <c r="W195" s="329">
        <f t="shared" si="554"/>
        <v>0</v>
      </c>
      <c r="X195" s="329">
        <f t="shared" si="554"/>
        <v>0</v>
      </c>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1.44E-2</v>
      </c>
      <c r="Z198" s="341">
        <f>HLOOKUP(Z$35,'3.  Distribution Rates'!$C$122:$P$133,7,FALSE)</f>
        <v>1.9400000000000001E-2</v>
      </c>
      <c r="AA198" s="341">
        <f>HLOOKUP(AA$35,'3.  Distribution Rates'!$C$122:$P$133,7,FALSE)</f>
        <v>4.6454000000000004</v>
      </c>
      <c r="AB198" s="341">
        <f>HLOOKUP(AB$35,'3.  Distribution Rates'!$C$122:$P$133,7,FALSE)</f>
        <v>4.7759999999999998</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6">SUM(AA199:AA203)</f>
        <v>0</v>
      </c>
      <c r="AB204" s="346">
        <f t="shared" si="556"/>
        <v>0</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8">Z196*Z198</f>
        <v>0</v>
      </c>
      <c r="AA205" s="347">
        <f t="shared" si="558"/>
        <v>0</v>
      </c>
      <c r="AB205" s="347">
        <f t="shared" si="558"/>
        <v>0</v>
      </c>
      <c r="AC205" s="347">
        <f t="shared" si="558"/>
        <v>0</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1657322</v>
      </c>
      <c r="Z212" s="326">
        <f>SUMPRODUCT(I38:I193,Z38:Z193)</f>
        <v>1792707.6</v>
      </c>
      <c r="AA212" s="326">
        <f>IF(AA36="kw",SUMPRODUCT(N38:N193,T38:T193,AA38:AA193),SUMPRODUCT(I38:I193,AA38:AA193))</f>
        <v>5246.52</v>
      </c>
      <c r="AB212" s="326">
        <f>IF(AB36="kw",SUMPRODUCT(N38:N193,T38:T193,AB38:AB193),SUMPRODUCT(I38:I193,AB38:AB193))</f>
        <v>2497.08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2" t="s">
        <v>211</v>
      </c>
      <c r="C217" s="814" t="s">
        <v>33</v>
      </c>
      <c r="D217" s="284" t="s">
        <v>422</v>
      </c>
      <c r="E217" s="816" t="s">
        <v>209</v>
      </c>
      <c r="F217" s="817"/>
      <c r="G217" s="817"/>
      <c r="H217" s="817"/>
      <c r="I217" s="817"/>
      <c r="J217" s="817"/>
      <c r="K217" s="817"/>
      <c r="L217" s="817"/>
      <c r="M217" s="818"/>
      <c r="N217" s="819" t="s">
        <v>213</v>
      </c>
      <c r="O217" s="284" t="s">
        <v>423</v>
      </c>
      <c r="P217" s="816" t="s">
        <v>212</v>
      </c>
      <c r="Q217" s="817"/>
      <c r="R217" s="817"/>
      <c r="S217" s="817"/>
      <c r="T217" s="817"/>
      <c r="U217" s="817"/>
      <c r="V217" s="817"/>
      <c r="W217" s="817"/>
      <c r="X217" s="818"/>
      <c r="Y217" s="809" t="s">
        <v>243</v>
      </c>
      <c r="Z217" s="810"/>
      <c r="AA217" s="810"/>
      <c r="AB217" s="810"/>
      <c r="AC217" s="810"/>
      <c r="AD217" s="810"/>
      <c r="AE217" s="810"/>
      <c r="AF217" s="810"/>
      <c r="AG217" s="810"/>
      <c r="AH217" s="810"/>
      <c r="AI217" s="810"/>
      <c r="AJ217" s="810"/>
      <c r="AK217" s="810"/>
      <c r="AL217" s="810"/>
      <c r="AM217" s="811"/>
    </row>
    <row r="218" spans="1:39" ht="60.75" customHeight="1">
      <c r="B218" s="813"/>
      <c r="C218" s="815"/>
      <c r="D218" s="285">
        <v>2016</v>
      </c>
      <c r="E218" s="285">
        <v>2017</v>
      </c>
      <c r="F218" s="285">
        <v>2018</v>
      </c>
      <c r="G218" s="285">
        <v>2019</v>
      </c>
      <c r="H218" s="285">
        <v>2020</v>
      </c>
      <c r="I218" s="285">
        <v>2021</v>
      </c>
      <c r="J218" s="285">
        <v>2022</v>
      </c>
      <c r="K218" s="285">
        <v>2023</v>
      </c>
      <c r="L218" s="285">
        <v>2024</v>
      </c>
      <c r="M218" s="285">
        <v>2025</v>
      </c>
      <c r="N218" s="82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 - Thermal Demand Meter</v>
      </c>
      <c r="AB218" s="285" t="str">
        <f>'1.  LRAMVA Summary'!G52</f>
        <v>GS&gt;50 KW - Interval Meter</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666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c r="E288" s="295"/>
      <c r="F288" s="295">
        <f>+'7.  Persistence Report'!AX98</f>
        <v>0</v>
      </c>
      <c r="G288" s="295">
        <f>+'7.  Persistence Report'!AY98</f>
        <v>0</v>
      </c>
      <c r="H288" s="295">
        <f>+'7.  Persistence Report'!AZ98</f>
        <v>2005471</v>
      </c>
      <c r="I288" s="295">
        <f>+'7.  Persistence Report'!BA98</f>
        <v>0</v>
      </c>
      <c r="J288" s="295">
        <f>+'7.  Persistence Report'!BB98</f>
        <v>0</v>
      </c>
      <c r="K288" s="295">
        <f>+'7.  Persistence Report'!BC98</f>
        <v>0</v>
      </c>
      <c r="L288" s="295">
        <f>+'7.  Persistence Report'!BD98</f>
        <v>0</v>
      </c>
      <c r="M288" s="295">
        <f>+'7.  Persistence Report'!BE98</f>
        <v>0</v>
      </c>
      <c r="N288" s="291"/>
      <c r="O288" s="295"/>
      <c r="P288" s="295"/>
      <c r="Q288" s="295">
        <f>+'7.  Persistence Report'!S98</f>
        <v>0</v>
      </c>
      <c r="R288" s="295">
        <f>+'7.  Persistence Report'!T98</f>
        <v>0</v>
      </c>
      <c r="S288" s="295">
        <f>+'7.  Persistence Report'!U98</f>
        <v>130</v>
      </c>
      <c r="T288" s="295">
        <f>+'7.  Persistence Report'!V98</f>
        <v>0</v>
      </c>
      <c r="U288" s="295">
        <f>+'7.  Persistence Report'!W98</f>
        <v>0</v>
      </c>
      <c r="V288" s="295">
        <f>+'7.  Persistence Report'!X98</f>
        <v>0</v>
      </c>
      <c r="W288" s="295">
        <f>+'7.  Persistence Report'!Y98</f>
        <v>0</v>
      </c>
      <c r="X288" s="295">
        <f>+'7.  Persistence Report'!Z98</f>
        <v>0</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c r="E289" s="295"/>
      <c r="F289" s="295">
        <f>+'7.  Persistence Report'!AX105</f>
        <v>0</v>
      </c>
      <c r="G289" s="295">
        <f>+'7.  Persistence Report'!AY105</f>
        <v>0</v>
      </c>
      <c r="H289" s="295">
        <f>+'7.  Persistence Report'!AZ105</f>
        <v>223129</v>
      </c>
      <c r="I289" s="295">
        <f>+'7.  Persistence Report'!BA105</f>
        <v>0</v>
      </c>
      <c r="J289" s="295">
        <f>+'7.  Persistence Report'!BB105</f>
        <v>0</v>
      </c>
      <c r="K289" s="295">
        <f>+'7.  Persistence Report'!BC105</f>
        <v>0</v>
      </c>
      <c r="L289" s="295">
        <f>+'7.  Persistence Report'!BD105</f>
        <v>0</v>
      </c>
      <c r="M289" s="295">
        <f>+'7.  Persistence Report'!BE105</f>
        <v>0</v>
      </c>
      <c r="N289" s="291"/>
      <c r="O289" s="295"/>
      <c r="P289" s="295"/>
      <c r="Q289" s="295">
        <f>+'7.  Persistence Report'!S105</f>
        <v>0</v>
      </c>
      <c r="R289" s="295">
        <f>+'7.  Persistence Report'!T105</f>
        <v>0</v>
      </c>
      <c r="S289" s="295">
        <f>+'7.  Persistence Report'!U105</f>
        <v>14</v>
      </c>
      <c r="T289" s="295">
        <f>+'7.  Persistence Report'!V105</f>
        <v>0</v>
      </c>
      <c r="U289" s="295">
        <f>+'7.  Persistence Report'!W105</f>
        <v>0</v>
      </c>
      <c r="V289" s="295">
        <f>+'7.  Persistence Report'!X105</f>
        <v>0</v>
      </c>
      <c r="W289" s="295">
        <f>+'7.  Persistence Report'!Y105</f>
        <v>0</v>
      </c>
      <c r="X289" s="295">
        <f>+'7.  Persistence Report'!Z105</f>
        <v>0</v>
      </c>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f>+'7.  Persistence Report'!AX99</f>
        <v>0</v>
      </c>
      <c r="G291" s="295">
        <f>+'7.  Persistence Report'!AY99</f>
        <v>0</v>
      </c>
      <c r="H291" s="295">
        <f>+'7.  Persistence Report'!AZ99</f>
        <v>623179</v>
      </c>
      <c r="I291" s="295">
        <f>+'7.  Persistence Report'!BA99</f>
        <v>0</v>
      </c>
      <c r="J291" s="295">
        <f>+'7.  Persistence Report'!BB99</f>
        <v>0</v>
      </c>
      <c r="K291" s="295">
        <f>+'7.  Persistence Report'!BC99</f>
        <v>0</v>
      </c>
      <c r="L291" s="295">
        <f>+'7.  Persistence Report'!BD99</f>
        <v>0</v>
      </c>
      <c r="M291" s="295">
        <f>+'7.  Persistence Report'!BE99</f>
        <v>0</v>
      </c>
      <c r="N291" s="291"/>
      <c r="O291" s="295"/>
      <c r="P291" s="295"/>
      <c r="Q291" s="295">
        <f>+'7.  Persistence Report'!S99</f>
        <v>0</v>
      </c>
      <c r="R291" s="295">
        <f>+'7.  Persistence Report'!T99</f>
        <v>0</v>
      </c>
      <c r="S291" s="295">
        <f>+'7.  Persistence Report'!U99</f>
        <v>186</v>
      </c>
      <c r="T291" s="295">
        <f>+'7.  Persistence Report'!V99</f>
        <v>0</v>
      </c>
      <c r="U291" s="295">
        <f>+'7.  Persistence Report'!W99</f>
        <v>0</v>
      </c>
      <c r="V291" s="295">
        <f>+'7.  Persistence Report'!X99</f>
        <v>0</v>
      </c>
      <c r="W291" s="295">
        <f>+'7.  Persistence Report'!Y99</f>
        <v>0</v>
      </c>
      <c r="X291" s="295">
        <f>+'7.  Persistence Report'!Z99</f>
        <v>0</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f>+'7.  Persistence Report'!AX106</f>
        <v>0</v>
      </c>
      <c r="G292" s="295">
        <f>+'7.  Persistence Report'!AY106</f>
        <v>0</v>
      </c>
      <c r="H292" s="295">
        <f>+'7.  Persistence Report'!AZ106</f>
        <v>8802</v>
      </c>
      <c r="I292" s="295">
        <f>+'7.  Persistence Report'!BA106</f>
        <v>0</v>
      </c>
      <c r="J292" s="295">
        <f>+'7.  Persistence Report'!BB106</f>
        <v>0</v>
      </c>
      <c r="K292" s="295">
        <f>+'7.  Persistence Report'!BC106</f>
        <v>0</v>
      </c>
      <c r="L292" s="295">
        <f>+'7.  Persistence Report'!BD106</f>
        <v>0</v>
      </c>
      <c r="M292" s="295">
        <f>+'7.  Persistence Report'!BE106</f>
        <v>0</v>
      </c>
      <c r="N292" s="291"/>
      <c r="O292" s="295"/>
      <c r="P292" s="295"/>
      <c r="Q292" s="295">
        <f>+'7.  Persistence Report'!S106</f>
        <v>0</v>
      </c>
      <c r="R292" s="295">
        <f>+'7.  Persistence Report'!T106</f>
        <v>0</v>
      </c>
      <c r="S292" s="295">
        <f>+'7.  Persistence Report'!U106</f>
        <v>3</v>
      </c>
      <c r="T292" s="295">
        <f>+'7.  Persistence Report'!V106</f>
        <v>0</v>
      </c>
      <c r="U292" s="295">
        <f>+'7.  Persistence Report'!W106</f>
        <v>0</v>
      </c>
      <c r="V292" s="295">
        <f>+'7.  Persistence Report'!X106</f>
        <v>0</v>
      </c>
      <c r="W292" s="295">
        <f>+'7.  Persistence Report'!Y106</f>
        <v>0</v>
      </c>
      <c r="X292" s="295">
        <f>+'7.  Persistence Report'!Z106</f>
        <v>0</v>
      </c>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f>+'7.  Persistence Report'!AX100</f>
        <v>0</v>
      </c>
      <c r="G301" s="295">
        <f>+'7.  Persistence Report'!AY100</f>
        <v>0</v>
      </c>
      <c r="H301" s="295">
        <f>+'7.  Persistence Report'!AZ100</f>
        <v>39428</v>
      </c>
      <c r="I301" s="295">
        <f>+'7.  Persistence Report'!BA100</f>
        <v>0</v>
      </c>
      <c r="J301" s="295">
        <f>+'7.  Persistence Report'!BB100</f>
        <v>0</v>
      </c>
      <c r="K301" s="295">
        <f>+'7.  Persistence Report'!BC100</f>
        <v>0</v>
      </c>
      <c r="L301" s="295">
        <f>+'7.  Persistence Report'!BD100</f>
        <v>0</v>
      </c>
      <c r="M301" s="295">
        <f>+'7.  Persistence Report'!BE100</f>
        <v>0</v>
      </c>
      <c r="N301" s="295">
        <v>12</v>
      </c>
      <c r="O301" s="295"/>
      <c r="P301" s="295"/>
      <c r="Q301" s="295">
        <f>+'7.  Persistence Report'!S100</f>
        <v>0</v>
      </c>
      <c r="R301" s="295">
        <f>+'7.  Persistence Report'!T100</f>
        <v>0</v>
      </c>
      <c r="S301" s="295">
        <f>+'7.  Persistence Report'!U100</f>
        <v>5</v>
      </c>
      <c r="T301" s="295">
        <f>+'7.  Persistence Report'!V100</f>
        <v>0</v>
      </c>
      <c r="U301" s="295">
        <f>+'7.  Persistence Report'!W100</f>
        <v>0</v>
      </c>
      <c r="V301" s="295">
        <f>+'7.  Persistence Report'!X100</f>
        <v>0</v>
      </c>
      <c r="W301" s="295">
        <f>+'7.  Persistence Report'!Y100</f>
        <v>0</v>
      </c>
      <c r="X301" s="295">
        <f>+'7.  Persistence Report'!Z100</f>
        <v>0</v>
      </c>
      <c r="Y301" s="426"/>
      <c r="Z301" s="410"/>
      <c r="AA301" s="410">
        <v>1</v>
      </c>
      <c r="AB301" s="410"/>
      <c r="AC301" s="410"/>
      <c r="AD301" s="410"/>
      <c r="AE301" s="410"/>
      <c r="AF301" s="410"/>
      <c r="AG301" s="415"/>
      <c r="AH301" s="415"/>
      <c r="AI301" s="415"/>
      <c r="AJ301" s="415"/>
      <c r="AK301" s="415"/>
      <c r="AL301" s="415"/>
      <c r="AM301" s="296">
        <f>SUM(Y301:AL301)</f>
        <v>1</v>
      </c>
    </row>
    <row r="302" spans="1:39" outlineLevel="1">
      <c r="B302" s="294" t="s">
        <v>289</v>
      </c>
      <c r="C302" s="291" t="s">
        <v>163</v>
      </c>
      <c r="D302" s="295"/>
      <c r="E302" s="295"/>
      <c r="F302" s="295">
        <f>+'7.  Persistence Report'!AX107</f>
        <v>0</v>
      </c>
      <c r="G302" s="295">
        <f>+'7.  Persistence Report'!AY107</f>
        <v>0</v>
      </c>
      <c r="H302" s="295">
        <f>+'7.  Persistence Report'!AZ107</f>
        <v>13143</v>
      </c>
      <c r="I302" s="295">
        <f>+'7.  Persistence Report'!BA107</f>
        <v>0</v>
      </c>
      <c r="J302" s="295">
        <f>+'7.  Persistence Report'!BB107</f>
        <v>0</v>
      </c>
      <c r="K302" s="295">
        <f>+'7.  Persistence Report'!BC107</f>
        <v>0</v>
      </c>
      <c r="L302" s="295">
        <f>+'7.  Persistence Report'!BD107</f>
        <v>0</v>
      </c>
      <c r="M302" s="295">
        <f>+'7.  Persistence Report'!BE107</f>
        <v>0</v>
      </c>
      <c r="N302" s="295">
        <f>N301</f>
        <v>12</v>
      </c>
      <c r="O302" s="295"/>
      <c r="P302" s="295"/>
      <c r="Q302" s="295">
        <f>+'7.  Persistence Report'!S107</f>
        <v>0</v>
      </c>
      <c r="R302" s="295">
        <f>+'7.  Persistence Report'!T107</f>
        <v>0</v>
      </c>
      <c r="S302" s="295">
        <f>+'7.  Persistence Report'!U107</f>
        <v>2</v>
      </c>
      <c r="T302" s="295">
        <f>+'7.  Persistence Report'!V107</f>
        <v>0</v>
      </c>
      <c r="U302" s="295">
        <f>+'7.  Persistence Report'!W107</f>
        <v>0</v>
      </c>
      <c r="V302" s="295">
        <f>+'7.  Persistence Report'!X107</f>
        <v>0</v>
      </c>
      <c r="W302" s="295">
        <f>+'7.  Persistence Report'!Y107</f>
        <v>0</v>
      </c>
      <c r="X302" s="295">
        <f>+'7.  Persistence Report'!Z107</f>
        <v>0</v>
      </c>
      <c r="Y302" s="411">
        <f>Y301</f>
        <v>0</v>
      </c>
      <c r="Z302" s="411">
        <f t="shared" ref="Z302" si="800">Z301</f>
        <v>0</v>
      </c>
      <c r="AA302" s="411">
        <f t="shared" ref="AA302" si="801">AA301</f>
        <v>1</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c r="E304" s="295"/>
      <c r="F304" s="295">
        <f>+'7.  Persistence Report'!AX101</f>
        <v>0</v>
      </c>
      <c r="G304" s="295">
        <f>+'7.  Persistence Report'!AY101</f>
        <v>0</v>
      </c>
      <c r="H304" s="295">
        <f>+'7.  Persistence Report'!AZ101</f>
        <v>2273186</v>
      </c>
      <c r="I304" s="295">
        <f>+'7.  Persistence Report'!BA101</f>
        <v>0</v>
      </c>
      <c r="J304" s="295">
        <f>+'7.  Persistence Report'!BB101</f>
        <v>0</v>
      </c>
      <c r="K304" s="295">
        <f>+'7.  Persistence Report'!BC101</f>
        <v>0</v>
      </c>
      <c r="L304" s="295">
        <f>+'7.  Persistence Report'!BD101</f>
        <v>0</v>
      </c>
      <c r="M304" s="295">
        <f>+'7.  Persistence Report'!BE101</f>
        <v>0</v>
      </c>
      <c r="N304" s="295">
        <v>12</v>
      </c>
      <c r="O304" s="295"/>
      <c r="P304" s="295"/>
      <c r="Q304" s="295">
        <f>+'7.  Persistence Report'!S101</f>
        <v>0</v>
      </c>
      <c r="R304" s="295">
        <f>+'7.  Persistence Report'!T101</f>
        <v>0</v>
      </c>
      <c r="S304" s="295">
        <f>+'7.  Persistence Report'!U101</f>
        <v>319</v>
      </c>
      <c r="T304" s="295">
        <f>+'7.  Persistence Report'!V101</f>
        <v>0</v>
      </c>
      <c r="U304" s="295">
        <f>+'7.  Persistence Report'!W101</f>
        <v>0</v>
      </c>
      <c r="V304" s="295">
        <f>+'7.  Persistence Report'!X101</f>
        <v>0</v>
      </c>
      <c r="W304" s="295">
        <f>+'7.  Persistence Report'!Y101</f>
        <v>0</v>
      </c>
      <c r="X304" s="295">
        <f>+'7.  Persistence Report'!Z101</f>
        <v>0</v>
      </c>
      <c r="Y304" s="426"/>
      <c r="Z304" s="410">
        <v>0.3</v>
      </c>
      <c r="AA304" s="410">
        <v>0.65</v>
      </c>
      <c r="AB304" s="410">
        <v>0.05</v>
      </c>
      <c r="AC304" s="410"/>
      <c r="AD304" s="410"/>
      <c r="AE304" s="410"/>
      <c r="AF304" s="410"/>
      <c r="AG304" s="415"/>
      <c r="AH304" s="415"/>
      <c r="AI304" s="415"/>
      <c r="AJ304" s="415"/>
      <c r="AK304" s="415"/>
      <c r="AL304" s="415"/>
      <c r="AM304" s="296">
        <f>SUM(Y304:AL304)</f>
        <v>1</v>
      </c>
    </row>
    <row r="305" spans="1:39" outlineLevel="1">
      <c r="B305" s="294" t="s">
        <v>289</v>
      </c>
      <c r="C305" s="291" t="s">
        <v>163</v>
      </c>
      <c r="D305" s="295"/>
      <c r="E305" s="295"/>
      <c r="F305" s="295">
        <f>+'7.  Persistence Report'!AX108</f>
        <v>0</v>
      </c>
      <c r="G305" s="295">
        <f>+'7.  Persistence Report'!AY108</f>
        <v>0</v>
      </c>
      <c r="H305" s="295">
        <f>+'7.  Persistence Report'!AZ108</f>
        <v>163558</v>
      </c>
      <c r="I305" s="295">
        <f>+'7.  Persistence Report'!BA108</f>
        <v>0</v>
      </c>
      <c r="J305" s="295">
        <f>+'7.  Persistence Report'!BB108</f>
        <v>0</v>
      </c>
      <c r="K305" s="295">
        <f>+'7.  Persistence Report'!BC108</f>
        <v>0</v>
      </c>
      <c r="L305" s="295">
        <f>+'7.  Persistence Report'!BD108</f>
        <v>0</v>
      </c>
      <c r="M305" s="295">
        <f>+'7.  Persistence Report'!BE108</f>
        <v>0</v>
      </c>
      <c r="N305" s="295">
        <f>N304</f>
        <v>12</v>
      </c>
      <c r="O305" s="295"/>
      <c r="P305" s="295"/>
      <c r="Q305" s="295">
        <f>+'7.  Persistence Report'!S108</f>
        <v>0</v>
      </c>
      <c r="R305" s="295">
        <f>+'7.  Persistence Report'!T108</f>
        <v>0</v>
      </c>
      <c r="S305" s="295">
        <f>+'7.  Persistence Report'!U108</f>
        <v>-17</v>
      </c>
      <c r="T305" s="295">
        <f>+'7.  Persistence Report'!V108</f>
        <v>0</v>
      </c>
      <c r="U305" s="295">
        <f>+'7.  Persistence Report'!W108</f>
        <v>0</v>
      </c>
      <c r="V305" s="295">
        <f>+'7.  Persistence Report'!X108</f>
        <v>0</v>
      </c>
      <c r="W305" s="295">
        <f>+'7.  Persistence Report'!Y108</f>
        <v>0</v>
      </c>
      <c r="X305" s="295">
        <f>+'7.  Persistence Report'!Z108</f>
        <v>0</v>
      </c>
      <c r="Y305" s="411">
        <f>Y304</f>
        <v>0</v>
      </c>
      <c r="Z305" s="411">
        <f t="shared" ref="Z305" si="813">Z304</f>
        <v>0.3</v>
      </c>
      <c r="AA305" s="411">
        <f t="shared" ref="AA305" si="814">AA304</f>
        <v>0.65</v>
      </c>
      <c r="AB305" s="411">
        <f t="shared" ref="AB305" si="815">AB304</f>
        <v>0.05</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f>+'7.  Persistence Report'!AX102</f>
        <v>0</v>
      </c>
      <c r="G307" s="295">
        <f>+'7.  Persistence Report'!AY102</f>
        <v>0</v>
      </c>
      <c r="H307" s="295">
        <f>+'7.  Persistence Report'!AZ102</f>
        <v>7878</v>
      </c>
      <c r="I307" s="295">
        <f>+'7.  Persistence Report'!BA102</f>
        <v>0</v>
      </c>
      <c r="J307" s="295">
        <f>+'7.  Persistence Report'!BB102</f>
        <v>0</v>
      </c>
      <c r="K307" s="295">
        <f>+'7.  Persistence Report'!BC102</f>
        <v>0</v>
      </c>
      <c r="L307" s="295">
        <f>+'7.  Persistence Report'!BD102</f>
        <v>0</v>
      </c>
      <c r="M307" s="295">
        <f>+'7.  Persistence Report'!BE102</f>
        <v>0</v>
      </c>
      <c r="N307" s="295">
        <v>12</v>
      </c>
      <c r="O307" s="295"/>
      <c r="P307" s="295"/>
      <c r="Q307" s="295">
        <f>+'7.  Persistence Report'!S102</f>
        <v>0</v>
      </c>
      <c r="R307" s="295">
        <f>+'7.  Persistence Report'!T102</f>
        <v>0</v>
      </c>
      <c r="S307" s="295">
        <f>+'7.  Persistence Report'!U102</f>
        <v>1</v>
      </c>
      <c r="T307" s="295">
        <f>+'7.  Persistence Report'!V102</f>
        <v>0</v>
      </c>
      <c r="U307" s="295">
        <f>+'7.  Persistence Report'!W102</f>
        <v>0</v>
      </c>
      <c r="V307" s="295">
        <f>+'7.  Persistence Report'!X102</f>
        <v>0</v>
      </c>
      <c r="W307" s="295">
        <f>+'7.  Persistence Report'!Y102</f>
        <v>0</v>
      </c>
      <c r="X307" s="295">
        <f>+'7.  Persistence Report'!Z102</f>
        <v>0</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c r="E308" s="295"/>
      <c r="F308" s="295">
        <f>+'7.  Persistence Report'!AX109</f>
        <v>0</v>
      </c>
      <c r="G308" s="295">
        <f>+'7.  Persistence Report'!AY109</f>
        <v>0</v>
      </c>
      <c r="H308" s="295">
        <f>+'7.  Persistence Report'!AZ109</f>
        <v>1696</v>
      </c>
      <c r="I308" s="295">
        <f>+'7.  Persistence Report'!BA109</f>
        <v>0</v>
      </c>
      <c r="J308" s="295">
        <f>+'7.  Persistence Report'!BB109</f>
        <v>0</v>
      </c>
      <c r="K308" s="295">
        <f>+'7.  Persistence Report'!BC109</f>
        <v>0</v>
      </c>
      <c r="L308" s="295">
        <f>+'7.  Persistence Report'!BD109</f>
        <v>0</v>
      </c>
      <c r="M308" s="295">
        <f>+'7.  Persistence Report'!BE109</f>
        <v>0</v>
      </c>
      <c r="N308" s="295">
        <f>N307</f>
        <v>12</v>
      </c>
      <c r="O308" s="295"/>
      <c r="P308" s="295"/>
      <c r="Q308" s="295">
        <f>+'7.  Persistence Report'!S109</f>
        <v>0</v>
      </c>
      <c r="R308" s="295">
        <f>+'7.  Persistence Report'!T109</f>
        <v>0</v>
      </c>
      <c r="S308" s="295">
        <f>+'7.  Persistence Report'!U109</f>
        <v>0</v>
      </c>
      <c r="T308" s="295">
        <f>+'7.  Persistence Report'!V109</f>
        <v>0</v>
      </c>
      <c r="U308" s="295">
        <f>+'7.  Persistence Report'!W109</f>
        <v>0</v>
      </c>
      <c r="V308" s="295">
        <f>+'7.  Persistence Report'!X109</f>
        <v>0</v>
      </c>
      <c r="W308" s="295">
        <f>+'7.  Persistence Report'!Y109</f>
        <v>0</v>
      </c>
      <c r="X308" s="295">
        <f>+'7.  Persistence Report'!Z109</f>
        <v>0</v>
      </c>
      <c r="Y308" s="411">
        <f>Y307</f>
        <v>0</v>
      </c>
      <c r="Z308" s="411">
        <f t="shared" ref="Z308" si="826">Z307</f>
        <v>1</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f>+'7.  Persistence Report'!AX103</f>
        <v>0</v>
      </c>
      <c r="G310" s="295">
        <f>+'7.  Persistence Report'!AY103</f>
        <v>0</v>
      </c>
      <c r="H310" s="295">
        <f>+'7.  Persistence Report'!AZ103</f>
        <v>12703</v>
      </c>
      <c r="I310" s="295">
        <f>+'7.  Persistence Report'!BA103</f>
        <v>0</v>
      </c>
      <c r="J310" s="295">
        <f>+'7.  Persistence Report'!BB103</f>
        <v>0</v>
      </c>
      <c r="K310" s="295">
        <f>+'7.  Persistence Report'!BC103</f>
        <v>0</v>
      </c>
      <c r="L310" s="295">
        <f>+'7.  Persistence Report'!BD103</f>
        <v>0</v>
      </c>
      <c r="M310" s="295">
        <f>+'7.  Persistence Report'!BE103</f>
        <v>0</v>
      </c>
      <c r="N310" s="295">
        <v>12</v>
      </c>
      <c r="O310" s="295"/>
      <c r="P310" s="295"/>
      <c r="Q310" s="295">
        <f>+'7.  Persistence Report'!S103</f>
        <v>0</v>
      </c>
      <c r="R310" s="295">
        <f>+'7.  Persistence Report'!T103</f>
        <v>0</v>
      </c>
      <c r="S310" s="295">
        <f>+'7.  Persistence Report'!U103</f>
        <v>759</v>
      </c>
      <c r="T310" s="295">
        <f>+'7.  Persistence Report'!V103</f>
        <v>0</v>
      </c>
      <c r="U310" s="295">
        <f>+'7.  Persistence Report'!W103</f>
        <v>0</v>
      </c>
      <c r="V310" s="295">
        <f>+'7.  Persistence Report'!X103</f>
        <v>0</v>
      </c>
      <c r="W310" s="295">
        <f>+'7.  Persistence Report'!Y103</f>
        <v>0</v>
      </c>
      <c r="X310" s="295">
        <f>+'7.  Persistence Report'!Z103</f>
        <v>0</v>
      </c>
      <c r="Y310" s="426"/>
      <c r="Z310" s="410"/>
      <c r="AA310" s="410">
        <v>1</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9">Z310</f>
        <v>0</v>
      </c>
      <c r="AA311" s="411">
        <f t="shared" ref="AA311" si="840">AA310</f>
        <v>1</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91">Z322</f>
        <v>0</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766</v>
      </c>
      <c r="C375" s="291" t="s">
        <v>25</v>
      </c>
      <c r="D375" s="295"/>
      <c r="E375" s="295"/>
      <c r="F375" s="295">
        <f>+'7.  Persistence Report'!AX104</f>
        <v>0</v>
      </c>
      <c r="G375" s="295">
        <f>+'7.  Persistence Report'!AY104</f>
        <v>0</v>
      </c>
      <c r="H375" s="295">
        <f>+'7.  Persistence Report'!AZ104</f>
        <v>674</v>
      </c>
      <c r="I375" s="295">
        <f>+'7.  Persistence Report'!BA104</f>
        <v>0</v>
      </c>
      <c r="J375" s="295">
        <f>+'7.  Persistence Report'!BB104</f>
        <v>0</v>
      </c>
      <c r="K375" s="295">
        <f>+'7.  Persistence Report'!BC104</f>
        <v>0</v>
      </c>
      <c r="L375" s="295">
        <f>+'7.  Persistence Report'!BD104</f>
        <v>0</v>
      </c>
      <c r="M375" s="295">
        <f>+'7.  Persistence Report'!BE104</f>
        <v>0</v>
      </c>
      <c r="N375" s="295">
        <v>12</v>
      </c>
      <c r="O375" s="295"/>
      <c r="P375" s="295"/>
      <c r="Q375" s="295">
        <f>+'7.  Persistence Report'!S104</f>
        <v>0</v>
      </c>
      <c r="R375" s="295">
        <f>+'7.  Persistence Report'!T104</f>
        <v>0</v>
      </c>
      <c r="S375" s="295">
        <f>+'7.  Persistence Report'!U104</f>
        <v>0</v>
      </c>
      <c r="T375" s="295">
        <f>+'7.  Persistence Report'!V104</f>
        <v>0</v>
      </c>
      <c r="U375" s="295">
        <f>+'7.  Persistence Report'!W104</f>
        <v>0</v>
      </c>
      <c r="V375" s="295">
        <f>+'7.  Persistence Report'!X104</f>
        <v>0</v>
      </c>
      <c r="W375" s="295">
        <f>+'7.  Persistence Report'!Y104</f>
        <v>0</v>
      </c>
      <c r="X375" s="295">
        <f>+'7.  Persistence Report'!Z104</f>
        <v>0</v>
      </c>
      <c r="Y375" s="426">
        <v>1</v>
      </c>
      <c r="Z375" s="410"/>
      <c r="AA375" s="410"/>
      <c r="AB375" s="410"/>
      <c r="AC375" s="410"/>
      <c r="AD375" s="410"/>
      <c r="AE375" s="410"/>
      <c r="AF375" s="410"/>
      <c r="AG375" s="415"/>
      <c r="AH375" s="415"/>
      <c r="AI375" s="415"/>
      <c r="AJ375" s="415"/>
      <c r="AK375" s="415"/>
      <c r="AL375" s="415"/>
      <c r="AM375" s="296">
        <f>SUM(Y375:AL375)</f>
        <v>1</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1</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0</v>
      </c>
      <c r="E378" s="329"/>
      <c r="F378" s="329">
        <f>SUM(F221:F376)</f>
        <v>0</v>
      </c>
      <c r="G378" s="329">
        <f t="shared" ref="G378:M378" si="1125">SUM(G221:G376)</f>
        <v>0</v>
      </c>
      <c r="H378" s="329">
        <f t="shared" si="1125"/>
        <v>5372847</v>
      </c>
      <c r="I378" s="329">
        <f t="shared" si="1125"/>
        <v>0</v>
      </c>
      <c r="J378" s="329">
        <f t="shared" si="1125"/>
        <v>0</v>
      </c>
      <c r="K378" s="329">
        <f t="shared" si="1125"/>
        <v>0</v>
      </c>
      <c r="L378" s="329">
        <f t="shared" si="1125"/>
        <v>0</v>
      </c>
      <c r="M378" s="329">
        <f t="shared" si="1125"/>
        <v>0</v>
      </c>
      <c r="N378" s="329"/>
      <c r="O378" s="329">
        <f>SUM(O221:O376)</f>
        <v>0</v>
      </c>
      <c r="P378" s="329"/>
      <c r="Q378" s="329">
        <f t="shared" ref="Q378:X378" si="1126">SUM(Q221:Q376)</f>
        <v>0</v>
      </c>
      <c r="R378" s="329">
        <f t="shared" si="1126"/>
        <v>0</v>
      </c>
      <c r="S378" s="329">
        <f t="shared" si="1126"/>
        <v>1402</v>
      </c>
      <c r="T378" s="329">
        <f t="shared" si="1126"/>
        <v>0</v>
      </c>
      <c r="U378" s="329">
        <f t="shared" si="1126"/>
        <v>0</v>
      </c>
      <c r="V378" s="329">
        <f t="shared" si="1126"/>
        <v>0</v>
      </c>
      <c r="W378" s="329">
        <f t="shared" si="1126"/>
        <v>0</v>
      </c>
      <c r="X378" s="329">
        <f t="shared" si="1126"/>
        <v>0</v>
      </c>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1.11E-2</v>
      </c>
      <c r="Z381" s="341">
        <f>HLOOKUP(Z$35,'3.  Distribution Rates'!$C$122:$P$133,8,FALSE)</f>
        <v>1.9599999999999999E-2</v>
      </c>
      <c r="AA381" s="341">
        <f>HLOOKUP(AA$35,'3.  Distribution Rates'!$C$122:$P$133,8,FALSE)</f>
        <v>4.6923000000000004</v>
      </c>
      <c r="AB381" s="341">
        <f>HLOOKUP(AB$35,'3.  Distribution Rates'!$C$122:$P$133,8,FALSE)</f>
        <v>4.8242000000000003</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7">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8">Y208*Y381</f>
        <v>0</v>
      </c>
      <c r="Z386" s="378">
        <f t="shared" si="1128"/>
        <v>0</v>
      </c>
      <c r="AA386" s="378">
        <f t="shared" si="1128"/>
        <v>0</v>
      </c>
      <c r="AB386" s="378">
        <f t="shared" si="1128"/>
        <v>0</v>
      </c>
      <c r="AC386" s="378">
        <f t="shared" si="1128"/>
        <v>0</v>
      </c>
      <c r="AD386" s="378">
        <f t="shared" si="1128"/>
        <v>0</v>
      </c>
      <c r="AE386" s="378">
        <f t="shared" si="1128"/>
        <v>0</v>
      </c>
      <c r="AF386" s="378">
        <f t="shared" si="1128"/>
        <v>0</v>
      </c>
      <c r="AG386" s="378">
        <f t="shared" si="1128"/>
        <v>0</v>
      </c>
      <c r="AH386" s="378">
        <f t="shared" si="1128"/>
        <v>0</v>
      </c>
      <c r="AI386" s="378">
        <f t="shared" si="1128"/>
        <v>0</v>
      </c>
      <c r="AJ386" s="378">
        <f t="shared" si="1128"/>
        <v>0</v>
      </c>
      <c r="AK386" s="378">
        <f t="shared" si="1128"/>
        <v>0</v>
      </c>
      <c r="AL386" s="378">
        <f t="shared" si="1128"/>
        <v>0</v>
      </c>
      <c r="AM386" s="629">
        <f t="shared" si="1127"/>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9">Z378*Z381</f>
        <v>0</v>
      </c>
      <c r="AA387" s="378">
        <f t="shared" si="1129"/>
        <v>0</v>
      </c>
      <c r="AB387" s="378">
        <f t="shared" si="1129"/>
        <v>0</v>
      </c>
      <c r="AC387" s="378">
        <f t="shared" si="1129"/>
        <v>0</v>
      </c>
      <c r="AD387" s="378">
        <f t="shared" si="1129"/>
        <v>0</v>
      </c>
      <c r="AE387" s="378">
        <f t="shared" si="1129"/>
        <v>0</v>
      </c>
      <c r="AF387" s="378">
        <f t="shared" si="1129"/>
        <v>0</v>
      </c>
      <c r="AG387" s="378">
        <f t="shared" si="1129"/>
        <v>0</v>
      </c>
      <c r="AH387" s="378">
        <f t="shared" si="1129"/>
        <v>0</v>
      </c>
      <c r="AI387" s="378">
        <f t="shared" si="1129"/>
        <v>0</v>
      </c>
      <c r="AJ387" s="378">
        <f t="shared" si="1129"/>
        <v>0</v>
      </c>
      <c r="AK387" s="378">
        <f t="shared" si="1129"/>
        <v>0</v>
      </c>
      <c r="AL387" s="378">
        <f t="shared" si="1129"/>
        <v>0</v>
      </c>
      <c r="AM387" s="629">
        <f t="shared" si="1127"/>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30">SUM(Z382:Z387)</f>
        <v>0</v>
      </c>
      <c r="AA388" s="346">
        <f t="shared" si="1130"/>
        <v>0</v>
      </c>
      <c r="AB388" s="346">
        <f t="shared" si="1130"/>
        <v>0</v>
      </c>
      <c r="AC388" s="346">
        <f t="shared" si="1130"/>
        <v>0</v>
      </c>
      <c r="AD388" s="346">
        <f t="shared" si="1130"/>
        <v>0</v>
      </c>
      <c r="AE388" s="346">
        <f t="shared" si="1130"/>
        <v>0</v>
      </c>
      <c r="AF388" s="346">
        <f>SUM(AF382:AF387)</f>
        <v>0</v>
      </c>
      <c r="AG388" s="346">
        <f t="shared" ref="AG388:AL388" si="1131">SUM(AG382:AG387)</f>
        <v>0</v>
      </c>
      <c r="AH388" s="346">
        <f t="shared" si="1131"/>
        <v>0</v>
      </c>
      <c r="AI388" s="346">
        <f t="shared" si="1131"/>
        <v>0</v>
      </c>
      <c r="AJ388" s="346">
        <f t="shared" si="1131"/>
        <v>0</v>
      </c>
      <c r="AK388" s="346">
        <f t="shared" si="1131"/>
        <v>0</v>
      </c>
      <c r="AL388" s="346">
        <f t="shared" si="1131"/>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32">Z379*Z381</f>
        <v>0</v>
      </c>
      <c r="AA389" s="347">
        <f t="shared" si="1132"/>
        <v>0</v>
      </c>
      <c r="AB389" s="347">
        <f t="shared" si="1132"/>
        <v>0</v>
      </c>
      <c r="AC389" s="347">
        <f t="shared" si="1132"/>
        <v>0</v>
      </c>
      <c r="AD389" s="347">
        <f t="shared" si="1132"/>
        <v>0</v>
      </c>
      <c r="AE389" s="347">
        <f t="shared" si="1132"/>
        <v>0</v>
      </c>
      <c r="AF389" s="347">
        <f>AF379*AF381</f>
        <v>0</v>
      </c>
      <c r="AG389" s="347">
        <f t="shared" ref="AG389:AL389" si="1133">AG379*AG381</f>
        <v>0</v>
      </c>
      <c r="AH389" s="347">
        <f t="shared" si="1133"/>
        <v>0</v>
      </c>
      <c r="AI389" s="347">
        <f t="shared" si="1133"/>
        <v>0</v>
      </c>
      <c r="AJ389" s="347">
        <f t="shared" si="1133"/>
        <v>0</v>
      </c>
      <c r="AK389" s="347">
        <f t="shared" si="1133"/>
        <v>0</v>
      </c>
      <c r="AL389" s="347">
        <f t="shared" si="1133"/>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4">IF(AA219="kw",SUMPRODUCT($N$221:$N$376,$P$221:$P$376,AA221:AA376),SUMPRODUCT($E$221:$E$376,AA221:AA376))</f>
        <v>0</v>
      </c>
      <c r="AB392" s="291">
        <f t="shared" si="1134"/>
        <v>0</v>
      </c>
      <c r="AC392" s="291">
        <f t="shared" si="1134"/>
        <v>0</v>
      </c>
      <c r="AD392" s="291">
        <f t="shared" si="1134"/>
        <v>0</v>
      </c>
      <c r="AE392" s="291">
        <f t="shared" si="1134"/>
        <v>0</v>
      </c>
      <c r="AF392" s="291">
        <f t="shared" si="1134"/>
        <v>0</v>
      </c>
      <c r="AG392" s="291">
        <f t="shared" si="1134"/>
        <v>0</v>
      </c>
      <c r="AH392" s="291">
        <f t="shared" si="1134"/>
        <v>0</v>
      </c>
      <c r="AI392" s="291">
        <f t="shared" si="1134"/>
        <v>0</v>
      </c>
      <c r="AJ392" s="291">
        <f t="shared" si="1134"/>
        <v>0</v>
      </c>
      <c r="AK392" s="291">
        <f t="shared" si="1134"/>
        <v>0</v>
      </c>
      <c r="AL392" s="291">
        <f t="shared" si="1134"/>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5">IF(AA219="kw",SUMPRODUCT($N$221:$N$376,$Q$221:$Q$376,AA221:AA376),SUMPRODUCT($F$221:$F$376,AA221:AA376))</f>
        <v>0</v>
      </c>
      <c r="AB393" s="291">
        <f t="shared" si="1135"/>
        <v>0</v>
      </c>
      <c r="AC393" s="291">
        <f t="shared" si="1135"/>
        <v>0</v>
      </c>
      <c r="AD393" s="291">
        <f t="shared" si="1135"/>
        <v>0</v>
      </c>
      <c r="AE393" s="291">
        <f t="shared" si="1135"/>
        <v>0</v>
      </c>
      <c r="AF393" s="291">
        <f t="shared" si="1135"/>
        <v>0</v>
      </c>
      <c r="AG393" s="291">
        <f t="shared" si="1135"/>
        <v>0</v>
      </c>
      <c r="AH393" s="291">
        <f t="shared" si="1135"/>
        <v>0</v>
      </c>
      <c r="AI393" s="291">
        <f t="shared" si="1135"/>
        <v>0</v>
      </c>
      <c r="AJ393" s="291">
        <f t="shared" si="1135"/>
        <v>0</v>
      </c>
      <c r="AK393" s="291">
        <f t="shared" si="1135"/>
        <v>0</v>
      </c>
      <c r="AL393" s="291">
        <f t="shared" si="1135"/>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6">IF(AA219="kw",SUMPRODUCT($N$221:$N$376,$R$221:$R$376,AA221:AA376),SUMPRODUCT($G$221:$G$376,AA221:AA376))</f>
        <v>0</v>
      </c>
      <c r="AB394" s="291">
        <f t="shared" si="1136"/>
        <v>0</v>
      </c>
      <c r="AC394" s="291">
        <f t="shared" si="1136"/>
        <v>0</v>
      </c>
      <c r="AD394" s="291">
        <f t="shared" si="1136"/>
        <v>0</v>
      </c>
      <c r="AE394" s="291">
        <f t="shared" si="1136"/>
        <v>0</v>
      </c>
      <c r="AF394" s="291">
        <f t="shared" si="1136"/>
        <v>0</v>
      </c>
      <c r="AG394" s="291">
        <f t="shared" si="1136"/>
        <v>0</v>
      </c>
      <c r="AH394" s="291">
        <f t="shared" si="1136"/>
        <v>0</v>
      </c>
      <c r="AI394" s="291">
        <f t="shared" si="1136"/>
        <v>0</v>
      </c>
      <c r="AJ394" s="291">
        <f t="shared" si="1136"/>
        <v>0</v>
      </c>
      <c r="AK394" s="291">
        <f t="shared" si="1136"/>
        <v>0</v>
      </c>
      <c r="AL394" s="291">
        <f t="shared" si="1136"/>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2861255</v>
      </c>
      <c r="Z395" s="326">
        <f>SUMPRODUCT(H221:H376,Z221:Z376)</f>
        <v>740597.2</v>
      </c>
      <c r="AA395" s="326">
        <f t="shared" ref="AA395:AL395" si="1137">IF(AA219="kw",SUMPRODUCT($N$221:$N$376,$S$221:$S$376,AA221:AA376),SUMPRODUCT($H$221:$H$376,AA221:AA376))</f>
        <v>11547.6</v>
      </c>
      <c r="AB395" s="326">
        <f t="shared" si="1137"/>
        <v>181.20000000000002</v>
      </c>
      <c r="AC395" s="326">
        <f t="shared" si="1137"/>
        <v>0</v>
      </c>
      <c r="AD395" s="326">
        <f t="shared" si="1137"/>
        <v>0</v>
      </c>
      <c r="AE395" s="326">
        <f t="shared" si="1137"/>
        <v>0</v>
      </c>
      <c r="AF395" s="326">
        <f t="shared" si="1137"/>
        <v>0</v>
      </c>
      <c r="AG395" s="326">
        <f t="shared" si="1137"/>
        <v>0</v>
      </c>
      <c r="AH395" s="326">
        <f t="shared" si="1137"/>
        <v>0</v>
      </c>
      <c r="AI395" s="326">
        <f t="shared" si="1137"/>
        <v>0</v>
      </c>
      <c r="AJ395" s="326">
        <f t="shared" si="1137"/>
        <v>0</v>
      </c>
      <c r="AK395" s="326">
        <f t="shared" si="1137"/>
        <v>0</v>
      </c>
      <c r="AL395" s="326">
        <f t="shared" si="1137"/>
        <v>0</v>
      </c>
      <c r="AM395" s="386"/>
    </row>
    <row r="396" spans="2:39" ht="21" customHeight="1">
      <c r="B396" s="368" t="s">
        <v>582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2" t="s">
        <v>211</v>
      </c>
      <c r="C400" s="814" t="s">
        <v>33</v>
      </c>
      <c r="D400" s="284" t="s">
        <v>422</v>
      </c>
      <c r="E400" s="816" t="s">
        <v>209</v>
      </c>
      <c r="F400" s="817"/>
      <c r="G400" s="817"/>
      <c r="H400" s="817"/>
      <c r="I400" s="817"/>
      <c r="J400" s="817"/>
      <c r="K400" s="817"/>
      <c r="L400" s="817"/>
      <c r="M400" s="818"/>
      <c r="N400" s="819" t="s">
        <v>213</v>
      </c>
      <c r="O400" s="284" t="s">
        <v>423</v>
      </c>
      <c r="P400" s="816" t="s">
        <v>212</v>
      </c>
      <c r="Q400" s="817"/>
      <c r="R400" s="817"/>
      <c r="S400" s="817"/>
      <c r="T400" s="817"/>
      <c r="U400" s="817"/>
      <c r="V400" s="817"/>
      <c r="W400" s="817"/>
      <c r="X400" s="818"/>
      <c r="Y400" s="809" t="s">
        <v>243</v>
      </c>
      <c r="Z400" s="810"/>
      <c r="AA400" s="810"/>
      <c r="AB400" s="810"/>
      <c r="AC400" s="810"/>
      <c r="AD400" s="810"/>
      <c r="AE400" s="810"/>
      <c r="AF400" s="810"/>
      <c r="AG400" s="810"/>
      <c r="AH400" s="810"/>
      <c r="AI400" s="810"/>
      <c r="AJ400" s="810"/>
      <c r="AK400" s="810"/>
      <c r="AL400" s="810"/>
      <c r="AM400" s="811"/>
    </row>
    <row r="401" spans="1:39" ht="61.5" customHeight="1">
      <c r="B401" s="813"/>
      <c r="C401" s="815"/>
      <c r="D401" s="285">
        <v>2017</v>
      </c>
      <c r="E401" s="285">
        <v>2018</v>
      </c>
      <c r="F401" s="285">
        <v>2019</v>
      </c>
      <c r="G401" s="285">
        <v>2020</v>
      </c>
      <c r="H401" s="285">
        <v>2021</v>
      </c>
      <c r="I401" s="285">
        <v>2022</v>
      </c>
      <c r="J401" s="285">
        <v>2023</v>
      </c>
      <c r="K401" s="285">
        <v>2024</v>
      </c>
      <c r="L401" s="285">
        <v>2025</v>
      </c>
      <c r="M401" s="285">
        <v>2026</v>
      </c>
      <c r="N401" s="82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 - Thermal Demand Meter</v>
      </c>
      <c r="AB401" s="285" t="str">
        <f>'1.  LRAMVA Summary'!G52</f>
        <v>GS&gt;50 KW - Interval Meter</v>
      </c>
      <c r="AC401" s="285" t="str">
        <f>'1.  LRAMVA Summary'!H52</f>
        <v>Street 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f>+'7.  Persistence Report'!AX113</f>
        <v>0</v>
      </c>
      <c r="F404" s="295">
        <f>+'7.  Persistence Report'!AY113</f>
        <v>0</v>
      </c>
      <c r="G404" s="295">
        <f>+'7.  Persistence Report'!AZ113</f>
        <v>1916641</v>
      </c>
      <c r="H404" s="295">
        <f>+'7.  Persistence Report'!BA113</f>
        <v>0</v>
      </c>
      <c r="I404" s="295">
        <f>+'7.  Persistence Report'!BB113</f>
        <v>0</v>
      </c>
      <c r="J404" s="295">
        <f>+'7.  Persistence Report'!BC113</f>
        <v>0</v>
      </c>
      <c r="K404" s="295">
        <f>+'7.  Persistence Report'!BD113</f>
        <v>0</v>
      </c>
      <c r="L404" s="295">
        <f>+'7.  Persistence Report'!BE113</f>
        <v>0</v>
      </c>
      <c r="M404" s="295">
        <f>+'7.  Persistence Report'!BF113</f>
        <v>0</v>
      </c>
      <c r="N404" s="291"/>
      <c r="O404" s="295"/>
      <c r="P404" s="295">
        <f>+'7.  Persistence Report'!S113</f>
        <v>0</v>
      </c>
      <c r="Q404" s="295">
        <f>+'7.  Persistence Report'!T113</f>
        <v>0</v>
      </c>
      <c r="R404" s="295">
        <f>+'7.  Persistence Report'!U113</f>
        <v>133</v>
      </c>
      <c r="S404" s="295">
        <f>+'7.  Persistence Report'!V113</f>
        <v>0</v>
      </c>
      <c r="T404" s="295">
        <f>+'7.  Persistence Report'!W113</f>
        <v>0</v>
      </c>
      <c r="U404" s="295">
        <f>+'7.  Persistence Report'!X113</f>
        <v>0</v>
      </c>
      <c r="V404" s="295">
        <f>+'7.  Persistence Report'!Y113</f>
        <v>0</v>
      </c>
      <c r="W404" s="295">
        <f>+'7.  Persistence Report'!Z113</f>
        <v>0</v>
      </c>
      <c r="X404" s="295">
        <f>+'7.  Persistence Report'!AA113</f>
        <v>0</v>
      </c>
      <c r="Y404" s="410">
        <v>1</v>
      </c>
      <c r="Z404" s="410"/>
      <c r="AA404" s="410"/>
      <c r="AB404" s="410"/>
      <c r="AC404" s="410"/>
      <c r="AD404" s="410"/>
      <c r="AE404" s="410"/>
      <c r="AF404" s="410"/>
      <c r="AG404" s="410"/>
      <c r="AH404" s="410"/>
      <c r="AI404" s="410"/>
      <c r="AJ404" s="410"/>
      <c r="AK404" s="410"/>
      <c r="AL404" s="410"/>
      <c r="AM404" s="296">
        <f>SUM(Y404:AL404)</f>
        <v>1</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1</v>
      </c>
      <c r="Z405" s="411">
        <f t="shared" ref="Z405" si="1138">Z404</f>
        <v>0</v>
      </c>
      <c r="AA405" s="411">
        <f t="shared" ref="AA405" si="1139">AA404</f>
        <v>0</v>
      </c>
      <c r="AB405" s="411">
        <f t="shared" ref="AB405" si="1140">AB404</f>
        <v>0</v>
      </c>
      <c r="AC405" s="411">
        <f t="shared" ref="AC405" si="1141">AC404</f>
        <v>0</v>
      </c>
      <c r="AD405" s="411">
        <f t="shared" ref="AD405" si="1142">AD404</f>
        <v>0</v>
      </c>
      <c r="AE405" s="411">
        <f t="shared" ref="AE405" si="1143">AE404</f>
        <v>0</v>
      </c>
      <c r="AF405" s="411">
        <f t="shared" ref="AF405" si="1144">AF404</f>
        <v>0</v>
      </c>
      <c r="AG405" s="411">
        <f t="shared" ref="AG405" si="1145">AG404</f>
        <v>0</v>
      </c>
      <c r="AH405" s="411">
        <f t="shared" ref="AH405" si="1146">AH404</f>
        <v>0</v>
      </c>
      <c r="AI405" s="411">
        <f t="shared" ref="AI405" si="1147">AI404</f>
        <v>0</v>
      </c>
      <c r="AJ405" s="411">
        <f t="shared" ref="AJ405" si="1148">AJ404</f>
        <v>0</v>
      </c>
      <c r="AK405" s="411">
        <f t="shared" ref="AK405" si="1149">AK404</f>
        <v>0</v>
      </c>
      <c r="AL405" s="411">
        <f t="shared" ref="AL405" si="1150">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51">Z407</f>
        <v>0</v>
      </c>
      <c r="AA408" s="411">
        <f t="shared" ref="AA408" si="1152">AA407</f>
        <v>0</v>
      </c>
      <c r="AB408" s="411">
        <f t="shared" ref="AB408" si="1153">AB407</f>
        <v>0</v>
      </c>
      <c r="AC408" s="411">
        <f t="shared" ref="AC408" si="1154">AC407</f>
        <v>0</v>
      </c>
      <c r="AD408" s="411">
        <f t="shared" ref="AD408" si="1155">AD407</f>
        <v>0</v>
      </c>
      <c r="AE408" s="411">
        <f t="shared" ref="AE408" si="1156">AE407</f>
        <v>0</v>
      </c>
      <c r="AF408" s="411">
        <f t="shared" ref="AF408" si="1157">AF407</f>
        <v>0</v>
      </c>
      <c r="AG408" s="411">
        <f t="shared" ref="AG408" si="1158">AG407</f>
        <v>0</v>
      </c>
      <c r="AH408" s="411">
        <f t="shared" ref="AH408" si="1159">AH407</f>
        <v>0</v>
      </c>
      <c r="AI408" s="411">
        <f t="shared" ref="AI408" si="1160">AI407</f>
        <v>0</v>
      </c>
      <c r="AJ408" s="411">
        <f t="shared" ref="AJ408" si="1161">AJ407</f>
        <v>0</v>
      </c>
      <c r="AK408" s="411">
        <f t="shared" ref="AK408" si="1162">AK407</f>
        <v>0</v>
      </c>
      <c r="AL408" s="411">
        <f t="shared" ref="AL408" si="1163">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4">Z410</f>
        <v>0</v>
      </c>
      <c r="AA411" s="411">
        <f t="shared" ref="AA411" si="1165">AA410</f>
        <v>0</v>
      </c>
      <c r="AB411" s="411">
        <f t="shared" ref="AB411" si="1166">AB410</f>
        <v>0</v>
      </c>
      <c r="AC411" s="411">
        <f t="shared" ref="AC411" si="1167">AC410</f>
        <v>0</v>
      </c>
      <c r="AD411" s="411">
        <f t="shared" ref="AD411" si="1168">AD410</f>
        <v>0</v>
      </c>
      <c r="AE411" s="411">
        <f t="shared" ref="AE411" si="1169">AE410</f>
        <v>0</v>
      </c>
      <c r="AF411" s="411">
        <f t="shared" ref="AF411" si="1170">AF410</f>
        <v>0</v>
      </c>
      <c r="AG411" s="411">
        <f t="shared" ref="AG411" si="1171">AG410</f>
        <v>0</v>
      </c>
      <c r="AH411" s="411">
        <f t="shared" ref="AH411" si="1172">AH410</f>
        <v>0</v>
      </c>
      <c r="AI411" s="411">
        <f t="shared" ref="AI411" si="1173">AI410</f>
        <v>0</v>
      </c>
      <c r="AJ411" s="411">
        <f t="shared" ref="AJ411" si="1174">AJ410</f>
        <v>0</v>
      </c>
      <c r="AK411" s="411">
        <f t="shared" ref="AK411" si="1175">AK410</f>
        <v>0</v>
      </c>
      <c r="AL411" s="411">
        <f t="shared" ref="AL411" si="1176">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666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7">Z413</f>
        <v>0</v>
      </c>
      <c r="AA414" s="411">
        <f t="shared" ref="AA414" si="1178">AA413</f>
        <v>0</v>
      </c>
      <c r="AB414" s="411">
        <f t="shared" ref="AB414" si="1179">AB413</f>
        <v>0</v>
      </c>
      <c r="AC414" s="411">
        <f t="shared" ref="AC414" si="1180">AC413</f>
        <v>0</v>
      </c>
      <c r="AD414" s="411">
        <f t="shared" ref="AD414" si="1181">AD413</f>
        <v>0</v>
      </c>
      <c r="AE414" s="411">
        <f t="shared" ref="AE414" si="1182">AE413</f>
        <v>0</v>
      </c>
      <c r="AF414" s="411">
        <f t="shared" ref="AF414" si="1183">AF413</f>
        <v>0</v>
      </c>
      <c r="AG414" s="411">
        <f t="shared" ref="AG414" si="1184">AG413</f>
        <v>0</v>
      </c>
      <c r="AH414" s="411">
        <f t="shared" ref="AH414" si="1185">AH413</f>
        <v>0</v>
      </c>
      <c r="AI414" s="411">
        <f t="shared" ref="AI414" si="1186">AI413</f>
        <v>0</v>
      </c>
      <c r="AJ414" s="411">
        <f t="shared" ref="AJ414" si="1187">AJ413</f>
        <v>0</v>
      </c>
      <c r="AK414" s="411">
        <f t="shared" ref="AK414" si="1188">AK413</f>
        <v>0</v>
      </c>
      <c r="AL414" s="411">
        <f t="shared" ref="AL414" si="1189">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90">Z416</f>
        <v>0</v>
      </c>
      <c r="AA417" s="411">
        <f t="shared" ref="AA417" si="1191">AA416</f>
        <v>0</v>
      </c>
      <c r="AB417" s="411">
        <f t="shared" ref="AB417" si="1192">AB416</f>
        <v>0</v>
      </c>
      <c r="AC417" s="411">
        <f t="shared" ref="AC417" si="1193">AC416</f>
        <v>0</v>
      </c>
      <c r="AD417" s="411">
        <f t="shared" ref="AD417" si="1194">AD416</f>
        <v>0</v>
      </c>
      <c r="AE417" s="411">
        <f t="shared" ref="AE417" si="1195">AE416</f>
        <v>0</v>
      </c>
      <c r="AF417" s="411">
        <f t="shared" ref="AF417" si="1196">AF416</f>
        <v>0</v>
      </c>
      <c r="AG417" s="411">
        <f t="shared" ref="AG417" si="1197">AG416</f>
        <v>0</v>
      </c>
      <c r="AH417" s="411">
        <f t="shared" ref="AH417" si="1198">AH416</f>
        <v>0</v>
      </c>
      <c r="AI417" s="411">
        <f t="shared" ref="AI417" si="1199">AI416</f>
        <v>0</v>
      </c>
      <c r="AJ417" s="411">
        <f t="shared" ref="AJ417" si="1200">AJ416</f>
        <v>0</v>
      </c>
      <c r="AK417" s="411">
        <f t="shared" ref="AK417" si="1201">AK416</f>
        <v>0</v>
      </c>
      <c r="AL417" s="411">
        <f t="shared" ref="AL417" si="1202">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3">Z420</f>
        <v>0</v>
      </c>
      <c r="AA421" s="411">
        <f t="shared" ref="AA421" si="1204">AA420</f>
        <v>0</v>
      </c>
      <c r="AB421" s="411">
        <f t="shared" ref="AB421" si="1205">AB420</f>
        <v>0</v>
      </c>
      <c r="AC421" s="411">
        <f t="shared" ref="AC421" si="1206">AC420</f>
        <v>0</v>
      </c>
      <c r="AD421" s="411">
        <f t="shared" ref="AD421" si="1207">AD420</f>
        <v>0</v>
      </c>
      <c r="AE421" s="411">
        <f t="shared" ref="AE421" si="1208">AE420</f>
        <v>0</v>
      </c>
      <c r="AF421" s="411">
        <f t="shared" ref="AF421" si="1209">AF420</f>
        <v>0</v>
      </c>
      <c r="AG421" s="411">
        <f t="shared" ref="AG421" si="1210">AG420</f>
        <v>0</v>
      </c>
      <c r="AH421" s="411">
        <f t="shared" ref="AH421" si="1211">AH420</f>
        <v>0</v>
      </c>
      <c r="AI421" s="411">
        <f t="shared" ref="AI421" si="1212">AI420</f>
        <v>0</v>
      </c>
      <c r="AJ421" s="411">
        <f t="shared" ref="AJ421" si="1213">AJ420</f>
        <v>0</v>
      </c>
      <c r="AK421" s="411">
        <f t="shared" ref="AK421" si="1214">AK420</f>
        <v>0</v>
      </c>
      <c r="AL421" s="411">
        <f t="shared" ref="AL421" si="1215">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6">Z423</f>
        <v>0</v>
      </c>
      <c r="AA424" s="411">
        <f t="shared" ref="AA424" si="1217">AA423</f>
        <v>0</v>
      </c>
      <c r="AB424" s="411">
        <f t="shared" ref="AB424" si="1218">AB423</f>
        <v>0</v>
      </c>
      <c r="AC424" s="411">
        <f t="shared" ref="AC424" si="1219">AC423</f>
        <v>0</v>
      </c>
      <c r="AD424" s="411">
        <f t="shared" ref="AD424" si="1220">AD423</f>
        <v>0</v>
      </c>
      <c r="AE424" s="411">
        <f t="shared" ref="AE424" si="1221">AE423</f>
        <v>0</v>
      </c>
      <c r="AF424" s="411">
        <f t="shared" ref="AF424" si="1222">AF423</f>
        <v>0</v>
      </c>
      <c r="AG424" s="411">
        <f t="shared" ref="AG424" si="1223">AG423</f>
        <v>0</v>
      </c>
      <c r="AH424" s="411">
        <f t="shared" ref="AH424" si="1224">AH423</f>
        <v>0</v>
      </c>
      <c r="AI424" s="411">
        <f t="shared" ref="AI424" si="1225">AI423</f>
        <v>0</v>
      </c>
      <c r="AJ424" s="411">
        <f t="shared" ref="AJ424" si="1226">AJ423</f>
        <v>0</v>
      </c>
      <c r="AK424" s="411">
        <f t="shared" ref="AK424" si="1227">AK423</f>
        <v>0</v>
      </c>
      <c r="AL424" s="411">
        <f t="shared" ref="AL424" si="1228">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9">Z426</f>
        <v>0</v>
      </c>
      <c r="AA427" s="411">
        <f t="shared" ref="AA427" si="1230">AA426</f>
        <v>0</v>
      </c>
      <c r="AB427" s="411">
        <f t="shared" ref="AB427" si="1231">AB426</f>
        <v>0</v>
      </c>
      <c r="AC427" s="411">
        <f t="shared" ref="AC427" si="1232">AC426</f>
        <v>0</v>
      </c>
      <c r="AD427" s="411">
        <f t="shared" ref="AD427" si="1233">AD426</f>
        <v>0</v>
      </c>
      <c r="AE427" s="411">
        <f t="shared" ref="AE427" si="1234">AE426</f>
        <v>0</v>
      </c>
      <c r="AF427" s="411">
        <f t="shared" ref="AF427" si="1235">AF426</f>
        <v>0</v>
      </c>
      <c r="AG427" s="411">
        <f t="shared" ref="AG427" si="1236">AG426</f>
        <v>0</v>
      </c>
      <c r="AH427" s="411">
        <f t="shared" ref="AH427" si="1237">AH426</f>
        <v>0</v>
      </c>
      <c r="AI427" s="411">
        <f t="shared" ref="AI427" si="1238">AI426</f>
        <v>0</v>
      </c>
      <c r="AJ427" s="411">
        <f t="shared" ref="AJ427" si="1239">AJ426</f>
        <v>0</v>
      </c>
      <c r="AK427" s="411">
        <f t="shared" ref="AK427" si="1240">AK426</f>
        <v>0</v>
      </c>
      <c r="AL427" s="411">
        <f t="shared" ref="AL427" si="1241">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2">Z429</f>
        <v>0</v>
      </c>
      <c r="AA430" s="411">
        <f t="shared" ref="AA430" si="1243">AA429</f>
        <v>0</v>
      </c>
      <c r="AB430" s="411">
        <f t="shared" ref="AB430" si="1244">AB429</f>
        <v>0</v>
      </c>
      <c r="AC430" s="411">
        <f t="shared" ref="AC430" si="1245">AC429</f>
        <v>0</v>
      </c>
      <c r="AD430" s="411">
        <f t="shared" ref="AD430" si="1246">AD429</f>
        <v>0</v>
      </c>
      <c r="AE430" s="411">
        <f t="shared" ref="AE430" si="1247">AE429</f>
        <v>0</v>
      </c>
      <c r="AF430" s="411">
        <f t="shared" ref="AF430" si="1248">AF429</f>
        <v>0</v>
      </c>
      <c r="AG430" s="411">
        <f t="shared" ref="AG430" si="1249">AG429</f>
        <v>0</v>
      </c>
      <c r="AH430" s="411">
        <f t="shared" ref="AH430" si="1250">AH429</f>
        <v>0</v>
      </c>
      <c r="AI430" s="411">
        <f t="shared" ref="AI430" si="1251">AI429</f>
        <v>0</v>
      </c>
      <c r="AJ430" s="411">
        <f t="shared" ref="AJ430" si="1252">AJ429</f>
        <v>0</v>
      </c>
      <c r="AK430" s="411">
        <f t="shared" ref="AK430" si="1253">AK429</f>
        <v>0</v>
      </c>
      <c r="AL430" s="411">
        <f t="shared" ref="AL430" si="1254">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5">Z432</f>
        <v>0</v>
      </c>
      <c r="AA433" s="411">
        <f t="shared" ref="AA433" si="1256">AA432</f>
        <v>0</v>
      </c>
      <c r="AB433" s="411">
        <f t="shared" ref="AB433" si="1257">AB432</f>
        <v>0</v>
      </c>
      <c r="AC433" s="411">
        <f t="shared" ref="AC433" si="1258">AC432</f>
        <v>0</v>
      </c>
      <c r="AD433" s="411">
        <f t="shared" ref="AD433" si="1259">AD432</f>
        <v>0</v>
      </c>
      <c r="AE433" s="411">
        <f t="shared" ref="AE433" si="1260">AE432</f>
        <v>0</v>
      </c>
      <c r="AF433" s="411">
        <f t="shared" ref="AF433" si="1261">AF432</f>
        <v>0</v>
      </c>
      <c r="AG433" s="411">
        <f t="shared" ref="AG433" si="1262">AG432</f>
        <v>0</v>
      </c>
      <c r="AH433" s="411">
        <f t="shared" ref="AH433" si="1263">AH432</f>
        <v>0</v>
      </c>
      <c r="AI433" s="411">
        <f t="shared" ref="AI433" si="1264">AI432</f>
        <v>0</v>
      </c>
      <c r="AJ433" s="411">
        <f t="shared" ref="AJ433" si="1265">AJ432</f>
        <v>0</v>
      </c>
      <c r="AK433" s="411">
        <f t="shared" ref="AK433" si="1266">AK432</f>
        <v>0</v>
      </c>
      <c r="AL433" s="411">
        <f t="shared" ref="AL433" si="1267">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8">Z436</f>
        <v>0</v>
      </c>
      <c r="AA437" s="411">
        <f t="shared" ref="AA437" si="1269">AA436</f>
        <v>0</v>
      </c>
      <c r="AB437" s="411">
        <f t="shared" ref="AB437" si="1270">AB436</f>
        <v>0</v>
      </c>
      <c r="AC437" s="411">
        <f t="shared" ref="AC437" si="1271">AC436</f>
        <v>0</v>
      </c>
      <c r="AD437" s="411">
        <f t="shared" ref="AD437" si="1272">AD436</f>
        <v>0</v>
      </c>
      <c r="AE437" s="411">
        <f t="shared" ref="AE437" si="1273">AE436</f>
        <v>0</v>
      </c>
      <c r="AF437" s="411">
        <f t="shared" ref="AF437" si="1274">AF436</f>
        <v>0</v>
      </c>
      <c r="AG437" s="411">
        <f t="shared" ref="AG437" si="1275">AG436</f>
        <v>0</v>
      </c>
      <c r="AH437" s="411">
        <f t="shared" ref="AH437" si="1276">AH436</f>
        <v>0</v>
      </c>
      <c r="AI437" s="411">
        <f t="shared" ref="AI437" si="1277">AI436</f>
        <v>0</v>
      </c>
      <c r="AJ437" s="411">
        <f t="shared" ref="AJ437" si="1278">AJ436</f>
        <v>0</v>
      </c>
      <c r="AK437" s="411">
        <f t="shared" ref="AK437" si="1279">AK436</f>
        <v>0</v>
      </c>
      <c r="AL437" s="411">
        <f t="shared" ref="AL437" si="1280">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1">Z439</f>
        <v>0</v>
      </c>
      <c r="AA440" s="411">
        <f t="shared" ref="AA440" si="1282">AA439</f>
        <v>0</v>
      </c>
      <c r="AB440" s="411">
        <f t="shared" ref="AB440" si="1283">AB439</f>
        <v>0</v>
      </c>
      <c r="AC440" s="411">
        <f t="shared" ref="AC440" si="1284">AC439</f>
        <v>0</v>
      </c>
      <c r="AD440" s="411">
        <f t="shared" ref="AD440" si="1285">AD439</f>
        <v>0</v>
      </c>
      <c r="AE440" s="411">
        <f t="shared" ref="AE440" si="1286">AE439</f>
        <v>0</v>
      </c>
      <c r="AF440" s="411">
        <f t="shared" ref="AF440" si="1287">AF439</f>
        <v>0</v>
      </c>
      <c r="AG440" s="411">
        <f t="shared" ref="AG440" si="1288">AG439</f>
        <v>0</v>
      </c>
      <c r="AH440" s="411">
        <f t="shared" ref="AH440" si="1289">AH439</f>
        <v>0</v>
      </c>
      <c r="AI440" s="411">
        <f t="shared" ref="AI440" si="1290">AI439</f>
        <v>0</v>
      </c>
      <c r="AJ440" s="411">
        <f t="shared" ref="AJ440" si="1291">AJ439</f>
        <v>0</v>
      </c>
      <c r="AK440" s="411">
        <f t="shared" ref="AK440" si="1292">AK439</f>
        <v>0</v>
      </c>
      <c r="AL440" s="411">
        <f t="shared" ref="AL440" si="1293">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f>+'7.  Persistence Report'!AX117</f>
        <v>0</v>
      </c>
      <c r="F442" s="295">
        <f>+'7.  Persistence Report'!AY117</f>
        <v>0</v>
      </c>
      <c r="G442" s="295">
        <f>+'7.  Persistence Report'!AZ117</f>
        <v>8841</v>
      </c>
      <c r="H442" s="295">
        <f>+'7.  Persistence Report'!BA117</f>
        <v>0</v>
      </c>
      <c r="I442" s="295">
        <f>+'7.  Persistence Report'!BB117</f>
        <v>0</v>
      </c>
      <c r="J442" s="295">
        <f>+'7.  Persistence Report'!BC117</f>
        <v>0</v>
      </c>
      <c r="K442" s="295">
        <f>+'7.  Persistence Report'!BD117</f>
        <v>0</v>
      </c>
      <c r="L442" s="295">
        <f>+'7.  Persistence Report'!BE117</f>
        <v>0</v>
      </c>
      <c r="M442" s="295">
        <f>+'7.  Persistence Report'!BF117</f>
        <v>0</v>
      </c>
      <c r="N442" s="295">
        <v>12</v>
      </c>
      <c r="O442" s="295"/>
      <c r="P442" s="295">
        <f>+'7.  Persistence Report'!S117</f>
        <v>0</v>
      </c>
      <c r="Q442" s="295">
        <f>+'7.  Persistence Report'!T117</f>
        <v>0</v>
      </c>
      <c r="R442" s="295">
        <f>+'7.  Persistence Report'!U117</f>
        <v>0</v>
      </c>
      <c r="S442" s="295">
        <f>+'7.  Persistence Report'!V117</f>
        <v>0</v>
      </c>
      <c r="T442" s="295">
        <f>+'7.  Persistence Report'!W117</f>
        <v>0</v>
      </c>
      <c r="U442" s="295">
        <f>+'7.  Persistence Report'!X117</f>
        <v>0</v>
      </c>
      <c r="V442" s="295">
        <f>+'7.  Persistence Report'!Y117</f>
        <v>0</v>
      </c>
      <c r="W442" s="295">
        <f>+'7.  Persistence Report'!Z117</f>
        <v>0</v>
      </c>
      <c r="X442" s="295">
        <f>+'7.  Persistence Report'!AA117</f>
        <v>0</v>
      </c>
      <c r="Y442" s="410"/>
      <c r="Z442" s="410"/>
      <c r="AA442" s="410">
        <v>1</v>
      </c>
      <c r="AB442" s="410"/>
      <c r="AC442" s="410"/>
      <c r="AD442" s="410"/>
      <c r="AE442" s="410"/>
      <c r="AF442" s="415"/>
      <c r="AG442" s="415"/>
      <c r="AH442" s="415"/>
      <c r="AI442" s="415"/>
      <c r="AJ442" s="415"/>
      <c r="AK442" s="415"/>
      <c r="AL442" s="415"/>
      <c r="AM442" s="296">
        <f>SUM(Y442:AL442)</f>
        <v>1</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4">Z442</f>
        <v>0</v>
      </c>
      <c r="AA443" s="411">
        <f t="shared" ref="AA443" si="1295">AA442</f>
        <v>1</v>
      </c>
      <c r="AB443" s="411">
        <f t="shared" ref="AB443" si="1296">AB442</f>
        <v>0</v>
      </c>
      <c r="AC443" s="411">
        <f t="shared" ref="AC443" si="1297">AC442</f>
        <v>0</v>
      </c>
      <c r="AD443" s="411">
        <f t="shared" ref="AD443" si="1298">AD442</f>
        <v>0</v>
      </c>
      <c r="AE443" s="411">
        <f t="shared" ref="AE443" si="1299">AE442</f>
        <v>0</v>
      </c>
      <c r="AF443" s="411">
        <f t="shared" ref="AF443" si="1300">AF442</f>
        <v>0</v>
      </c>
      <c r="AG443" s="411">
        <f t="shared" ref="AG443" si="1301">AG442</f>
        <v>0</v>
      </c>
      <c r="AH443" s="411">
        <f t="shared" ref="AH443" si="1302">AH442</f>
        <v>0</v>
      </c>
      <c r="AI443" s="411">
        <f t="shared" ref="AI443" si="1303">AI442</f>
        <v>0</v>
      </c>
      <c r="AJ443" s="411">
        <f t="shared" ref="AJ443" si="1304">AJ442</f>
        <v>0</v>
      </c>
      <c r="AK443" s="411">
        <f t="shared" ref="AK443" si="1305">AK442</f>
        <v>0</v>
      </c>
      <c r="AL443" s="411">
        <f t="shared" ref="AL443" si="1306">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7">Z446</f>
        <v>0</v>
      </c>
      <c r="AA447" s="411">
        <f t="shared" ref="AA447" si="1308">AA446</f>
        <v>0</v>
      </c>
      <c r="AB447" s="411">
        <f t="shared" ref="AB447" si="1309">AB446</f>
        <v>0</v>
      </c>
      <c r="AC447" s="411">
        <f t="shared" ref="AC447" si="1310">AC446</f>
        <v>0</v>
      </c>
      <c r="AD447" s="411">
        <f t="shared" ref="AD447" si="1311">AD446</f>
        <v>0</v>
      </c>
      <c r="AE447" s="411">
        <f t="shared" ref="AE447" si="1312">AE446</f>
        <v>0</v>
      </c>
      <c r="AF447" s="411">
        <f t="shared" ref="AF447" si="1313">AF446</f>
        <v>0</v>
      </c>
      <c r="AG447" s="411">
        <f t="shared" ref="AG447" si="1314">AG446</f>
        <v>0</v>
      </c>
      <c r="AH447" s="411">
        <f t="shared" ref="AH447" si="1315">AH446</f>
        <v>0</v>
      </c>
      <c r="AI447" s="411">
        <f t="shared" ref="AI447" si="1316">AI446</f>
        <v>0</v>
      </c>
      <c r="AJ447" s="411">
        <f t="shared" ref="AJ447" si="1317">AJ446</f>
        <v>0</v>
      </c>
      <c r="AK447" s="411">
        <f t="shared" ref="AK447" si="1318">AK446</f>
        <v>0</v>
      </c>
      <c r="AL447" s="411">
        <f t="shared" ref="AL447" si="1319">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20">Z450</f>
        <v>0</v>
      </c>
      <c r="AA451" s="411">
        <f t="shared" si="1320"/>
        <v>0</v>
      </c>
      <c r="AB451" s="411">
        <f t="shared" si="1320"/>
        <v>0</v>
      </c>
      <c r="AC451" s="411">
        <f t="shared" si="1320"/>
        <v>0</v>
      </c>
      <c r="AD451" s="411">
        <f t="shared" si="1320"/>
        <v>0</v>
      </c>
      <c r="AE451" s="411">
        <f t="shared" si="1320"/>
        <v>0</v>
      </c>
      <c r="AF451" s="411">
        <f t="shared" si="1320"/>
        <v>0</v>
      </c>
      <c r="AG451" s="411">
        <f t="shared" si="1320"/>
        <v>0</v>
      </c>
      <c r="AH451" s="411">
        <f t="shared" si="1320"/>
        <v>0</v>
      </c>
      <c r="AI451" s="411">
        <f t="shared" si="1320"/>
        <v>0</v>
      </c>
      <c r="AJ451" s="411">
        <f t="shared" si="1320"/>
        <v>0</v>
      </c>
      <c r="AK451" s="411">
        <f t="shared" si="1320"/>
        <v>0</v>
      </c>
      <c r="AL451" s="411">
        <f t="shared" si="1320"/>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1">Z453</f>
        <v>0</v>
      </c>
      <c r="AA454" s="411">
        <f t="shared" si="1321"/>
        <v>0</v>
      </c>
      <c r="AB454" s="411">
        <f t="shared" si="1321"/>
        <v>0</v>
      </c>
      <c r="AC454" s="411">
        <f t="shared" si="1321"/>
        <v>0</v>
      </c>
      <c r="AD454" s="411">
        <f t="shared" si="1321"/>
        <v>0</v>
      </c>
      <c r="AE454" s="411">
        <f t="shared" si="1321"/>
        <v>0</v>
      </c>
      <c r="AF454" s="411">
        <f t="shared" si="1321"/>
        <v>0</v>
      </c>
      <c r="AG454" s="411">
        <f t="shared" si="1321"/>
        <v>0</v>
      </c>
      <c r="AH454" s="411">
        <f t="shared" si="1321"/>
        <v>0</v>
      </c>
      <c r="AI454" s="411">
        <f t="shared" si="1321"/>
        <v>0</v>
      </c>
      <c r="AJ454" s="411">
        <f t="shared" si="1321"/>
        <v>0</v>
      </c>
      <c r="AK454" s="411">
        <f t="shared" si="1321"/>
        <v>0</v>
      </c>
      <c r="AL454" s="411">
        <f t="shared" si="1321"/>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2">Z457</f>
        <v>0</v>
      </c>
      <c r="AA458" s="411">
        <f t="shared" si="1322"/>
        <v>0</v>
      </c>
      <c r="AB458" s="411">
        <f t="shared" si="1322"/>
        <v>0</v>
      </c>
      <c r="AC458" s="411">
        <f t="shared" si="1322"/>
        <v>0</v>
      </c>
      <c r="AD458" s="411">
        <f t="shared" si="1322"/>
        <v>0</v>
      </c>
      <c r="AE458" s="411">
        <f t="shared" si="1322"/>
        <v>0</v>
      </c>
      <c r="AF458" s="411">
        <f t="shared" si="1322"/>
        <v>0</v>
      </c>
      <c r="AG458" s="411">
        <f t="shared" si="1322"/>
        <v>0</v>
      </c>
      <c r="AH458" s="411">
        <f t="shared" si="1322"/>
        <v>0</v>
      </c>
      <c r="AI458" s="411">
        <f t="shared" si="1322"/>
        <v>0</v>
      </c>
      <c r="AJ458" s="411">
        <f t="shared" si="1322"/>
        <v>0</v>
      </c>
      <c r="AK458" s="411">
        <f t="shared" si="1322"/>
        <v>0</v>
      </c>
      <c r="AL458" s="411">
        <f t="shared" si="1322"/>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3">Z460</f>
        <v>0</v>
      </c>
      <c r="AA461" s="411">
        <f t="shared" si="1323"/>
        <v>0</v>
      </c>
      <c r="AB461" s="411">
        <f t="shared" si="1323"/>
        <v>0</v>
      </c>
      <c r="AC461" s="411">
        <f t="shared" si="1323"/>
        <v>0</v>
      </c>
      <c r="AD461" s="411">
        <f t="shared" si="1323"/>
        <v>0</v>
      </c>
      <c r="AE461" s="411">
        <f t="shared" si="1323"/>
        <v>0</v>
      </c>
      <c r="AF461" s="411">
        <f t="shared" si="1323"/>
        <v>0</v>
      </c>
      <c r="AG461" s="411">
        <f t="shared" si="1323"/>
        <v>0</v>
      </c>
      <c r="AH461" s="411">
        <f t="shared" si="1323"/>
        <v>0</v>
      </c>
      <c r="AI461" s="411">
        <f t="shared" si="1323"/>
        <v>0</v>
      </c>
      <c r="AJ461" s="411">
        <f t="shared" si="1323"/>
        <v>0</v>
      </c>
      <c r="AK461" s="411">
        <f t="shared" si="1323"/>
        <v>0</v>
      </c>
      <c r="AL461" s="411">
        <f t="shared" si="1323"/>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4">Z463</f>
        <v>0</v>
      </c>
      <c r="AA464" s="411">
        <f t="shared" si="1324"/>
        <v>0</v>
      </c>
      <c r="AB464" s="411">
        <f t="shared" si="1324"/>
        <v>0</v>
      </c>
      <c r="AC464" s="411">
        <f t="shared" si="1324"/>
        <v>0</v>
      </c>
      <c r="AD464" s="411">
        <f t="shared" si="1324"/>
        <v>0</v>
      </c>
      <c r="AE464" s="411">
        <f t="shared" si="1324"/>
        <v>0</v>
      </c>
      <c r="AF464" s="411">
        <f t="shared" si="1324"/>
        <v>0</v>
      </c>
      <c r="AG464" s="411">
        <f t="shared" si="1324"/>
        <v>0</v>
      </c>
      <c r="AH464" s="411">
        <f t="shared" si="1324"/>
        <v>0</v>
      </c>
      <c r="AI464" s="411">
        <f t="shared" si="1324"/>
        <v>0</v>
      </c>
      <c r="AJ464" s="411">
        <f t="shared" si="1324"/>
        <v>0</v>
      </c>
      <c r="AK464" s="411">
        <f t="shared" si="1324"/>
        <v>0</v>
      </c>
      <c r="AL464" s="411">
        <f t="shared" si="1324"/>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5">Y466</f>
        <v>0</v>
      </c>
      <c r="Z467" s="411">
        <f t="shared" si="1325"/>
        <v>0</v>
      </c>
      <c r="AA467" s="411">
        <f t="shared" si="1325"/>
        <v>0</v>
      </c>
      <c r="AB467" s="411">
        <f t="shared" si="1325"/>
        <v>0</v>
      </c>
      <c r="AC467" s="411">
        <f t="shared" si="1325"/>
        <v>0</v>
      </c>
      <c r="AD467" s="411">
        <f t="shared" si="1325"/>
        <v>0</v>
      </c>
      <c r="AE467" s="411">
        <f t="shared" si="1325"/>
        <v>0</v>
      </c>
      <c r="AF467" s="411">
        <f t="shared" si="1325"/>
        <v>0</v>
      </c>
      <c r="AG467" s="411">
        <f t="shared" si="1325"/>
        <v>0</v>
      </c>
      <c r="AH467" s="411">
        <f t="shared" si="1325"/>
        <v>0</v>
      </c>
      <c r="AI467" s="411">
        <f t="shared" si="1325"/>
        <v>0</v>
      </c>
      <c r="AJ467" s="411">
        <f t="shared" si="1325"/>
        <v>0</v>
      </c>
      <c r="AK467" s="411">
        <f t="shared" si="1325"/>
        <v>0</v>
      </c>
      <c r="AL467" s="411">
        <f t="shared" si="1325"/>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c r="E471" s="295">
        <f>+'7.  Persistence Report'!AX112</f>
        <v>0</v>
      </c>
      <c r="F471" s="295">
        <f>+'7.  Persistence Report'!AY112</f>
        <v>0</v>
      </c>
      <c r="G471" s="295">
        <f>+'7.  Persistence Report'!AZ112</f>
        <v>2262142</v>
      </c>
      <c r="H471" s="295">
        <f>+'7.  Persistence Report'!BA112</f>
        <v>0</v>
      </c>
      <c r="I471" s="295">
        <f>+'7.  Persistence Report'!BB112</f>
        <v>0</v>
      </c>
      <c r="J471" s="295">
        <f>+'7.  Persistence Report'!BC112</f>
        <v>0</v>
      </c>
      <c r="K471" s="295">
        <f>+'7.  Persistence Report'!BD112</f>
        <v>0</v>
      </c>
      <c r="L471" s="295">
        <f>+'7.  Persistence Report'!BE112</f>
        <v>0</v>
      </c>
      <c r="M471" s="295">
        <f>+'7.  Persistence Report'!BF112</f>
        <v>0</v>
      </c>
      <c r="N471" s="291"/>
      <c r="O471" s="295"/>
      <c r="P471" s="295">
        <f>+'7.  Persistence Report'!S112</f>
        <v>0</v>
      </c>
      <c r="Q471" s="295">
        <f>+'7.  Persistence Report'!T112</f>
        <v>0</v>
      </c>
      <c r="R471" s="295">
        <f>+'7.  Persistence Report'!U112</f>
        <v>158</v>
      </c>
      <c r="S471" s="295">
        <f>+'7.  Persistence Report'!V112</f>
        <v>0</v>
      </c>
      <c r="T471" s="295">
        <f>+'7.  Persistence Report'!W112</f>
        <v>0</v>
      </c>
      <c r="U471" s="295">
        <f>+'7.  Persistence Report'!X112</f>
        <v>0</v>
      </c>
      <c r="V471" s="295">
        <f>+'7.  Persistence Report'!Y112</f>
        <v>0</v>
      </c>
      <c r="W471" s="295">
        <f>+'7.  Persistence Report'!Z112</f>
        <v>0</v>
      </c>
      <c r="X471" s="295">
        <f>+'7.  Persistence Report'!AA112</f>
        <v>0</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6">Z471</f>
        <v>0</v>
      </c>
      <c r="AA472" s="411">
        <f t="shared" ref="AA472" si="1327">AA471</f>
        <v>0</v>
      </c>
      <c r="AB472" s="411">
        <f t="shared" ref="AB472" si="1328">AB471</f>
        <v>0</v>
      </c>
      <c r="AC472" s="411">
        <f t="shared" ref="AC472" si="1329">AC471</f>
        <v>0</v>
      </c>
      <c r="AD472" s="411">
        <f t="shared" ref="AD472" si="1330">AD471</f>
        <v>0</v>
      </c>
      <c r="AE472" s="411">
        <f t="shared" ref="AE472" si="1331">AE471</f>
        <v>0</v>
      </c>
      <c r="AF472" s="411">
        <f t="shared" ref="AF472" si="1332">AF471</f>
        <v>0</v>
      </c>
      <c r="AG472" s="411">
        <f t="shared" ref="AG472" si="1333">AG471</f>
        <v>0</v>
      </c>
      <c r="AH472" s="411">
        <f t="shared" ref="AH472" si="1334">AH471</f>
        <v>0</v>
      </c>
      <c r="AI472" s="411">
        <f t="shared" ref="AI472" si="1335">AI471</f>
        <v>0</v>
      </c>
      <c r="AJ472" s="411">
        <f t="shared" ref="AJ472" si="1336">AJ471</f>
        <v>0</v>
      </c>
      <c r="AK472" s="411">
        <f t="shared" ref="AK472" si="1337">AK471</f>
        <v>0</v>
      </c>
      <c r="AL472" s="411">
        <f t="shared" ref="AL472" si="1338">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f>+'7.  Persistence Report'!AX114</f>
        <v>0</v>
      </c>
      <c r="F474" s="295">
        <f>+'7.  Persistence Report'!AY114</f>
        <v>0</v>
      </c>
      <c r="G474" s="295">
        <f>+'7.  Persistence Report'!AZ114</f>
        <v>507855</v>
      </c>
      <c r="H474" s="295">
        <f>+'7.  Persistence Report'!BA114</f>
        <v>0</v>
      </c>
      <c r="I474" s="295">
        <f>+'7.  Persistence Report'!BB114</f>
        <v>0</v>
      </c>
      <c r="J474" s="295">
        <f>+'7.  Persistence Report'!BC114</f>
        <v>0</v>
      </c>
      <c r="K474" s="295">
        <f>+'7.  Persistence Report'!BD114</f>
        <v>0</v>
      </c>
      <c r="L474" s="295">
        <f>+'7.  Persistence Report'!BE114</f>
        <v>0</v>
      </c>
      <c r="M474" s="295">
        <f>+'7.  Persistence Report'!BF114</f>
        <v>0</v>
      </c>
      <c r="N474" s="291"/>
      <c r="O474" s="295"/>
      <c r="P474" s="295">
        <f>+'7.  Persistence Report'!S114</f>
        <v>0</v>
      </c>
      <c r="Q474" s="295">
        <f>+'7.  Persistence Report'!T114</f>
        <v>0</v>
      </c>
      <c r="R474" s="295">
        <f>+'7.  Persistence Report'!U114</f>
        <v>150</v>
      </c>
      <c r="S474" s="295">
        <f>+'7.  Persistence Report'!V114</f>
        <v>0</v>
      </c>
      <c r="T474" s="295">
        <f>+'7.  Persistence Report'!W114</f>
        <v>0</v>
      </c>
      <c r="U474" s="295">
        <f>+'7.  Persistence Report'!X114</f>
        <v>0</v>
      </c>
      <c r="V474" s="295">
        <f>+'7.  Persistence Report'!Y114</f>
        <v>0</v>
      </c>
      <c r="W474" s="295">
        <f>+'7.  Persistence Report'!Z114</f>
        <v>0</v>
      </c>
      <c r="X474" s="295">
        <f>+'7.  Persistence Report'!AA114</f>
        <v>0</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9">Z474</f>
        <v>0</v>
      </c>
      <c r="AA475" s="411">
        <f t="shared" ref="AA475" si="1340">AA474</f>
        <v>0</v>
      </c>
      <c r="AB475" s="411">
        <f t="shared" ref="AB475" si="1341">AB474</f>
        <v>0</v>
      </c>
      <c r="AC475" s="411">
        <f t="shared" ref="AC475" si="1342">AC474</f>
        <v>0</v>
      </c>
      <c r="AD475" s="411">
        <f t="shared" ref="AD475" si="1343">AD474</f>
        <v>0</v>
      </c>
      <c r="AE475" s="411">
        <f t="shared" ref="AE475" si="1344">AE474</f>
        <v>0</v>
      </c>
      <c r="AF475" s="411">
        <f t="shared" ref="AF475" si="1345">AF474</f>
        <v>0</v>
      </c>
      <c r="AG475" s="411">
        <f t="shared" ref="AG475" si="1346">AG474</f>
        <v>0</v>
      </c>
      <c r="AH475" s="411">
        <f t="shared" ref="AH475" si="1347">AH474</f>
        <v>0</v>
      </c>
      <c r="AI475" s="411">
        <f t="shared" ref="AI475" si="1348">AI474</f>
        <v>0</v>
      </c>
      <c r="AJ475" s="411">
        <f t="shared" ref="AJ475" si="1349">AJ474</f>
        <v>0</v>
      </c>
      <c r="AK475" s="411">
        <f t="shared" ref="AK475" si="1350">AK474</f>
        <v>0</v>
      </c>
      <c r="AL475" s="411">
        <f t="shared" ref="AL475" si="1351">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52">Z477</f>
        <v>0</v>
      </c>
      <c r="AA478" s="411">
        <f t="shared" ref="AA478" si="1353">AA477</f>
        <v>0</v>
      </c>
      <c r="AB478" s="411">
        <f t="shared" ref="AB478" si="1354">AB477</f>
        <v>0</v>
      </c>
      <c r="AC478" s="411">
        <f t="shared" ref="AC478" si="1355">AC477</f>
        <v>0</v>
      </c>
      <c r="AD478" s="411">
        <f t="shared" ref="AD478" si="1356">AD477</f>
        <v>0</v>
      </c>
      <c r="AE478" s="411">
        <f t="shared" ref="AE478" si="1357">AE477</f>
        <v>0</v>
      </c>
      <c r="AF478" s="411">
        <f t="shared" ref="AF478" si="1358">AF477</f>
        <v>0</v>
      </c>
      <c r="AG478" s="411">
        <f t="shared" ref="AG478" si="1359">AG477</f>
        <v>0</v>
      </c>
      <c r="AH478" s="411">
        <f t="shared" ref="AH478" si="1360">AH477</f>
        <v>0</v>
      </c>
      <c r="AI478" s="411">
        <f t="shared" ref="AI478" si="1361">AI477</f>
        <v>0</v>
      </c>
      <c r="AJ478" s="411">
        <f t="shared" ref="AJ478" si="1362">AJ477</f>
        <v>0</v>
      </c>
      <c r="AK478" s="411">
        <f t="shared" ref="AK478" si="1363">AK477</f>
        <v>0</v>
      </c>
      <c r="AL478" s="411">
        <f t="shared" ref="AL478" si="1364">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5">Z480</f>
        <v>0</v>
      </c>
      <c r="AA481" s="411">
        <f t="shared" ref="AA481" si="1366">AA480</f>
        <v>0</v>
      </c>
      <c r="AB481" s="411">
        <f t="shared" ref="AB481" si="1367">AB480</f>
        <v>0</v>
      </c>
      <c r="AC481" s="411">
        <f t="shared" ref="AC481" si="1368">AC480</f>
        <v>0</v>
      </c>
      <c r="AD481" s="411">
        <f t="shared" ref="AD481" si="1369">AD480</f>
        <v>0</v>
      </c>
      <c r="AE481" s="411">
        <f t="shared" ref="AE481" si="1370">AE480</f>
        <v>0</v>
      </c>
      <c r="AF481" s="411">
        <f t="shared" ref="AF481" si="1371">AF480</f>
        <v>0</v>
      </c>
      <c r="AG481" s="411">
        <f t="shared" ref="AG481" si="1372">AG480</f>
        <v>0</v>
      </c>
      <c r="AH481" s="411">
        <f t="shared" ref="AH481" si="1373">AH480</f>
        <v>0</v>
      </c>
      <c r="AI481" s="411">
        <f t="shared" ref="AI481" si="1374">AI480</f>
        <v>0</v>
      </c>
      <c r="AJ481" s="411">
        <f t="shared" ref="AJ481" si="1375">AJ480</f>
        <v>0</v>
      </c>
      <c r="AK481" s="411">
        <f t="shared" ref="AK481" si="1376">AK480</f>
        <v>0</v>
      </c>
      <c r="AL481" s="411">
        <f t="shared" ref="AL481" si="1377">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8">Z484</f>
        <v>0</v>
      </c>
      <c r="AA485" s="411">
        <f t="shared" ref="AA485" si="1379">AA484</f>
        <v>0</v>
      </c>
      <c r="AB485" s="411">
        <f t="shared" ref="AB485" si="1380">AB484</f>
        <v>0</v>
      </c>
      <c r="AC485" s="411">
        <f t="shared" ref="AC485" si="1381">AC484</f>
        <v>0</v>
      </c>
      <c r="AD485" s="411">
        <f t="shared" ref="AD485" si="1382">AD484</f>
        <v>0</v>
      </c>
      <c r="AE485" s="411">
        <f t="shared" ref="AE485" si="1383">AE484</f>
        <v>0</v>
      </c>
      <c r="AF485" s="411">
        <f t="shared" ref="AF485" si="1384">AF484</f>
        <v>0</v>
      </c>
      <c r="AG485" s="411">
        <f t="shared" ref="AG485" si="1385">AG484</f>
        <v>0</v>
      </c>
      <c r="AH485" s="411">
        <f t="shared" ref="AH485" si="1386">AH484</f>
        <v>0</v>
      </c>
      <c r="AI485" s="411">
        <f t="shared" ref="AI485" si="1387">AI484</f>
        <v>0</v>
      </c>
      <c r="AJ485" s="411">
        <f t="shared" ref="AJ485" si="1388">AJ484</f>
        <v>0</v>
      </c>
      <c r="AK485" s="411">
        <f t="shared" ref="AK485" si="1389">AK484</f>
        <v>0</v>
      </c>
      <c r="AL485" s="411">
        <f t="shared" ref="AL485" si="1390">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c r="E487" s="295">
        <f>+'7.  Persistence Report'!AX115</f>
        <v>0</v>
      </c>
      <c r="F487" s="295">
        <f>+'7.  Persistence Report'!AY115</f>
        <v>0</v>
      </c>
      <c r="G487" s="295">
        <f>+'7.  Persistence Report'!AZ115</f>
        <v>3432294</v>
      </c>
      <c r="H487" s="295">
        <f>+'7.  Persistence Report'!BA115</f>
        <v>0</v>
      </c>
      <c r="I487" s="295">
        <f>+'7.  Persistence Report'!BB115</f>
        <v>0</v>
      </c>
      <c r="J487" s="295">
        <f>+'7.  Persistence Report'!BC115</f>
        <v>0</v>
      </c>
      <c r="K487" s="295">
        <f>+'7.  Persistence Report'!BD115</f>
        <v>0</v>
      </c>
      <c r="L487" s="295">
        <f>+'7.  Persistence Report'!BE115</f>
        <v>0</v>
      </c>
      <c r="M487" s="295">
        <f>+'7.  Persistence Report'!BF115</f>
        <v>0</v>
      </c>
      <c r="N487" s="295">
        <v>12</v>
      </c>
      <c r="O487" s="295"/>
      <c r="P487" s="295">
        <f>+'7.  Persistence Report'!S115</f>
        <v>0</v>
      </c>
      <c r="Q487" s="295">
        <f>+'7.  Persistence Report'!T115</f>
        <v>0</v>
      </c>
      <c r="R487" s="295">
        <f>+'7.  Persistence Report'!U115</f>
        <v>630</v>
      </c>
      <c r="S487" s="295">
        <f>+'7.  Persistence Report'!V115</f>
        <v>0</v>
      </c>
      <c r="T487" s="295">
        <f>+'7.  Persistence Report'!W115</f>
        <v>0</v>
      </c>
      <c r="U487" s="295">
        <f>+'7.  Persistence Report'!X115</f>
        <v>0</v>
      </c>
      <c r="V487" s="295">
        <f>+'7.  Persistence Report'!Y115</f>
        <v>0</v>
      </c>
      <c r="W487" s="295">
        <f>+'7.  Persistence Report'!Z115</f>
        <v>0</v>
      </c>
      <c r="X487" s="295">
        <f>+'7.  Persistence Report'!AA115</f>
        <v>0</v>
      </c>
      <c r="Y487" s="426"/>
      <c r="Z487" s="410">
        <v>0.3</v>
      </c>
      <c r="AA487" s="410">
        <v>0.65</v>
      </c>
      <c r="AB487" s="410">
        <v>0.05</v>
      </c>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1">Z487</f>
        <v>0.3</v>
      </c>
      <c r="AA488" s="411">
        <f t="shared" ref="AA488" si="1392">AA487</f>
        <v>0.65</v>
      </c>
      <c r="AB488" s="411">
        <f t="shared" ref="AB488" si="1393">AB487</f>
        <v>0.05</v>
      </c>
      <c r="AC488" s="411">
        <f t="shared" ref="AC488" si="1394">AC487</f>
        <v>0</v>
      </c>
      <c r="AD488" s="411">
        <f t="shared" ref="AD488" si="1395">AD487</f>
        <v>0</v>
      </c>
      <c r="AE488" s="411">
        <f t="shared" ref="AE488" si="1396">AE487</f>
        <v>0</v>
      </c>
      <c r="AF488" s="411">
        <f t="shared" ref="AF488" si="1397">AF487</f>
        <v>0</v>
      </c>
      <c r="AG488" s="411">
        <f t="shared" ref="AG488" si="1398">AG487</f>
        <v>0</v>
      </c>
      <c r="AH488" s="411">
        <f t="shared" ref="AH488" si="1399">AH487</f>
        <v>0</v>
      </c>
      <c r="AI488" s="411">
        <f t="shared" ref="AI488" si="1400">AI487</f>
        <v>0</v>
      </c>
      <c r="AJ488" s="411">
        <f t="shared" ref="AJ488" si="1401">AJ487</f>
        <v>0</v>
      </c>
      <c r="AK488" s="411">
        <f t="shared" ref="AK488" si="1402">AK487</f>
        <v>0</v>
      </c>
      <c r="AL488" s="411">
        <f t="shared" ref="AL488" si="1403">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4">Z490</f>
        <v>0</v>
      </c>
      <c r="AA491" s="411">
        <f t="shared" ref="AA491" si="1405">AA490</f>
        <v>0</v>
      </c>
      <c r="AB491" s="411">
        <f t="shared" ref="AB491" si="1406">AB490</f>
        <v>0</v>
      </c>
      <c r="AC491" s="411">
        <f t="shared" ref="AC491" si="1407">AC490</f>
        <v>0</v>
      </c>
      <c r="AD491" s="411">
        <f t="shared" ref="AD491" si="1408">AD490</f>
        <v>0</v>
      </c>
      <c r="AE491" s="411">
        <f t="shared" ref="AE491" si="1409">AE490</f>
        <v>0</v>
      </c>
      <c r="AF491" s="411">
        <f t="shared" ref="AF491" si="1410">AF490</f>
        <v>0</v>
      </c>
      <c r="AG491" s="411">
        <f t="shared" ref="AG491" si="1411">AG490</f>
        <v>0</v>
      </c>
      <c r="AH491" s="411">
        <f t="shared" ref="AH491" si="1412">AH490</f>
        <v>0</v>
      </c>
      <c r="AI491" s="411">
        <f t="shared" ref="AI491" si="1413">AI490</f>
        <v>0</v>
      </c>
      <c r="AJ491" s="411">
        <f t="shared" ref="AJ491" si="1414">AJ490</f>
        <v>0</v>
      </c>
      <c r="AK491" s="411">
        <f t="shared" ref="AK491" si="1415">AK490</f>
        <v>0</v>
      </c>
      <c r="AL491" s="411">
        <f t="shared" ref="AL491" si="1416">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7">Z493</f>
        <v>0</v>
      </c>
      <c r="AA494" s="411">
        <f t="shared" ref="AA494" si="1418">AA493</f>
        <v>0</v>
      </c>
      <c r="AB494" s="411">
        <f t="shared" ref="AB494" si="1419">AB493</f>
        <v>0</v>
      </c>
      <c r="AC494" s="411">
        <f t="shared" ref="AC494" si="1420">AC493</f>
        <v>0</v>
      </c>
      <c r="AD494" s="411">
        <f t="shared" ref="AD494" si="1421">AD493</f>
        <v>0</v>
      </c>
      <c r="AE494" s="411">
        <f t="shared" ref="AE494" si="1422">AE493</f>
        <v>0</v>
      </c>
      <c r="AF494" s="411">
        <f t="shared" ref="AF494" si="1423">AF493</f>
        <v>0</v>
      </c>
      <c r="AG494" s="411">
        <f t="shared" ref="AG494" si="1424">AG493</f>
        <v>0</v>
      </c>
      <c r="AH494" s="411">
        <f t="shared" ref="AH494" si="1425">AH493</f>
        <v>0</v>
      </c>
      <c r="AI494" s="411">
        <f t="shared" ref="AI494" si="1426">AI493</f>
        <v>0</v>
      </c>
      <c r="AJ494" s="411">
        <f t="shared" ref="AJ494" si="1427">AJ493</f>
        <v>0</v>
      </c>
      <c r="AK494" s="411">
        <f t="shared" ref="AK494" si="1428">AK493</f>
        <v>0</v>
      </c>
      <c r="AL494" s="411">
        <f t="shared" ref="AL494" si="1429">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30">Z496</f>
        <v>0</v>
      </c>
      <c r="AA497" s="411">
        <f t="shared" ref="AA497" si="1431">AA496</f>
        <v>0</v>
      </c>
      <c r="AB497" s="411">
        <f t="shared" ref="AB497" si="1432">AB496</f>
        <v>0</v>
      </c>
      <c r="AC497" s="411">
        <f t="shared" ref="AC497" si="1433">AC496</f>
        <v>0</v>
      </c>
      <c r="AD497" s="411">
        <f t="shared" ref="AD497" si="1434">AD496</f>
        <v>0</v>
      </c>
      <c r="AE497" s="411">
        <f t="shared" ref="AE497" si="1435">AE496</f>
        <v>0</v>
      </c>
      <c r="AF497" s="411">
        <f t="shared" ref="AF497" si="1436">AF496</f>
        <v>0</v>
      </c>
      <c r="AG497" s="411">
        <f t="shared" ref="AG497" si="1437">AG496</f>
        <v>0</v>
      </c>
      <c r="AH497" s="411">
        <f t="shared" ref="AH497" si="1438">AH496</f>
        <v>0</v>
      </c>
      <c r="AI497" s="411">
        <f t="shared" ref="AI497" si="1439">AI496</f>
        <v>0</v>
      </c>
      <c r="AJ497" s="411">
        <f t="shared" ref="AJ497" si="1440">AJ496</f>
        <v>0</v>
      </c>
      <c r="AK497" s="411">
        <f t="shared" ref="AK497" si="1441">AK496</f>
        <v>0</v>
      </c>
      <c r="AL497" s="411">
        <f t="shared" ref="AL497" si="1442">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3">Z499</f>
        <v>0</v>
      </c>
      <c r="AA500" s="411">
        <f t="shared" ref="AA500" si="1444">AA499</f>
        <v>0</v>
      </c>
      <c r="AB500" s="411">
        <f t="shared" ref="AB500" si="1445">AB499</f>
        <v>0</v>
      </c>
      <c r="AC500" s="411">
        <f t="shared" ref="AC500" si="1446">AC499</f>
        <v>0</v>
      </c>
      <c r="AD500" s="411">
        <f t="shared" ref="AD500" si="1447">AD499</f>
        <v>0</v>
      </c>
      <c r="AE500" s="411">
        <f t="shared" ref="AE500" si="1448">AE499</f>
        <v>0</v>
      </c>
      <c r="AF500" s="411">
        <f t="shared" ref="AF500" si="1449">AF499</f>
        <v>0</v>
      </c>
      <c r="AG500" s="411">
        <f t="shared" ref="AG500" si="1450">AG499</f>
        <v>0</v>
      </c>
      <c r="AH500" s="411">
        <f t="shared" ref="AH500" si="1451">AH499</f>
        <v>0</v>
      </c>
      <c r="AI500" s="411">
        <f t="shared" ref="AI500" si="1452">AI499</f>
        <v>0</v>
      </c>
      <c r="AJ500" s="411">
        <f t="shared" ref="AJ500" si="1453">AJ499</f>
        <v>0</v>
      </c>
      <c r="AK500" s="411">
        <f t="shared" ref="AK500" si="1454">AK499</f>
        <v>0</v>
      </c>
      <c r="AL500" s="411">
        <f t="shared" ref="AL500" si="1455">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6">Z502</f>
        <v>0</v>
      </c>
      <c r="AA503" s="411">
        <f t="shared" ref="AA503" si="1457">AA502</f>
        <v>0</v>
      </c>
      <c r="AB503" s="411">
        <f t="shared" ref="AB503" si="1458">AB502</f>
        <v>0</v>
      </c>
      <c r="AC503" s="411">
        <f t="shared" ref="AC503" si="1459">AC502</f>
        <v>0</v>
      </c>
      <c r="AD503" s="411">
        <f t="shared" ref="AD503" si="1460">AD502</f>
        <v>0</v>
      </c>
      <c r="AE503" s="411">
        <f t="shared" ref="AE503" si="1461">AE502</f>
        <v>0</v>
      </c>
      <c r="AF503" s="411">
        <f t="shared" ref="AF503" si="1462">AF502</f>
        <v>0</v>
      </c>
      <c r="AG503" s="411">
        <f t="shared" ref="AG503" si="1463">AG502</f>
        <v>0</v>
      </c>
      <c r="AH503" s="411">
        <f t="shared" ref="AH503" si="1464">AH502</f>
        <v>0</v>
      </c>
      <c r="AI503" s="411">
        <f t="shared" ref="AI503" si="1465">AI502</f>
        <v>0</v>
      </c>
      <c r="AJ503" s="411">
        <f t="shared" ref="AJ503" si="1466">AJ502</f>
        <v>0</v>
      </c>
      <c r="AK503" s="411">
        <f t="shared" ref="AK503" si="1467">AK502</f>
        <v>0</v>
      </c>
      <c r="AL503" s="411">
        <f t="shared" ref="AL503" si="1468">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f>+'7.  Persistence Report'!AX116</f>
        <v>0</v>
      </c>
      <c r="F505" s="295">
        <f>+'7.  Persistence Report'!AY116</f>
        <v>0</v>
      </c>
      <c r="G505" s="295">
        <f>+'7.  Persistence Report'!AZ116</f>
        <v>0</v>
      </c>
      <c r="H505" s="295">
        <f>+'7.  Persistence Report'!BA116</f>
        <v>0</v>
      </c>
      <c r="I505" s="295">
        <f>+'7.  Persistence Report'!BB116</f>
        <v>0</v>
      </c>
      <c r="J505" s="295">
        <f>+'7.  Persistence Report'!BC116</f>
        <v>0</v>
      </c>
      <c r="K505" s="295">
        <f>+'7.  Persistence Report'!BD116</f>
        <v>0</v>
      </c>
      <c r="L505" s="295">
        <f>+'7.  Persistence Report'!BE116</f>
        <v>0</v>
      </c>
      <c r="M505" s="295">
        <f>+'7.  Persistence Report'!BF116</f>
        <v>0</v>
      </c>
      <c r="N505" s="295">
        <v>12</v>
      </c>
      <c r="O505" s="295"/>
      <c r="P505" s="295">
        <f>+'7.  Persistence Report'!S116</f>
        <v>0</v>
      </c>
      <c r="Q505" s="295">
        <f>+'7.  Persistence Report'!T116</f>
        <v>0</v>
      </c>
      <c r="R505" s="295">
        <f>+'7.  Persistence Report'!U116</f>
        <v>0</v>
      </c>
      <c r="S505" s="295">
        <f>+'7.  Persistence Report'!V116</f>
        <v>0</v>
      </c>
      <c r="T505" s="295">
        <f>+'7.  Persistence Report'!W116</f>
        <v>0</v>
      </c>
      <c r="U505" s="295">
        <f>+'7.  Persistence Report'!X116</f>
        <v>0</v>
      </c>
      <c r="V505" s="295">
        <f>+'7.  Persistence Report'!Y116</f>
        <v>0</v>
      </c>
      <c r="W505" s="295">
        <f>+'7.  Persistence Report'!Z116</f>
        <v>0</v>
      </c>
      <c r="X505" s="295">
        <f>+'7.  Persistence Report'!AA116</f>
        <v>0</v>
      </c>
      <c r="Y505" s="426"/>
      <c r="Z505" s="410"/>
      <c r="AA505" s="410">
        <v>1</v>
      </c>
      <c r="AB505" s="410"/>
      <c r="AC505" s="410"/>
      <c r="AD505" s="410"/>
      <c r="AE505" s="410"/>
      <c r="AF505" s="415"/>
      <c r="AG505" s="415"/>
      <c r="AH505" s="415"/>
      <c r="AI505" s="415"/>
      <c r="AJ505" s="415"/>
      <c r="AK505" s="415"/>
      <c r="AL505" s="415"/>
      <c r="AM505" s="296">
        <f>SUM(Y505:AL505)</f>
        <v>1</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9">Z505</f>
        <v>0</v>
      </c>
      <c r="AA506" s="411">
        <f t="shared" ref="AA506" si="1470">AA505</f>
        <v>1</v>
      </c>
      <c r="AB506" s="411">
        <f t="shared" ref="AB506" si="1471">AB505</f>
        <v>0</v>
      </c>
      <c r="AC506" s="411">
        <f t="shared" ref="AC506" si="1472">AC505</f>
        <v>0</v>
      </c>
      <c r="AD506" s="411">
        <f t="shared" ref="AD506" si="1473">AD505</f>
        <v>0</v>
      </c>
      <c r="AE506" s="411">
        <f t="shared" ref="AE506" si="1474">AE505</f>
        <v>0</v>
      </c>
      <c r="AF506" s="411">
        <f t="shared" ref="AF506" si="1475">AF505</f>
        <v>0</v>
      </c>
      <c r="AG506" s="411">
        <f t="shared" ref="AG506" si="1476">AG505</f>
        <v>0</v>
      </c>
      <c r="AH506" s="411">
        <f t="shared" ref="AH506" si="1477">AH505</f>
        <v>0</v>
      </c>
      <c r="AI506" s="411">
        <f t="shared" ref="AI506" si="1478">AI505</f>
        <v>0</v>
      </c>
      <c r="AJ506" s="411">
        <f t="shared" ref="AJ506" si="1479">AJ505</f>
        <v>0</v>
      </c>
      <c r="AK506" s="411">
        <f t="shared" ref="AK506" si="1480">AK505</f>
        <v>0</v>
      </c>
      <c r="AL506" s="411">
        <f t="shared" ref="AL506" si="1481">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2">Z509</f>
        <v>0</v>
      </c>
      <c r="AA510" s="411">
        <f t="shared" ref="AA510" si="1483">AA509</f>
        <v>0</v>
      </c>
      <c r="AB510" s="411">
        <f t="shared" ref="AB510" si="1484">AB509</f>
        <v>0</v>
      </c>
      <c r="AC510" s="411">
        <f t="shared" ref="AC510" si="1485">AC509</f>
        <v>0</v>
      </c>
      <c r="AD510" s="411">
        <f t="shared" ref="AD510" si="1486">AD509</f>
        <v>0</v>
      </c>
      <c r="AE510" s="411">
        <f t="shared" ref="AE510" si="1487">AE509</f>
        <v>0</v>
      </c>
      <c r="AF510" s="411">
        <f t="shared" ref="AF510" si="1488">AF509</f>
        <v>0</v>
      </c>
      <c r="AG510" s="411">
        <f t="shared" ref="AG510" si="1489">AG509</f>
        <v>0</v>
      </c>
      <c r="AH510" s="411">
        <f t="shared" ref="AH510" si="1490">AH509</f>
        <v>0</v>
      </c>
      <c r="AI510" s="411">
        <f t="shared" ref="AI510" si="1491">AI509</f>
        <v>0</v>
      </c>
      <c r="AJ510" s="411">
        <f t="shared" ref="AJ510" si="1492">AJ509</f>
        <v>0</v>
      </c>
      <c r="AK510" s="411">
        <f t="shared" ref="AK510" si="1493">AK509</f>
        <v>0</v>
      </c>
      <c r="AL510" s="411">
        <f t="shared" ref="AL510" si="1494">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5">Z512</f>
        <v>0</v>
      </c>
      <c r="AA513" s="411">
        <f t="shared" ref="AA513" si="1496">AA512</f>
        <v>0</v>
      </c>
      <c r="AB513" s="411">
        <f t="shared" ref="AB513" si="1497">AB512</f>
        <v>0</v>
      </c>
      <c r="AC513" s="411">
        <f t="shared" ref="AC513" si="1498">AC512</f>
        <v>0</v>
      </c>
      <c r="AD513" s="411">
        <f t="shared" ref="AD513" si="1499">AD512</f>
        <v>0</v>
      </c>
      <c r="AE513" s="411">
        <f t="shared" ref="AE513" si="1500">AE512</f>
        <v>0</v>
      </c>
      <c r="AF513" s="411">
        <f t="shared" ref="AF513" si="1501">AF512</f>
        <v>0</v>
      </c>
      <c r="AG513" s="411">
        <f t="shared" ref="AG513" si="1502">AG512</f>
        <v>0</v>
      </c>
      <c r="AH513" s="411">
        <f t="shared" ref="AH513" si="1503">AH512</f>
        <v>0</v>
      </c>
      <c r="AI513" s="411">
        <f t="shared" ref="AI513" si="1504">AI512</f>
        <v>0</v>
      </c>
      <c r="AJ513" s="411">
        <f t="shared" ref="AJ513" si="1505">AJ512</f>
        <v>0</v>
      </c>
      <c r="AK513" s="411">
        <f t="shared" ref="AK513" si="1506">AK512</f>
        <v>0</v>
      </c>
      <c r="AL513" s="411">
        <f t="shared" ref="AL513" si="1507">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8">Z515</f>
        <v>0</v>
      </c>
      <c r="AA516" s="411">
        <f t="shared" ref="AA516" si="1509">AA515</f>
        <v>0</v>
      </c>
      <c r="AB516" s="411">
        <f t="shared" ref="AB516" si="1510">AB515</f>
        <v>0</v>
      </c>
      <c r="AC516" s="411">
        <f t="shared" ref="AC516" si="1511">AC515</f>
        <v>0</v>
      </c>
      <c r="AD516" s="411">
        <f t="shared" ref="AD516" si="1512">AD515</f>
        <v>0</v>
      </c>
      <c r="AE516" s="411">
        <f t="shared" ref="AE516" si="1513">AE515</f>
        <v>0</v>
      </c>
      <c r="AF516" s="411">
        <f t="shared" ref="AF516" si="1514">AF515</f>
        <v>0</v>
      </c>
      <c r="AG516" s="411">
        <f t="shared" ref="AG516" si="1515">AG515</f>
        <v>0</v>
      </c>
      <c r="AH516" s="411">
        <f t="shared" ref="AH516" si="1516">AH515</f>
        <v>0</v>
      </c>
      <c r="AI516" s="411">
        <f t="shared" ref="AI516" si="1517">AI515</f>
        <v>0</v>
      </c>
      <c r="AJ516" s="411">
        <f t="shared" ref="AJ516" si="1518">AJ515</f>
        <v>0</v>
      </c>
      <c r="AK516" s="411">
        <f t="shared" ref="AK516" si="1519">AK515</f>
        <v>0</v>
      </c>
      <c r="AL516" s="411">
        <f t="shared" ref="AL516" si="1520">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21">Z519</f>
        <v>0</v>
      </c>
      <c r="AA520" s="411">
        <f t="shared" ref="AA520" si="1522">AA519</f>
        <v>0</v>
      </c>
      <c r="AB520" s="411">
        <f t="shared" ref="AB520" si="1523">AB519</f>
        <v>0</v>
      </c>
      <c r="AC520" s="411">
        <f t="shared" ref="AC520" si="1524">AC519</f>
        <v>0</v>
      </c>
      <c r="AD520" s="411">
        <f t="shared" ref="AD520" si="1525">AD519</f>
        <v>0</v>
      </c>
      <c r="AE520" s="411">
        <f t="shared" ref="AE520" si="1526">AE519</f>
        <v>0</v>
      </c>
      <c r="AF520" s="411">
        <f t="shared" ref="AF520" si="1527">AF519</f>
        <v>0</v>
      </c>
      <c r="AG520" s="411">
        <f t="shared" ref="AG520" si="1528">AG519</f>
        <v>0</v>
      </c>
      <c r="AH520" s="411">
        <f t="shared" ref="AH520" si="1529">AH519</f>
        <v>0</v>
      </c>
      <c r="AI520" s="411">
        <f t="shared" ref="AI520" si="1530">AI519</f>
        <v>0</v>
      </c>
      <c r="AJ520" s="411">
        <f t="shared" ref="AJ520" si="1531">AJ519</f>
        <v>0</v>
      </c>
      <c r="AK520" s="411">
        <f t="shared" ref="AK520" si="1532">AK519</f>
        <v>0</v>
      </c>
      <c r="AL520" s="411">
        <f t="shared" ref="AL520" si="1533">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4">Z522</f>
        <v>0</v>
      </c>
      <c r="AA523" s="411">
        <f t="shared" ref="AA523" si="1535">AA522</f>
        <v>0</v>
      </c>
      <c r="AB523" s="411">
        <f t="shared" ref="AB523" si="1536">AB522</f>
        <v>0</v>
      </c>
      <c r="AC523" s="411">
        <f t="shared" ref="AC523" si="1537">AC522</f>
        <v>0</v>
      </c>
      <c r="AD523" s="411">
        <f t="shared" ref="AD523" si="1538">AD522</f>
        <v>0</v>
      </c>
      <c r="AE523" s="411">
        <f t="shared" ref="AE523" si="1539">AE522</f>
        <v>0</v>
      </c>
      <c r="AF523" s="411">
        <f t="shared" ref="AF523" si="1540">AF522</f>
        <v>0</v>
      </c>
      <c r="AG523" s="411">
        <f t="shared" ref="AG523" si="1541">AG522</f>
        <v>0</v>
      </c>
      <c r="AH523" s="411">
        <f t="shared" ref="AH523" si="1542">AH522</f>
        <v>0</v>
      </c>
      <c r="AI523" s="411">
        <f t="shared" ref="AI523" si="1543">AI522</f>
        <v>0</v>
      </c>
      <c r="AJ523" s="411">
        <f t="shared" ref="AJ523" si="1544">AJ522</f>
        <v>0</v>
      </c>
      <c r="AK523" s="411">
        <f t="shared" ref="AK523" si="1545">AK522</f>
        <v>0</v>
      </c>
      <c r="AL523" s="411">
        <f t="shared" ref="AL523" si="1546">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7">Z525</f>
        <v>0</v>
      </c>
      <c r="AA526" s="411">
        <f t="shared" ref="AA526" si="1548">AA525</f>
        <v>0</v>
      </c>
      <c r="AB526" s="411">
        <f t="shared" ref="AB526" si="1549">AB525</f>
        <v>0</v>
      </c>
      <c r="AC526" s="411">
        <f t="shared" ref="AC526" si="1550">AC525</f>
        <v>0</v>
      </c>
      <c r="AD526" s="411">
        <f t="shared" ref="AD526" si="1551">AD525</f>
        <v>0</v>
      </c>
      <c r="AE526" s="411">
        <f t="shared" ref="AE526" si="1552">AE525</f>
        <v>0</v>
      </c>
      <c r="AF526" s="411">
        <f t="shared" ref="AF526" si="1553">AF525</f>
        <v>0</v>
      </c>
      <c r="AG526" s="411">
        <f t="shared" ref="AG526" si="1554">AG525</f>
        <v>0</v>
      </c>
      <c r="AH526" s="411">
        <f t="shared" ref="AH526" si="1555">AH525</f>
        <v>0</v>
      </c>
      <c r="AI526" s="411">
        <f t="shared" ref="AI526" si="1556">AI525</f>
        <v>0</v>
      </c>
      <c r="AJ526" s="411">
        <f t="shared" ref="AJ526" si="1557">AJ525</f>
        <v>0</v>
      </c>
      <c r="AK526" s="411">
        <f t="shared" ref="AK526" si="1558">AK525</f>
        <v>0</v>
      </c>
      <c r="AL526" s="411">
        <f t="shared" ref="AL526" si="1559">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60">Z528</f>
        <v>0</v>
      </c>
      <c r="AA529" s="411">
        <f t="shared" ref="AA529" si="1561">AA528</f>
        <v>0</v>
      </c>
      <c r="AB529" s="411">
        <f t="shared" ref="AB529" si="1562">AB528</f>
        <v>0</v>
      </c>
      <c r="AC529" s="411">
        <f t="shared" ref="AC529" si="1563">AC528</f>
        <v>0</v>
      </c>
      <c r="AD529" s="411">
        <f t="shared" ref="AD529" si="1564">AD528</f>
        <v>0</v>
      </c>
      <c r="AE529" s="411">
        <f t="shared" ref="AE529" si="1565">AE528</f>
        <v>0</v>
      </c>
      <c r="AF529" s="411">
        <f t="shared" ref="AF529" si="1566">AF528</f>
        <v>0</v>
      </c>
      <c r="AG529" s="411">
        <f t="shared" ref="AG529" si="1567">AG528</f>
        <v>0</v>
      </c>
      <c r="AH529" s="411">
        <f t="shared" ref="AH529" si="1568">AH528</f>
        <v>0</v>
      </c>
      <c r="AI529" s="411">
        <f t="shared" ref="AI529" si="1569">AI528</f>
        <v>0</v>
      </c>
      <c r="AJ529" s="411">
        <f t="shared" ref="AJ529" si="1570">AJ528</f>
        <v>0</v>
      </c>
      <c r="AK529" s="411">
        <f t="shared" ref="AK529" si="1571">AK528</f>
        <v>0</v>
      </c>
      <c r="AL529" s="411">
        <f t="shared" ref="AL529" si="1572">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3">Z531</f>
        <v>0</v>
      </c>
      <c r="AA532" s="411">
        <f t="shared" ref="AA532" si="1574">AA531</f>
        <v>0</v>
      </c>
      <c r="AB532" s="411">
        <f t="shared" ref="AB532" si="1575">AB531</f>
        <v>0</v>
      </c>
      <c r="AC532" s="411">
        <f t="shared" ref="AC532" si="1576">AC531</f>
        <v>0</v>
      </c>
      <c r="AD532" s="411">
        <f t="shared" ref="AD532" si="1577">AD531</f>
        <v>0</v>
      </c>
      <c r="AE532" s="411">
        <f t="shared" ref="AE532" si="1578">AE531</f>
        <v>0</v>
      </c>
      <c r="AF532" s="411">
        <f t="shared" ref="AF532" si="1579">AF531</f>
        <v>0</v>
      </c>
      <c r="AG532" s="411">
        <f t="shared" ref="AG532" si="1580">AG531</f>
        <v>0</v>
      </c>
      <c r="AH532" s="411">
        <f t="shared" ref="AH532" si="1581">AH531</f>
        <v>0</v>
      </c>
      <c r="AI532" s="411">
        <f t="shared" ref="AI532" si="1582">AI531</f>
        <v>0</v>
      </c>
      <c r="AJ532" s="411">
        <f t="shared" ref="AJ532" si="1583">AJ531</f>
        <v>0</v>
      </c>
      <c r="AK532" s="411">
        <f t="shared" ref="AK532" si="1584">AK531</f>
        <v>0</v>
      </c>
      <c r="AL532" s="411">
        <f t="shared" ref="AL532" si="1585">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6">Z534</f>
        <v>0</v>
      </c>
      <c r="AA535" s="411">
        <f t="shared" ref="AA535" si="1587">AA534</f>
        <v>0</v>
      </c>
      <c r="AB535" s="411">
        <f t="shared" ref="AB535" si="1588">AB534</f>
        <v>0</v>
      </c>
      <c r="AC535" s="411">
        <f t="shared" ref="AC535" si="1589">AC534</f>
        <v>0</v>
      </c>
      <c r="AD535" s="411">
        <f t="shared" ref="AD535" si="1590">AD534</f>
        <v>0</v>
      </c>
      <c r="AE535" s="411">
        <f t="shared" ref="AE535" si="1591">AE534</f>
        <v>0</v>
      </c>
      <c r="AF535" s="411">
        <f t="shared" ref="AF535" si="1592">AF534</f>
        <v>0</v>
      </c>
      <c r="AG535" s="411">
        <f t="shared" ref="AG535" si="1593">AG534</f>
        <v>0</v>
      </c>
      <c r="AH535" s="411">
        <f t="shared" ref="AH535" si="1594">AH534</f>
        <v>0</v>
      </c>
      <c r="AI535" s="411">
        <f t="shared" ref="AI535" si="1595">AI534</f>
        <v>0</v>
      </c>
      <c r="AJ535" s="411">
        <f t="shared" ref="AJ535" si="1596">AJ534</f>
        <v>0</v>
      </c>
      <c r="AK535" s="411">
        <f t="shared" ref="AK535" si="1597">AK534</f>
        <v>0</v>
      </c>
      <c r="AL535" s="411">
        <f t="shared" ref="AL535" si="1598">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9">Z537</f>
        <v>0</v>
      </c>
      <c r="AA538" s="411">
        <f t="shared" ref="AA538" si="1600">AA537</f>
        <v>0</v>
      </c>
      <c r="AB538" s="411">
        <f t="shared" ref="AB538" si="1601">AB537</f>
        <v>0</v>
      </c>
      <c r="AC538" s="411">
        <f t="shared" ref="AC538" si="1602">AC537</f>
        <v>0</v>
      </c>
      <c r="AD538" s="411">
        <f t="shared" ref="AD538" si="1603">AD537</f>
        <v>0</v>
      </c>
      <c r="AE538" s="411">
        <f t="shared" ref="AE538" si="1604">AE537</f>
        <v>0</v>
      </c>
      <c r="AF538" s="411">
        <f t="shared" ref="AF538" si="1605">AF537</f>
        <v>0</v>
      </c>
      <c r="AG538" s="411">
        <f t="shared" ref="AG538" si="1606">AG537</f>
        <v>0</v>
      </c>
      <c r="AH538" s="411">
        <f t="shared" ref="AH538" si="1607">AH537</f>
        <v>0</v>
      </c>
      <c r="AI538" s="411">
        <f t="shared" ref="AI538" si="1608">AI537</f>
        <v>0</v>
      </c>
      <c r="AJ538" s="411">
        <f t="shared" ref="AJ538" si="1609">AJ537</f>
        <v>0</v>
      </c>
      <c r="AK538" s="411">
        <f t="shared" ref="AK538" si="1610">AK537</f>
        <v>0</v>
      </c>
      <c r="AL538" s="411">
        <f t="shared" ref="AL538" si="1611">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2">Z540</f>
        <v>0</v>
      </c>
      <c r="AA541" s="411">
        <f t="shared" ref="AA541" si="1613">AA540</f>
        <v>0</v>
      </c>
      <c r="AB541" s="411">
        <f t="shared" ref="AB541" si="1614">AB540</f>
        <v>0</v>
      </c>
      <c r="AC541" s="411">
        <f t="shared" ref="AC541" si="1615">AC540</f>
        <v>0</v>
      </c>
      <c r="AD541" s="411">
        <f t="shared" ref="AD541" si="1616">AD540</f>
        <v>0</v>
      </c>
      <c r="AE541" s="411">
        <f t="shared" ref="AE541" si="1617">AE540</f>
        <v>0</v>
      </c>
      <c r="AF541" s="411">
        <f t="shared" ref="AF541" si="1618">AF540</f>
        <v>0</v>
      </c>
      <c r="AG541" s="411">
        <f t="shared" ref="AG541" si="1619">AG540</f>
        <v>0</v>
      </c>
      <c r="AH541" s="411">
        <f t="shared" ref="AH541" si="1620">AH540</f>
        <v>0</v>
      </c>
      <c r="AI541" s="411">
        <f t="shared" ref="AI541" si="1621">AI540</f>
        <v>0</v>
      </c>
      <c r="AJ541" s="411">
        <f t="shared" ref="AJ541" si="1622">AJ540</f>
        <v>0</v>
      </c>
      <c r="AK541" s="411">
        <f t="shared" ref="AK541" si="1623">AK540</f>
        <v>0</v>
      </c>
      <c r="AL541" s="411">
        <f t="shared" ref="AL541" si="1624">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5">Z543</f>
        <v>0</v>
      </c>
      <c r="AA544" s="411">
        <f t="shared" ref="AA544" si="1626">AA543</f>
        <v>0</v>
      </c>
      <c r="AB544" s="411">
        <f t="shared" ref="AB544" si="1627">AB543</f>
        <v>0</v>
      </c>
      <c r="AC544" s="411">
        <f t="shared" ref="AC544" si="1628">AC543</f>
        <v>0</v>
      </c>
      <c r="AD544" s="411">
        <f t="shared" ref="AD544" si="1629">AD543</f>
        <v>0</v>
      </c>
      <c r="AE544" s="411">
        <f t="shared" ref="AE544" si="1630">AE543</f>
        <v>0</v>
      </c>
      <c r="AF544" s="411">
        <f t="shared" ref="AF544" si="1631">AF543</f>
        <v>0</v>
      </c>
      <c r="AG544" s="411">
        <f t="shared" ref="AG544" si="1632">AG543</f>
        <v>0</v>
      </c>
      <c r="AH544" s="411">
        <f t="shared" ref="AH544" si="1633">AH543</f>
        <v>0</v>
      </c>
      <c r="AI544" s="411">
        <f t="shared" ref="AI544" si="1634">AI543</f>
        <v>0</v>
      </c>
      <c r="AJ544" s="411">
        <f t="shared" ref="AJ544" si="1635">AJ543</f>
        <v>0</v>
      </c>
      <c r="AK544" s="411">
        <f t="shared" ref="AK544" si="1636">AK543</f>
        <v>0</v>
      </c>
      <c r="AL544" s="411">
        <f t="shared" ref="AL544" si="1637">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8">Z546</f>
        <v>0</v>
      </c>
      <c r="AA547" s="411">
        <f t="shared" ref="AA547" si="1639">AA546</f>
        <v>0</v>
      </c>
      <c r="AB547" s="411">
        <f t="shared" ref="AB547" si="1640">AB546</f>
        <v>0</v>
      </c>
      <c r="AC547" s="411">
        <f t="shared" ref="AC547" si="1641">AC546</f>
        <v>0</v>
      </c>
      <c r="AD547" s="411">
        <f t="shared" ref="AD547" si="1642">AD546</f>
        <v>0</v>
      </c>
      <c r="AE547" s="411">
        <f t="shared" ref="AE547" si="1643">AE546</f>
        <v>0</v>
      </c>
      <c r="AF547" s="411">
        <f t="shared" ref="AF547" si="1644">AF546</f>
        <v>0</v>
      </c>
      <c r="AG547" s="411">
        <f t="shared" ref="AG547" si="1645">AG546</f>
        <v>0</v>
      </c>
      <c r="AH547" s="411">
        <f t="shared" ref="AH547" si="1646">AH546</f>
        <v>0</v>
      </c>
      <c r="AI547" s="411">
        <f t="shared" ref="AI547" si="1647">AI546</f>
        <v>0</v>
      </c>
      <c r="AJ547" s="411">
        <f t="shared" ref="AJ547" si="1648">AJ546</f>
        <v>0</v>
      </c>
      <c r="AK547" s="411">
        <f t="shared" ref="AK547" si="1649">AK546</f>
        <v>0</v>
      </c>
      <c r="AL547" s="411">
        <f t="shared" ref="AL547" si="1650">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51">Z549</f>
        <v>0</v>
      </c>
      <c r="AA550" s="411">
        <f t="shared" ref="AA550" si="1652">AA549</f>
        <v>0</v>
      </c>
      <c r="AB550" s="411">
        <f t="shared" ref="AB550" si="1653">AB549</f>
        <v>0</v>
      </c>
      <c r="AC550" s="411">
        <f t="shared" ref="AC550" si="1654">AC549</f>
        <v>0</v>
      </c>
      <c r="AD550" s="411">
        <f t="shared" ref="AD550" si="1655">AD549</f>
        <v>0</v>
      </c>
      <c r="AE550" s="411">
        <f t="shared" ref="AE550" si="1656">AE549</f>
        <v>0</v>
      </c>
      <c r="AF550" s="411">
        <f t="shared" ref="AF550" si="1657">AF549</f>
        <v>0</v>
      </c>
      <c r="AG550" s="411">
        <f t="shared" ref="AG550" si="1658">AG549</f>
        <v>0</v>
      </c>
      <c r="AH550" s="411">
        <f t="shared" ref="AH550" si="1659">AH549</f>
        <v>0</v>
      </c>
      <c r="AI550" s="411">
        <f t="shared" ref="AI550" si="1660">AI549</f>
        <v>0</v>
      </c>
      <c r="AJ550" s="411">
        <f t="shared" ref="AJ550" si="1661">AJ549</f>
        <v>0</v>
      </c>
      <c r="AK550" s="411">
        <f t="shared" ref="AK550" si="1662">AK549</f>
        <v>0</v>
      </c>
      <c r="AL550" s="411">
        <f t="shared" ref="AL550" si="1663">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4">Z552</f>
        <v>0</v>
      </c>
      <c r="AA553" s="411">
        <f t="shared" ref="AA553" si="1665">AA552</f>
        <v>0</v>
      </c>
      <c r="AB553" s="411">
        <f t="shared" ref="AB553" si="1666">AB552</f>
        <v>0</v>
      </c>
      <c r="AC553" s="411">
        <f t="shared" ref="AC553" si="1667">AC552</f>
        <v>0</v>
      </c>
      <c r="AD553" s="411">
        <f t="shared" ref="AD553" si="1668">AD552</f>
        <v>0</v>
      </c>
      <c r="AE553" s="411">
        <f t="shared" ref="AE553" si="1669">AE552</f>
        <v>0</v>
      </c>
      <c r="AF553" s="411">
        <f t="shared" ref="AF553" si="1670">AF552</f>
        <v>0</v>
      </c>
      <c r="AG553" s="411">
        <f t="shared" ref="AG553" si="1671">AG552</f>
        <v>0</v>
      </c>
      <c r="AH553" s="411">
        <f t="shared" ref="AH553" si="1672">AH552</f>
        <v>0</v>
      </c>
      <c r="AI553" s="411">
        <f t="shared" ref="AI553" si="1673">AI552</f>
        <v>0</v>
      </c>
      <c r="AJ553" s="411">
        <f t="shared" ref="AJ553" si="1674">AJ552</f>
        <v>0</v>
      </c>
      <c r="AK553" s="411">
        <f t="shared" ref="AK553" si="1675">AK552</f>
        <v>0</v>
      </c>
      <c r="AL553" s="411">
        <f t="shared" ref="AL553" si="1676">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7">Z555</f>
        <v>0</v>
      </c>
      <c r="AA556" s="411">
        <f t="shared" ref="AA556" si="1678">AA555</f>
        <v>0</v>
      </c>
      <c r="AB556" s="411">
        <f t="shared" ref="AB556" si="1679">AB555</f>
        <v>0</v>
      </c>
      <c r="AC556" s="411">
        <f t="shared" ref="AC556" si="1680">AC555</f>
        <v>0</v>
      </c>
      <c r="AD556" s="411">
        <f t="shared" ref="AD556" si="1681">AD555</f>
        <v>0</v>
      </c>
      <c r="AE556" s="411">
        <f t="shared" ref="AE556" si="1682">AE555</f>
        <v>0</v>
      </c>
      <c r="AF556" s="411">
        <f t="shared" ref="AF556" si="1683">AF555</f>
        <v>0</v>
      </c>
      <c r="AG556" s="411">
        <f t="shared" ref="AG556" si="1684">AG555</f>
        <v>0</v>
      </c>
      <c r="AH556" s="411">
        <f t="shared" ref="AH556" si="1685">AH555</f>
        <v>0</v>
      </c>
      <c r="AI556" s="411">
        <f t="shared" ref="AI556" si="1686">AI555</f>
        <v>0</v>
      </c>
      <c r="AJ556" s="411">
        <f t="shared" ref="AJ556" si="1687">AJ555</f>
        <v>0</v>
      </c>
      <c r="AK556" s="411">
        <f t="shared" ref="AK556" si="1688">AK555</f>
        <v>0</v>
      </c>
      <c r="AL556" s="411">
        <f t="shared" ref="AL556" si="1689">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outlineLevel="1">
      <c r="A558" s="532">
        <v>50</v>
      </c>
      <c r="B558" s="758" t="s">
        <v>765</v>
      </c>
      <c r="C558" s="291" t="s">
        <v>25</v>
      </c>
      <c r="D558" s="295"/>
      <c r="E558" s="295">
        <f>+'7.  Persistence Report'!AX118</f>
        <v>0</v>
      </c>
      <c r="F558" s="295">
        <f>+'7.  Persistence Report'!AY118</f>
        <v>0</v>
      </c>
      <c r="G558" s="295">
        <f>+'7.  Persistence Report'!AZ118</f>
        <v>51633</v>
      </c>
      <c r="H558" s="295">
        <f>+'7.  Persistence Report'!BA118</f>
        <v>0</v>
      </c>
      <c r="I558" s="295">
        <f>+'7.  Persistence Report'!BB118</f>
        <v>0</v>
      </c>
      <c r="J558" s="295">
        <f>+'7.  Persistence Report'!BC118</f>
        <v>0</v>
      </c>
      <c r="K558" s="295">
        <f>+'7.  Persistence Report'!BD118</f>
        <v>0</v>
      </c>
      <c r="L558" s="295">
        <f>+'7.  Persistence Report'!BE118</f>
        <v>0</v>
      </c>
      <c r="M558" s="295">
        <f>+'7.  Persistence Report'!BF118</f>
        <v>0</v>
      </c>
      <c r="N558" s="295">
        <v>12</v>
      </c>
      <c r="O558" s="295"/>
      <c r="P558" s="295">
        <f>+'7.  Persistence Report'!S118</f>
        <v>0</v>
      </c>
      <c r="Q558" s="295">
        <f>+'7.  Persistence Report'!T118</f>
        <v>0</v>
      </c>
      <c r="R558" s="295">
        <f>+'7.  Persistence Report'!U118</f>
        <v>6</v>
      </c>
      <c r="S558" s="295">
        <f>+'7.  Persistence Report'!V118</f>
        <v>0</v>
      </c>
      <c r="T558" s="295">
        <f>+'7.  Persistence Report'!W118</f>
        <v>0</v>
      </c>
      <c r="U558" s="295">
        <f>+'7.  Persistence Report'!X118</f>
        <v>0</v>
      </c>
      <c r="V558" s="295">
        <f>+'7.  Persistence Report'!Y118</f>
        <v>0</v>
      </c>
      <c r="W558" s="295">
        <f>+'7.  Persistence Report'!Z118</f>
        <v>0</v>
      </c>
      <c r="X558" s="295">
        <f>+'7.  Persistence Report'!AA118</f>
        <v>0</v>
      </c>
      <c r="Y558" s="426">
        <v>1</v>
      </c>
      <c r="Z558" s="410"/>
      <c r="AA558" s="410"/>
      <c r="AB558" s="410"/>
      <c r="AC558" s="410"/>
      <c r="AD558" s="410"/>
      <c r="AE558" s="410"/>
      <c r="AF558" s="415"/>
      <c r="AG558" s="415"/>
      <c r="AH558" s="415"/>
      <c r="AI558" s="415"/>
      <c r="AJ558" s="415"/>
      <c r="AK558" s="415"/>
      <c r="AL558" s="415"/>
      <c r="AM558" s="296">
        <f>SUM(Y558:AL558)</f>
        <v>1</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1</v>
      </c>
      <c r="Z559" s="411">
        <f t="shared" ref="Z559" si="1690">Z558</f>
        <v>0</v>
      </c>
      <c r="AA559" s="411">
        <f t="shared" ref="AA559" si="1691">AA558</f>
        <v>0</v>
      </c>
      <c r="AB559" s="411">
        <f t="shared" ref="AB559" si="1692">AB558</f>
        <v>0</v>
      </c>
      <c r="AC559" s="411">
        <f t="shared" ref="AC559" si="1693">AC558</f>
        <v>0</v>
      </c>
      <c r="AD559" s="411">
        <f t="shared" ref="AD559" si="1694">AD558</f>
        <v>0</v>
      </c>
      <c r="AE559" s="411">
        <f t="shared" ref="AE559" si="1695">AE558</f>
        <v>0</v>
      </c>
      <c r="AF559" s="411">
        <f t="shared" ref="AF559" si="1696">AF558</f>
        <v>0</v>
      </c>
      <c r="AG559" s="411">
        <f t="shared" ref="AG559" si="1697">AG558</f>
        <v>0</v>
      </c>
      <c r="AH559" s="411">
        <f t="shared" ref="AH559" si="1698">AH558</f>
        <v>0</v>
      </c>
      <c r="AI559" s="411">
        <f t="shared" ref="AI559" si="1699">AI558</f>
        <v>0</v>
      </c>
      <c r="AJ559" s="411">
        <f t="shared" ref="AJ559" si="1700">AJ558</f>
        <v>0</v>
      </c>
      <c r="AK559" s="411">
        <f t="shared" ref="AK559" si="1701">AK558</f>
        <v>0</v>
      </c>
      <c r="AL559" s="411">
        <f t="shared" ref="AL559" si="1702">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 t="shared" ref="D561:M561" si="1703">SUM(D404:D559)</f>
        <v>0</v>
      </c>
      <c r="E561" s="329">
        <f t="shared" si="1703"/>
        <v>0</v>
      </c>
      <c r="F561" s="329">
        <f t="shared" si="1703"/>
        <v>0</v>
      </c>
      <c r="G561" s="329">
        <f t="shared" si="1703"/>
        <v>8179406</v>
      </c>
      <c r="H561" s="329">
        <f t="shared" si="1703"/>
        <v>0</v>
      </c>
      <c r="I561" s="329">
        <f t="shared" si="1703"/>
        <v>0</v>
      </c>
      <c r="J561" s="329">
        <f t="shared" si="1703"/>
        <v>0</v>
      </c>
      <c r="K561" s="329">
        <f t="shared" si="1703"/>
        <v>0</v>
      </c>
      <c r="L561" s="329">
        <f t="shared" si="1703"/>
        <v>0</v>
      </c>
      <c r="M561" s="329">
        <f t="shared" si="1703"/>
        <v>0</v>
      </c>
      <c r="N561" s="329"/>
      <c r="P561" s="329">
        <f t="shared" ref="P561:X561" si="1704">SUM(P404:P559)</f>
        <v>0</v>
      </c>
      <c r="Q561" s="329">
        <f t="shared" si="1704"/>
        <v>0</v>
      </c>
      <c r="R561" s="329">
        <f t="shared" si="1704"/>
        <v>1077</v>
      </c>
      <c r="S561" s="329">
        <f t="shared" si="1704"/>
        <v>0</v>
      </c>
      <c r="T561" s="329">
        <f t="shared" si="1704"/>
        <v>0</v>
      </c>
      <c r="U561" s="329">
        <f t="shared" si="1704"/>
        <v>0</v>
      </c>
      <c r="V561" s="329">
        <f t="shared" si="1704"/>
        <v>0</v>
      </c>
      <c r="W561" s="329">
        <f t="shared" si="1704"/>
        <v>0</v>
      </c>
      <c r="X561" s="329">
        <f t="shared" si="1704"/>
        <v>0</v>
      </c>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8.6999999999999994E-3</v>
      </c>
      <c r="Z564" s="341">
        <f>HLOOKUP(Z$35,'3.  Distribution Rates'!$C$122:$P$133,9,FALSE)</f>
        <v>1.9800000000000002E-2</v>
      </c>
      <c r="AA564" s="341">
        <f>HLOOKUP(AA$35,'3.  Distribution Rates'!$C$122:$P$133,9,FALSE)</f>
        <v>4.7404000000000002</v>
      </c>
      <c r="AB564" s="341">
        <f>HLOOKUP(AB$35,'3.  Distribution Rates'!$C$122:$P$133,9,FALSE)</f>
        <v>4.8734999999999999</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5">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5"/>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5"/>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5"/>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6">Y209*Y564</f>
        <v>0</v>
      </c>
      <c r="Z569" s="378">
        <f t="shared" si="1706"/>
        <v>0</v>
      </c>
      <c r="AA569" s="378">
        <f t="shared" si="1706"/>
        <v>0</v>
      </c>
      <c r="AB569" s="378">
        <f>AB209*AB564</f>
        <v>0</v>
      </c>
      <c r="AC569" s="378">
        <f t="shared" si="1706"/>
        <v>0</v>
      </c>
      <c r="AD569" s="378">
        <f t="shared" si="1706"/>
        <v>0</v>
      </c>
      <c r="AE569" s="378">
        <f t="shared" si="1706"/>
        <v>0</v>
      </c>
      <c r="AF569" s="378">
        <f t="shared" si="1706"/>
        <v>0</v>
      </c>
      <c r="AG569" s="378">
        <f t="shared" si="1706"/>
        <v>0</v>
      </c>
      <c r="AH569" s="378">
        <f t="shared" si="1706"/>
        <v>0</v>
      </c>
      <c r="AI569" s="378">
        <f t="shared" si="1706"/>
        <v>0</v>
      </c>
      <c r="AJ569" s="378">
        <f t="shared" si="1706"/>
        <v>0</v>
      </c>
      <c r="AK569" s="378">
        <f t="shared" si="1706"/>
        <v>0</v>
      </c>
      <c r="AL569" s="378">
        <f t="shared" si="1706"/>
        <v>0</v>
      </c>
      <c r="AM569" s="629">
        <f t="shared" si="1705"/>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7">AA392*AA564</f>
        <v>0</v>
      </c>
      <c r="AB570" s="378">
        <f>AB392*AB564</f>
        <v>0</v>
      </c>
      <c r="AC570" s="378">
        <f t="shared" si="1707"/>
        <v>0</v>
      </c>
      <c r="AD570" s="378">
        <f t="shared" si="1707"/>
        <v>0</v>
      </c>
      <c r="AE570" s="378">
        <f t="shared" si="1707"/>
        <v>0</v>
      </c>
      <c r="AF570" s="378">
        <f t="shared" si="1707"/>
        <v>0</v>
      </c>
      <c r="AG570" s="378">
        <f t="shared" si="1707"/>
        <v>0</v>
      </c>
      <c r="AH570" s="378">
        <f t="shared" si="1707"/>
        <v>0</v>
      </c>
      <c r="AI570" s="378">
        <f t="shared" si="1707"/>
        <v>0</v>
      </c>
      <c r="AJ570" s="378">
        <f t="shared" si="1707"/>
        <v>0</v>
      </c>
      <c r="AK570" s="378">
        <f t="shared" si="1707"/>
        <v>0</v>
      </c>
      <c r="AL570" s="378">
        <f t="shared" si="1707"/>
        <v>0</v>
      </c>
      <c r="AM570" s="629">
        <f t="shared" si="1705"/>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8">Z561*Z564</f>
        <v>0</v>
      </c>
      <c r="AA571" s="378">
        <f t="shared" si="1708"/>
        <v>0</v>
      </c>
      <c r="AB571" s="378">
        <f t="shared" si="1708"/>
        <v>0</v>
      </c>
      <c r="AC571" s="378">
        <f t="shared" si="1708"/>
        <v>0</v>
      </c>
      <c r="AD571" s="378">
        <f t="shared" si="1708"/>
        <v>0</v>
      </c>
      <c r="AE571" s="378">
        <f t="shared" si="1708"/>
        <v>0</v>
      </c>
      <c r="AF571" s="378">
        <f t="shared" si="1708"/>
        <v>0</v>
      </c>
      <c r="AG571" s="378">
        <f t="shared" si="1708"/>
        <v>0</v>
      </c>
      <c r="AH571" s="378">
        <f t="shared" si="1708"/>
        <v>0</v>
      </c>
      <c r="AI571" s="378">
        <f t="shared" si="1708"/>
        <v>0</v>
      </c>
      <c r="AJ571" s="378">
        <f t="shared" si="1708"/>
        <v>0</v>
      </c>
      <c r="AK571" s="378">
        <f t="shared" si="1708"/>
        <v>0</v>
      </c>
      <c r="AL571" s="378">
        <f t="shared" si="1708"/>
        <v>0</v>
      </c>
      <c r="AM571" s="629">
        <f t="shared" si="1705"/>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9">SUM(AA565:AA571)</f>
        <v>0</v>
      </c>
      <c r="AB572" s="346">
        <f t="shared" si="1709"/>
        <v>0</v>
      </c>
      <c r="AC572" s="346">
        <f t="shared" si="1709"/>
        <v>0</v>
      </c>
      <c r="AD572" s="346">
        <f>SUM(AD565:AD571)</f>
        <v>0</v>
      </c>
      <c r="AE572" s="346">
        <f t="shared" si="1709"/>
        <v>0</v>
      </c>
      <c r="AF572" s="346">
        <f>SUM(AF565:AF571)</f>
        <v>0</v>
      </c>
      <c r="AG572" s="346">
        <f>SUM(AG565:AG571)</f>
        <v>0</v>
      </c>
      <c r="AH572" s="346">
        <f t="shared" ref="AH572:AL572" si="1710">SUM(AH565:AH571)</f>
        <v>0</v>
      </c>
      <c r="AI572" s="346">
        <f t="shared" si="1710"/>
        <v>0</v>
      </c>
      <c r="AJ572" s="346">
        <f>SUM(AJ565:AJ571)</f>
        <v>0</v>
      </c>
      <c r="AK572" s="346">
        <f t="shared" si="1710"/>
        <v>0</v>
      </c>
      <c r="AL572" s="346">
        <f t="shared" si="1710"/>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11">Z562*Z564</f>
        <v>0</v>
      </c>
      <c r="AA573" s="347">
        <f t="shared" si="1711"/>
        <v>0</v>
      </c>
      <c r="AB573" s="347">
        <f t="shared" si="1711"/>
        <v>0</v>
      </c>
      <c r="AC573" s="347">
        <f t="shared" si="1711"/>
        <v>0</v>
      </c>
      <c r="AD573" s="347">
        <f>AD562*AD564</f>
        <v>0</v>
      </c>
      <c r="AE573" s="347">
        <f t="shared" si="1711"/>
        <v>0</v>
      </c>
      <c r="AF573" s="347">
        <f>AF562*AF564</f>
        <v>0</v>
      </c>
      <c r="AG573" s="347">
        <f t="shared" ref="AG573:AL573" si="1712">AG562*AG564</f>
        <v>0</v>
      </c>
      <c r="AH573" s="347">
        <f t="shared" si="1712"/>
        <v>0</v>
      </c>
      <c r="AI573" s="347">
        <f t="shared" si="1712"/>
        <v>0</v>
      </c>
      <c r="AJ573" s="347">
        <f>AJ562*AJ564</f>
        <v>0</v>
      </c>
      <c r="AK573" s="347">
        <f>AK562*AK564</f>
        <v>0</v>
      </c>
      <c r="AL573" s="347">
        <f t="shared" si="1712"/>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13">IF(AD402="kw",SUMPRODUCT($N$404:$N$559,$P$404:$P$559,AD404:AD559),SUMPRODUCT($E$404:$E$559,AD404:AD559))</f>
        <v>0</v>
      </c>
      <c r="AE576" s="291">
        <f t="shared" si="1713"/>
        <v>0</v>
      </c>
      <c r="AF576" s="291">
        <f t="shared" si="1713"/>
        <v>0</v>
      </c>
      <c r="AG576" s="291">
        <f t="shared" si="1713"/>
        <v>0</v>
      </c>
      <c r="AH576" s="291">
        <f t="shared" si="1713"/>
        <v>0</v>
      </c>
      <c r="AI576" s="291">
        <f t="shared" si="1713"/>
        <v>0</v>
      </c>
      <c r="AJ576" s="291">
        <f t="shared" si="1713"/>
        <v>0</v>
      </c>
      <c r="AK576" s="291">
        <f t="shared" si="1713"/>
        <v>0</v>
      </c>
      <c r="AL576" s="291">
        <f t="shared" si="1713"/>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14">IF(AA402="kw",SUMPRODUCT($N$404:$N$559,$Q$404:$Q$559,AA404:AA559),SUMPRODUCT($F$404:$F$559,AA404:AA559))</f>
        <v>0</v>
      </c>
      <c r="AB577" s="291">
        <f t="shared" si="1714"/>
        <v>0</v>
      </c>
      <c r="AC577" s="291">
        <f>IF(AC402="kw",SUMPRODUCT($N$404:$N$559,$Q$404:$Q$559,AC404:AC559),SUMPRODUCT($F$404:$F$559,AC404:AC559))</f>
        <v>0</v>
      </c>
      <c r="AD577" s="291">
        <f t="shared" si="1714"/>
        <v>0</v>
      </c>
      <c r="AE577" s="291">
        <f t="shared" si="1714"/>
        <v>0</v>
      </c>
      <c r="AF577" s="291">
        <f t="shared" si="1714"/>
        <v>0</v>
      </c>
      <c r="AG577" s="291">
        <f t="shared" si="1714"/>
        <v>0</v>
      </c>
      <c r="AH577" s="291">
        <f t="shared" si="1714"/>
        <v>0</v>
      </c>
      <c r="AI577" s="291">
        <f t="shared" si="1714"/>
        <v>0</v>
      </c>
      <c r="AJ577" s="291">
        <f t="shared" si="1714"/>
        <v>0</v>
      </c>
      <c r="AK577" s="291">
        <f t="shared" si="1714"/>
        <v>0</v>
      </c>
      <c r="AL577" s="291">
        <f t="shared" si="1714"/>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4738271</v>
      </c>
      <c r="Z578" s="326">
        <f>SUMPRODUCT(G404:G559,Z404:Z559)</f>
        <v>1029688.2</v>
      </c>
      <c r="AA578" s="326">
        <f t="shared" ref="AA578:AL578" si="1715">IF(AA402="kw",SUMPRODUCT($N$404:$N$559,$R$404:$R$559,AA404:AA559),SUMPRODUCT($G$404:$G$559,AA404:AA559))</f>
        <v>4914</v>
      </c>
      <c r="AB578" s="326">
        <f t="shared" si="1715"/>
        <v>378</v>
      </c>
      <c r="AC578" s="326">
        <f>IF(AC402="kw",SUMPRODUCT($N$404:$N$559,$R$404:$R$559,AC404:AC559),SUMPRODUCT($G$404:$G$559,AC404:AC559))</f>
        <v>0</v>
      </c>
      <c r="AD578" s="326">
        <f t="shared" si="1715"/>
        <v>0</v>
      </c>
      <c r="AE578" s="326">
        <f t="shared" si="1715"/>
        <v>0</v>
      </c>
      <c r="AF578" s="326">
        <f t="shared" si="1715"/>
        <v>0</v>
      </c>
      <c r="AG578" s="326">
        <f t="shared" si="1715"/>
        <v>0</v>
      </c>
      <c r="AH578" s="326">
        <f t="shared" si="1715"/>
        <v>0</v>
      </c>
      <c r="AI578" s="326">
        <f t="shared" si="1715"/>
        <v>0</v>
      </c>
      <c r="AJ578" s="326">
        <f t="shared" si="1715"/>
        <v>0</v>
      </c>
      <c r="AK578" s="326">
        <f t="shared" si="1715"/>
        <v>0</v>
      </c>
      <c r="AL578" s="326">
        <f t="shared" si="1715"/>
        <v>0</v>
      </c>
      <c r="AM578" s="386"/>
    </row>
    <row r="579" spans="1:39" ht="22.5" customHeight="1">
      <c r="B579" s="368" t="s">
        <v>582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2" t="s">
        <v>211</v>
      </c>
      <c r="C583" s="814" t="s">
        <v>33</v>
      </c>
      <c r="D583" s="284" t="s">
        <v>422</v>
      </c>
      <c r="E583" s="816" t="s">
        <v>209</v>
      </c>
      <c r="F583" s="817"/>
      <c r="G583" s="817"/>
      <c r="H583" s="817"/>
      <c r="I583" s="817"/>
      <c r="J583" s="817"/>
      <c r="K583" s="817"/>
      <c r="L583" s="817"/>
      <c r="M583" s="818"/>
      <c r="N583" s="819" t="s">
        <v>213</v>
      </c>
      <c r="O583" s="284" t="s">
        <v>423</v>
      </c>
      <c r="P583" s="816" t="s">
        <v>212</v>
      </c>
      <c r="Q583" s="817"/>
      <c r="R583" s="817"/>
      <c r="S583" s="817"/>
      <c r="T583" s="817"/>
      <c r="U583" s="817"/>
      <c r="V583" s="817"/>
      <c r="W583" s="817"/>
      <c r="X583" s="818"/>
      <c r="Y583" s="809" t="s">
        <v>243</v>
      </c>
      <c r="Z583" s="810"/>
      <c r="AA583" s="810"/>
      <c r="AB583" s="810"/>
      <c r="AC583" s="810"/>
      <c r="AD583" s="810"/>
      <c r="AE583" s="810"/>
      <c r="AF583" s="810"/>
      <c r="AG583" s="810"/>
      <c r="AH583" s="810"/>
      <c r="AI583" s="810"/>
      <c r="AJ583" s="810"/>
      <c r="AK583" s="810"/>
      <c r="AL583" s="810"/>
      <c r="AM583" s="811"/>
    </row>
    <row r="584" spans="1:39" ht="68.25" customHeight="1">
      <c r="B584" s="813"/>
      <c r="C584" s="815"/>
      <c r="D584" s="285">
        <v>2018</v>
      </c>
      <c r="E584" s="285">
        <v>2019</v>
      </c>
      <c r="F584" s="285">
        <v>2020</v>
      </c>
      <c r="G584" s="285">
        <v>2021</v>
      </c>
      <c r="H584" s="285">
        <v>2022</v>
      </c>
      <c r="I584" s="285">
        <v>2023</v>
      </c>
      <c r="J584" s="285">
        <v>2024</v>
      </c>
      <c r="K584" s="285">
        <v>2025</v>
      </c>
      <c r="L584" s="285">
        <v>2026</v>
      </c>
      <c r="M584" s="285">
        <v>2027</v>
      </c>
      <c r="N584" s="82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 - Thermal Demand Meter</v>
      </c>
      <c r="AB584" s="285" t="str">
        <f>'1.  LRAMVA Summary'!G52</f>
        <v>GS&gt;50 KW - Interval Meter</v>
      </c>
      <c r="AC584" s="285" t="str">
        <f>'1.  LRAMVA Summary'!H52</f>
        <v>Street 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6">Z587</f>
        <v>0</v>
      </c>
      <c r="AA588" s="411">
        <f t="shared" ref="AA588" si="1717">AA587</f>
        <v>0</v>
      </c>
      <c r="AB588" s="411">
        <f t="shared" ref="AB588" si="1718">AB587</f>
        <v>0</v>
      </c>
      <c r="AC588" s="411">
        <f t="shared" ref="AC588" si="1719">AC587</f>
        <v>0</v>
      </c>
      <c r="AD588" s="411">
        <f t="shared" ref="AD588" si="1720">AD587</f>
        <v>0</v>
      </c>
      <c r="AE588" s="411">
        <f t="shared" ref="AE588" si="1721">AE587</f>
        <v>0</v>
      </c>
      <c r="AF588" s="411">
        <f t="shared" ref="AF588" si="1722">AF587</f>
        <v>0</v>
      </c>
      <c r="AG588" s="411">
        <f t="shared" ref="AG588" si="1723">AG587</f>
        <v>0</v>
      </c>
      <c r="AH588" s="411">
        <f t="shared" ref="AH588" si="1724">AH587</f>
        <v>0</v>
      </c>
      <c r="AI588" s="411">
        <f t="shared" ref="AI588" si="1725">AI587</f>
        <v>0</v>
      </c>
      <c r="AJ588" s="411">
        <f t="shared" ref="AJ588" si="1726">AJ587</f>
        <v>0</v>
      </c>
      <c r="AK588" s="411">
        <f t="shared" ref="AK588" si="1727">AK587</f>
        <v>0</v>
      </c>
      <c r="AL588" s="411">
        <f t="shared" ref="AL588" si="1728">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9">Z590</f>
        <v>0</v>
      </c>
      <c r="AA591" s="411">
        <f t="shared" ref="AA591" si="1730">AA590</f>
        <v>0</v>
      </c>
      <c r="AB591" s="411">
        <f t="shared" ref="AB591" si="1731">AB590</f>
        <v>0</v>
      </c>
      <c r="AC591" s="411">
        <f t="shared" ref="AC591" si="1732">AC590</f>
        <v>0</v>
      </c>
      <c r="AD591" s="411">
        <f t="shared" ref="AD591" si="1733">AD590</f>
        <v>0</v>
      </c>
      <c r="AE591" s="411">
        <f t="shared" ref="AE591" si="1734">AE590</f>
        <v>0</v>
      </c>
      <c r="AF591" s="411">
        <f t="shared" ref="AF591" si="1735">AF590</f>
        <v>0</v>
      </c>
      <c r="AG591" s="411">
        <f t="shared" ref="AG591" si="1736">AG590</f>
        <v>0</v>
      </c>
      <c r="AH591" s="411">
        <f t="shared" ref="AH591" si="1737">AH590</f>
        <v>0</v>
      </c>
      <c r="AI591" s="411">
        <f t="shared" ref="AI591" si="1738">AI590</f>
        <v>0</v>
      </c>
      <c r="AJ591" s="411">
        <f t="shared" ref="AJ591" si="1739">AJ590</f>
        <v>0</v>
      </c>
      <c r="AK591" s="411">
        <f t="shared" ref="AK591" si="1740">AK590</f>
        <v>0</v>
      </c>
      <c r="AL591" s="411">
        <f t="shared" ref="AL591" si="1741">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2">Z593</f>
        <v>0</v>
      </c>
      <c r="AA594" s="411">
        <f t="shared" ref="AA594" si="1743">AA593</f>
        <v>0</v>
      </c>
      <c r="AB594" s="411">
        <f t="shared" ref="AB594" si="1744">AB593</f>
        <v>0</v>
      </c>
      <c r="AC594" s="411">
        <f t="shared" ref="AC594" si="1745">AC593</f>
        <v>0</v>
      </c>
      <c r="AD594" s="411">
        <f t="shared" ref="AD594" si="1746">AD593</f>
        <v>0</v>
      </c>
      <c r="AE594" s="411">
        <f t="shared" ref="AE594" si="1747">AE593</f>
        <v>0</v>
      </c>
      <c r="AF594" s="411">
        <f t="shared" ref="AF594" si="1748">AF593</f>
        <v>0</v>
      </c>
      <c r="AG594" s="411">
        <f t="shared" ref="AG594" si="1749">AG593</f>
        <v>0</v>
      </c>
      <c r="AH594" s="411">
        <f t="shared" ref="AH594" si="1750">AH593</f>
        <v>0</v>
      </c>
      <c r="AI594" s="411">
        <f t="shared" ref="AI594" si="1751">AI593</f>
        <v>0</v>
      </c>
      <c r="AJ594" s="411">
        <f t="shared" ref="AJ594" si="1752">AJ593</f>
        <v>0</v>
      </c>
      <c r="AK594" s="411">
        <f t="shared" ref="AK594" si="1753">AK593</f>
        <v>0</v>
      </c>
      <c r="AL594" s="411">
        <f t="shared" ref="AL594" si="1754">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666</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5">Z596</f>
        <v>0</v>
      </c>
      <c r="AA597" s="411">
        <f t="shared" ref="AA597" si="1756">AA596</f>
        <v>0</v>
      </c>
      <c r="AB597" s="411">
        <f t="shared" ref="AB597" si="1757">AB596</f>
        <v>0</v>
      </c>
      <c r="AC597" s="411">
        <f t="shared" ref="AC597" si="1758">AC596</f>
        <v>0</v>
      </c>
      <c r="AD597" s="411">
        <f t="shared" ref="AD597" si="1759">AD596</f>
        <v>0</v>
      </c>
      <c r="AE597" s="411">
        <f t="shared" ref="AE597" si="1760">AE596</f>
        <v>0</v>
      </c>
      <c r="AF597" s="411">
        <f t="shared" ref="AF597" si="1761">AF596</f>
        <v>0</v>
      </c>
      <c r="AG597" s="411">
        <f t="shared" ref="AG597" si="1762">AG596</f>
        <v>0</v>
      </c>
      <c r="AH597" s="411">
        <f t="shared" ref="AH597" si="1763">AH596</f>
        <v>0</v>
      </c>
      <c r="AI597" s="411">
        <f t="shared" ref="AI597" si="1764">AI596</f>
        <v>0</v>
      </c>
      <c r="AJ597" s="411">
        <f t="shared" ref="AJ597" si="1765">AJ596</f>
        <v>0</v>
      </c>
      <c r="AK597" s="411">
        <f t="shared" ref="AK597" si="1766">AK596</f>
        <v>0</v>
      </c>
      <c r="AL597" s="411">
        <f t="shared" ref="AL597" si="1767">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8">Z599</f>
        <v>0</v>
      </c>
      <c r="AA600" s="411">
        <f t="shared" ref="AA600" si="1769">AA599</f>
        <v>0</v>
      </c>
      <c r="AB600" s="411">
        <f t="shared" ref="AB600" si="1770">AB599</f>
        <v>0</v>
      </c>
      <c r="AC600" s="411">
        <f t="shared" ref="AC600" si="1771">AC599</f>
        <v>0</v>
      </c>
      <c r="AD600" s="411">
        <f t="shared" ref="AD600" si="1772">AD599</f>
        <v>0</v>
      </c>
      <c r="AE600" s="411">
        <f t="shared" ref="AE600" si="1773">AE599</f>
        <v>0</v>
      </c>
      <c r="AF600" s="411">
        <f t="shared" ref="AF600" si="1774">AF599</f>
        <v>0</v>
      </c>
      <c r="AG600" s="411">
        <f t="shared" ref="AG600" si="1775">AG599</f>
        <v>0</v>
      </c>
      <c r="AH600" s="411">
        <f t="shared" ref="AH600" si="1776">AH599</f>
        <v>0</v>
      </c>
      <c r="AI600" s="411">
        <f t="shared" ref="AI600" si="1777">AI599</f>
        <v>0</v>
      </c>
      <c r="AJ600" s="411">
        <f t="shared" ref="AJ600" si="1778">AJ599</f>
        <v>0</v>
      </c>
      <c r="AK600" s="411">
        <f t="shared" ref="AK600" si="1779">AK599</f>
        <v>0</v>
      </c>
      <c r="AL600" s="411">
        <f t="shared" ref="AL600" si="1780">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81">Z603</f>
        <v>0</v>
      </c>
      <c r="AA604" s="411">
        <f t="shared" ref="AA604" si="1782">AA603</f>
        <v>0</v>
      </c>
      <c r="AB604" s="411">
        <f t="shared" ref="AB604" si="1783">AB603</f>
        <v>0</v>
      </c>
      <c r="AC604" s="411">
        <f t="shared" ref="AC604" si="1784">AC603</f>
        <v>0</v>
      </c>
      <c r="AD604" s="411">
        <f t="shared" ref="AD604" si="1785">AD603</f>
        <v>0</v>
      </c>
      <c r="AE604" s="411">
        <f t="shared" ref="AE604" si="1786">AE603</f>
        <v>0</v>
      </c>
      <c r="AF604" s="411">
        <f t="shared" ref="AF604" si="1787">AF603</f>
        <v>0</v>
      </c>
      <c r="AG604" s="411">
        <f t="shared" ref="AG604" si="1788">AG603</f>
        <v>0</v>
      </c>
      <c r="AH604" s="411">
        <f t="shared" ref="AH604" si="1789">AH603</f>
        <v>0</v>
      </c>
      <c r="AI604" s="411">
        <f t="shared" ref="AI604" si="1790">AI603</f>
        <v>0</v>
      </c>
      <c r="AJ604" s="411">
        <f t="shared" ref="AJ604" si="1791">AJ603</f>
        <v>0</v>
      </c>
      <c r="AK604" s="411">
        <f t="shared" ref="AK604" si="1792">AK603</f>
        <v>0</v>
      </c>
      <c r="AL604" s="411">
        <f t="shared" ref="AL604" si="1793">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4">Z606</f>
        <v>0</v>
      </c>
      <c r="AA607" s="411">
        <f t="shared" ref="AA607" si="1795">AA606</f>
        <v>0</v>
      </c>
      <c r="AB607" s="411">
        <f t="shared" ref="AB607" si="1796">AB606</f>
        <v>0</v>
      </c>
      <c r="AC607" s="411">
        <f t="shared" ref="AC607" si="1797">AC606</f>
        <v>0</v>
      </c>
      <c r="AD607" s="411">
        <f t="shared" ref="AD607" si="1798">AD606</f>
        <v>0</v>
      </c>
      <c r="AE607" s="411">
        <f t="shared" ref="AE607" si="1799">AE606</f>
        <v>0</v>
      </c>
      <c r="AF607" s="411">
        <f t="shared" ref="AF607" si="1800">AF606</f>
        <v>0</v>
      </c>
      <c r="AG607" s="411">
        <f t="shared" ref="AG607" si="1801">AG606</f>
        <v>0</v>
      </c>
      <c r="AH607" s="411">
        <f t="shared" ref="AH607" si="1802">AH606</f>
        <v>0</v>
      </c>
      <c r="AI607" s="411">
        <f t="shared" ref="AI607" si="1803">AI606</f>
        <v>0</v>
      </c>
      <c r="AJ607" s="411">
        <f t="shared" ref="AJ607" si="1804">AJ606</f>
        <v>0</v>
      </c>
      <c r="AK607" s="411">
        <f t="shared" ref="AK607" si="1805">AK606</f>
        <v>0</v>
      </c>
      <c r="AL607" s="411">
        <f t="shared" ref="AL607" si="1806">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7">Z609</f>
        <v>0</v>
      </c>
      <c r="AA610" s="411">
        <f t="shared" ref="AA610" si="1808">AA609</f>
        <v>0</v>
      </c>
      <c r="AB610" s="411">
        <f t="shared" ref="AB610" si="1809">AB609</f>
        <v>0</v>
      </c>
      <c r="AC610" s="411">
        <f t="shared" ref="AC610" si="1810">AC609</f>
        <v>0</v>
      </c>
      <c r="AD610" s="411">
        <f t="shared" ref="AD610" si="1811">AD609</f>
        <v>0</v>
      </c>
      <c r="AE610" s="411">
        <f t="shared" ref="AE610" si="1812">AE609</f>
        <v>0</v>
      </c>
      <c r="AF610" s="411">
        <f t="shared" ref="AF610" si="1813">AF609</f>
        <v>0</v>
      </c>
      <c r="AG610" s="411">
        <f t="shared" ref="AG610" si="1814">AG609</f>
        <v>0</v>
      </c>
      <c r="AH610" s="411">
        <f t="shared" ref="AH610" si="1815">AH609</f>
        <v>0</v>
      </c>
      <c r="AI610" s="411">
        <f t="shared" ref="AI610" si="1816">AI609</f>
        <v>0</v>
      </c>
      <c r="AJ610" s="411">
        <f t="shared" ref="AJ610" si="1817">AJ609</f>
        <v>0</v>
      </c>
      <c r="AK610" s="411">
        <f t="shared" ref="AK610" si="1818">AK609</f>
        <v>0</v>
      </c>
      <c r="AL610" s="411">
        <f t="shared" ref="AL610" si="1819">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20">Z612</f>
        <v>0</v>
      </c>
      <c r="AA613" s="411">
        <f t="shared" ref="AA613" si="1821">AA612</f>
        <v>0</v>
      </c>
      <c r="AB613" s="411">
        <f t="shared" ref="AB613" si="1822">AB612</f>
        <v>0</v>
      </c>
      <c r="AC613" s="411">
        <f t="shared" ref="AC613" si="1823">AC612</f>
        <v>0</v>
      </c>
      <c r="AD613" s="411">
        <f t="shared" ref="AD613" si="1824">AD612</f>
        <v>0</v>
      </c>
      <c r="AE613" s="411">
        <f t="shared" ref="AE613" si="1825">AE612</f>
        <v>0</v>
      </c>
      <c r="AF613" s="411">
        <f t="shared" ref="AF613" si="1826">AF612</f>
        <v>0</v>
      </c>
      <c r="AG613" s="411">
        <f t="shared" ref="AG613" si="1827">AG612</f>
        <v>0</v>
      </c>
      <c r="AH613" s="411">
        <f t="shared" ref="AH613" si="1828">AH612</f>
        <v>0</v>
      </c>
      <c r="AI613" s="411">
        <f t="shared" ref="AI613" si="1829">AI612</f>
        <v>0</v>
      </c>
      <c r="AJ613" s="411">
        <f t="shared" ref="AJ613" si="1830">AJ612</f>
        <v>0</v>
      </c>
      <c r="AK613" s="411">
        <f t="shared" ref="AK613" si="1831">AK612</f>
        <v>0</v>
      </c>
      <c r="AL613" s="411">
        <f t="shared" ref="AL613" si="1832">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3">Z615</f>
        <v>0</v>
      </c>
      <c r="AA616" s="411">
        <f t="shared" ref="AA616" si="1834">AA615</f>
        <v>0</v>
      </c>
      <c r="AB616" s="411">
        <f t="shared" ref="AB616" si="1835">AB615</f>
        <v>0</v>
      </c>
      <c r="AC616" s="411">
        <f t="shared" ref="AC616" si="1836">AC615</f>
        <v>0</v>
      </c>
      <c r="AD616" s="411">
        <f t="shared" ref="AD616" si="1837">AD615</f>
        <v>0</v>
      </c>
      <c r="AE616" s="411">
        <f t="shared" ref="AE616" si="1838">AE615</f>
        <v>0</v>
      </c>
      <c r="AF616" s="411">
        <f t="shared" ref="AF616" si="1839">AF615</f>
        <v>0</v>
      </c>
      <c r="AG616" s="411">
        <f t="shared" ref="AG616" si="1840">AG615</f>
        <v>0</v>
      </c>
      <c r="AH616" s="411">
        <f t="shared" ref="AH616" si="1841">AH615</f>
        <v>0</v>
      </c>
      <c r="AI616" s="411">
        <f t="shared" ref="AI616" si="1842">AI615</f>
        <v>0</v>
      </c>
      <c r="AJ616" s="411">
        <f t="shared" ref="AJ616" si="1843">AJ615</f>
        <v>0</v>
      </c>
      <c r="AK616" s="411">
        <f t="shared" ref="AK616" si="1844">AK615</f>
        <v>0</v>
      </c>
      <c r="AL616" s="411">
        <f t="shared" ref="AL616" si="1845">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6">Z619</f>
        <v>0</v>
      </c>
      <c r="AA620" s="411">
        <f t="shared" ref="AA620" si="1847">AA619</f>
        <v>0</v>
      </c>
      <c r="AB620" s="411">
        <f t="shared" ref="AB620" si="1848">AB619</f>
        <v>0</v>
      </c>
      <c r="AC620" s="411">
        <f t="shared" ref="AC620" si="1849">AC619</f>
        <v>0</v>
      </c>
      <c r="AD620" s="411">
        <f t="shared" ref="AD620" si="1850">AD619</f>
        <v>0</v>
      </c>
      <c r="AE620" s="411">
        <f t="shared" ref="AE620" si="1851">AE619</f>
        <v>0</v>
      </c>
      <c r="AF620" s="411">
        <f t="shared" ref="AF620" si="1852">AF619</f>
        <v>0</v>
      </c>
      <c r="AG620" s="411">
        <f t="shared" ref="AG620" si="1853">AG619</f>
        <v>0</v>
      </c>
      <c r="AH620" s="411">
        <f t="shared" ref="AH620" si="1854">AH619</f>
        <v>0</v>
      </c>
      <c r="AI620" s="411">
        <f t="shared" ref="AI620" si="1855">AI619</f>
        <v>0</v>
      </c>
      <c r="AJ620" s="411">
        <f t="shared" ref="AJ620" si="1856">AJ619</f>
        <v>0</v>
      </c>
      <c r="AK620" s="411">
        <f t="shared" ref="AK620" si="1857">AK619</f>
        <v>0</v>
      </c>
      <c r="AL620" s="411">
        <f t="shared" ref="AL620" si="1858">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9">Z622</f>
        <v>0</v>
      </c>
      <c r="AA623" s="411">
        <f t="shared" ref="AA623" si="1860">AA622</f>
        <v>0</v>
      </c>
      <c r="AB623" s="411">
        <f t="shared" ref="AB623" si="1861">AB622</f>
        <v>0</v>
      </c>
      <c r="AC623" s="411">
        <f t="shared" ref="AC623" si="1862">AC622</f>
        <v>0</v>
      </c>
      <c r="AD623" s="411">
        <f t="shared" ref="AD623" si="1863">AD622</f>
        <v>0</v>
      </c>
      <c r="AE623" s="411">
        <f t="shared" ref="AE623" si="1864">AE622</f>
        <v>0</v>
      </c>
      <c r="AF623" s="411">
        <f t="shared" ref="AF623" si="1865">AF622</f>
        <v>0</v>
      </c>
      <c r="AG623" s="411">
        <f t="shared" ref="AG623" si="1866">AG622</f>
        <v>0</v>
      </c>
      <c r="AH623" s="411">
        <f t="shared" ref="AH623" si="1867">AH622</f>
        <v>0</v>
      </c>
      <c r="AI623" s="411">
        <f t="shared" ref="AI623" si="1868">AI622</f>
        <v>0</v>
      </c>
      <c r="AJ623" s="411">
        <f t="shared" ref="AJ623" si="1869">AJ622</f>
        <v>0</v>
      </c>
      <c r="AK623" s="411">
        <f t="shared" ref="AK623" si="1870">AK622</f>
        <v>0</v>
      </c>
      <c r="AL623" s="411">
        <f t="shared" ref="AL623" si="1871">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2">Z625</f>
        <v>0</v>
      </c>
      <c r="AA626" s="411">
        <f t="shared" ref="AA626" si="1873">AA625</f>
        <v>0</v>
      </c>
      <c r="AB626" s="411">
        <f t="shared" ref="AB626" si="1874">AB625</f>
        <v>0</v>
      </c>
      <c r="AC626" s="411">
        <f t="shared" ref="AC626" si="1875">AC625</f>
        <v>0</v>
      </c>
      <c r="AD626" s="411">
        <f t="shared" ref="AD626" si="1876">AD625</f>
        <v>0</v>
      </c>
      <c r="AE626" s="411">
        <f t="shared" ref="AE626" si="1877">AE625</f>
        <v>0</v>
      </c>
      <c r="AF626" s="411">
        <f t="shared" ref="AF626" si="1878">AF625</f>
        <v>0</v>
      </c>
      <c r="AG626" s="411">
        <f t="shared" ref="AG626" si="1879">AG625</f>
        <v>0</v>
      </c>
      <c r="AH626" s="411">
        <f t="shared" ref="AH626" si="1880">AH625</f>
        <v>0</v>
      </c>
      <c r="AI626" s="411">
        <f t="shared" ref="AI626" si="1881">AI625</f>
        <v>0</v>
      </c>
      <c r="AJ626" s="411">
        <f t="shared" ref="AJ626" si="1882">AJ625</f>
        <v>0</v>
      </c>
      <c r="AK626" s="411">
        <f t="shared" ref="AK626" si="1883">AK625</f>
        <v>0</v>
      </c>
      <c r="AL626" s="411">
        <f t="shared" ref="AL626" si="1884">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5">Z629</f>
        <v>0</v>
      </c>
      <c r="AA630" s="411">
        <f t="shared" ref="AA630" si="1886">AA629</f>
        <v>0</v>
      </c>
      <c r="AB630" s="411">
        <f t="shared" ref="AB630" si="1887">AB629</f>
        <v>0</v>
      </c>
      <c r="AC630" s="411">
        <f t="shared" ref="AC630" si="1888">AC629</f>
        <v>0</v>
      </c>
      <c r="AD630" s="411">
        <f t="shared" ref="AD630" si="1889">AD629</f>
        <v>0</v>
      </c>
      <c r="AE630" s="411">
        <f t="shared" ref="AE630" si="1890">AE629</f>
        <v>0</v>
      </c>
      <c r="AF630" s="411">
        <f t="shared" ref="AF630" si="1891">AF629</f>
        <v>0</v>
      </c>
      <c r="AG630" s="411">
        <f t="shared" ref="AG630" si="1892">AG629</f>
        <v>0</v>
      </c>
      <c r="AH630" s="411">
        <f t="shared" ref="AH630" si="1893">AH629</f>
        <v>0</v>
      </c>
      <c r="AI630" s="411">
        <f t="shared" ref="AI630" si="1894">AI629</f>
        <v>0</v>
      </c>
      <c r="AJ630" s="411">
        <f t="shared" ref="AJ630" si="1895">AJ629</f>
        <v>0</v>
      </c>
      <c r="AK630" s="411">
        <f t="shared" ref="AK630" si="1896">AK629</f>
        <v>0</v>
      </c>
      <c r="AL630" s="411">
        <f t="shared" ref="AL630" si="1897">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8">Z633</f>
        <v>0</v>
      </c>
      <c r="AA634" s="411">
        <f t="shared" si="1898"/>
        <v>0</v>
      </c>
      <c r="AB634" s="411">
        <f t="shared" si="1898"/>
        <v>0</v>
      </c>
      <c r="AC634" s="411">
        <f t="shared" si="1898"/>
        <v>0</v>
      </c>
      <c r="AD634" s="411">
        <f t="shared" si="1898"/>
        <v>0</v>
      </c>
      <c r="AE634" s="411">
        <f t="shared" si="1898"/>
        <v>0</v>
      </c>
      <c r="AF634" s="411">
        <f t="shared" si="1898"/>
        <v>0</v>
      </c>
      <c r="AG634" s="411">
        <f t="shared" si="1898"/>
        <v>0</v>
      </c>
      <c r="AH634" s="411">
        <f t="shared" si="1898"/>
        <v>0</v>
      </c>
      <c r="AI634" s="411">
        <f t="shared" si="1898"/>
        <v>0</v>
      </c>
      <c r="AJ634" s="411">
        <f t="shared" si="1898"/>
        <v>0</v>
      </c>
      <c r="AK634" s="411">
        <f t="shared" si="1898"/>
        <v>0</v>
      </c>
      <c r="AL634" s="411">
        <f t="shared" si="1898"/>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9">Z636</f>
        <v>0</v>
      </c>
      <c r="AA637" s="411">
        <f t="shared" si="1899"/>
        <v>0</v>
      </c>
      <c r="AB637" s="411">
        <f t="shared" si="1899"/>
        <v>0</v>
      </c>
      <c r="AC637" s="411">
        <f t="shared" si="1899"/>
        <v>0</v>
      </c>
      <c r="AD637" s="411">
        <f t="shared" si="1899"/>
        <v>0</v>
      </c>
      <c r="AE637" s="411">
        <f t="shared" si="1899"/>
        <v>0</v>
      </c>
      <c r="AF637" s="411">
        <f t="shared" si="1899"/>
        <v>0</v>
      </c>
      <c r="AG637" s="411">
        <f t="shared" si="1899"/>
        <v>0</v>
      </c>
      <c r="AH637" s="411">
        <f t="shared" si="1899"/>
        <v>0</v>
      </c>
      <c r="AI637" s="411">
        <f t="shared" si="1899"/>
        <v>0</v>
      </c>
      <c r="AJ637" s="411">
        <f t="shared" si="1899"/>
        <v>0</v>
      </c>
      <c r="AK637" s="411">
        <f t="shared" si="1899"/>
        <v>0</v>
      </c>
      <c r="AL637" s="411">
        <f t="shared" si="1899"/>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0">Z640</f>
        <v>0</v>
      </c>
      <c r="AA641" s="411">
        <f t="shared" si="1900"/>
        <v>0</v>
      </c>
      <c r="AB641" s="411">
        <f t="shared" si="1900"/>
        <v>0</v>
      </c>
      <c r="AC641" s="411">
        <f t="shared" si="1900"/>
        <v>0</v>
      </c>
      <c r="AD641" s="411">
        <f t="shared" si="1900"/>
        <v>0</v>
      </c>
      <c r="AE641" s="411">
        <f t="shared" si="1900"/>
        <v>0</v>
      </c>
      <c r="AF641" s="411">
        <f t="shared" si="1900"/>
        <v>0</v>
      </c>
      <c r="AG641" s="411">
        <f t="shared" si="1900"/>
        <v>0</v>
      </c>
      <c r="AH641" s="411">
        <f t="shared" si="1900"/>
        <v>0</v>
      </c>
      <c r="AI641" s="411">
        <f t="shared" si="1900"/>
        <v>0</v>
      </c>
      <c r="AJ641" s="411">
        <f t="shared" si="1900"/>
        <v>0</v>
      </c>
      <c r="AK641" s="411">
        <f t="shared" si="1900"/>
        <v>0</v>
      </c>
      <c r="AL641" s="411">
        <f t="shared" si="1900"/>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01">Z643</f>
        <v>0</v>
      </c>
      <c r="AA644" s="411">
        <f t="shared" si="1901"/>
        <v>0</v>
      </c>
      <c r="AB644" s="411">
        <f t="shared" si="1901"/>
        <v>0</v>
      </c>
      <c r="AC644" s="411">
        <f t="shared" si="1901"/>
        <v>0</v>
      </c>
      <c r="AD644" s="411">
        <f t="shared" si="1901"/>
        <v>0</v>
      </c>
      <c r="AE644" s="411">
        <f t="shared" si="1901"/>
        <v>0</v>
      </c>
      <c r="AF644" s="411">
        <f t="shared" si="1901"/>
        <v>0</v>
      </c>
      <c r="AG644" s="411">
        <f t="shared" si="1901"/>
        <v>0</v>
      </c>
      <c r="AH644" s="411">
        <f t="shared" si="1901"/>
        <v>0</v>
      </c>
      <c r="AI644" s="411">
        <f t="shared" si="1901"/>
        <v>0</v>
      </c>
      <c r="AJ644" s="411">
        <f t="shared" si="1901"/>
        <v>0</v>
      </c>
      <c r="AK644" s="411">
        <f t="shared" si="1901"/>
        <v>0</v>
      </c>
      <c r="AL644" s="411">
        <f t="shared" si="1901"/>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2">Z646</f>
        <v>0</v>
      </c>
      <c r="AA647" s="411">
        <f t="shared" si="1902"/>
        <v>0</v>
      </c>
      <c r="AB647" s="411">
        <f t="shared" si="1902"/>
        <v>0</v>
      </c>
      <c r="AC647" s="411">
        <f t="shared" si="1902"/>
        <v>0</v>
      </c>
      <c r="AD647" s="411">
        <f t="shared" si="1902"/>
        <v>0</v>
      </c>
      <c r="AE647" s="411">
        <f t="shared" si="1902"/>
        <v>0</v>
      </c>
      <c r="AF647" s="411">
        <f t="shared" si="1902"/>
        <v>0</v>
      </c>
      <c r="AG647" s="411">
        <f t="shared" si="1902"/>
        <v>0</v>
      </c>
      <c r="AH647" s="411">
        <f t="shared" si="1902"/>
        <v>0</v>
      </c>
      <c r="AI647" s="411">
        <f t="shared" si="1902"/>
        <v>0</v>
      </c>
      <c r="AJ647" s="411">
        <f t="shared" si="1902"/>
        <v>0</v>
      </c>
      <c r="AK647" s="411">
        <f t="shared" si="1902"/>
        <v>0</v>
      </c>
      <c r="AL647" s="411">
        <f t="shared" si="1902"/>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3">Z649</f>
        <v>0</v>
      </c>
      <c r="AA650" s="411">
        <f t="shared" si="1903"/>
        <v>0</v>
      </c>
      <c r="AB650" s="411">
        <f t="shared" si="1903"/>
        <v>0</v>
      </c>
      <c r="AC650" s="411">
        <f t="shared" si="1903"/>
        <v>0</v>
      </c>
      <c r="AD650" s="411">
        <f t="shared" si="1903"/>
        <v>0</v>
      </c>
      <c r="AE650" s="411">
        <f t="shared" si="1903"/>
        <v>0</v>
      </c>
      <c r="AF650" s="411">
        <f t="shared" si="1903"/>
        <v>0</v>
      </c>
      <c r="AG650" s="411">
        <f t="shared" si="1903"/>
        <v>0</v>
      </c>
      <c r="AH650" s="411">
        <f t="shared" si="1903"/>
        <v>0</v>
      </c>
      <c r="AI650" s="411">
        <f t="shared" si="1903"/>
        <v>0</v>
      </c>
      <c r="AJ650" s="411">
        <f t="shared" si="1903"/>
        <v>0</v>
      </c>
      <c r="AK650" s="411">
        <f t="shared" si="1903"/>
        <v>0</v>
      </c>
      <c r="AL650" s="411">
        <f t="shared" si="1903"/>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f>+'7.  Persistence Report'!AY124</f>
        <v>0</v>
      </c>
      <c r="F654" s="295">
        <f>+'7.  Persistence Report'!AZ124</f>
        <v>1291420.3037682967</v>
      </c>
      <c r="G654" s="295">
        <f>+'7.  Persistence Report'!BA124</f>
        <v>0</v>
      </c>
      <c r="H654" s="295">
        <f>+'7.  Persistence Report'!BB124</f>
        <v>0</v>
      </c>
      <c r="I654" s="295">
        <f>+'7.  Persistence Report'!BC124</f>
        <v>0</v>
      </c>
      <c r="J654" s="295">
        <f>+'7.  Persistence Report'!BD124</f>
        <v>0</v>
      </c>
      <c r="K654" s="295">
        <f>+'7.  Persistence Report'!BE124</f>
        <v>0</v>
      </c>
      <c r="L654" s="295">
        <f>+'7.  Persistence Report'!BF124</f>
        <v>0</v>
      </c>
      <c r="M654" s="295">
        <f>+'7.  Persistence Report'!BG124</f>
        <v>0</v>
      </c>
      <c r="N654" s="291"/>
      <c r="O654" s="295"/>
      <c r="P654" s="295">
        <f>+'7.  Persistence Report'!T124</f>
        <v>0</v>
      </c>
      <c r="Q654" s="295">
        <f>+'7.  Persistence Report'!U124</f>
        <v>0</v>
      </c>
      <c r="R654" s="295">
        <f>+'7.  Persistence Report'!V124</f>
        <v>0</v>
      </c>
      <c r="S654" s="295">
        <f>+'7.  Persistence Report'!W124</f>
        <v>0</v>
      </c>
      <c r="T654" s="295">
        <f>+'7.  Persistence Report'!X124</f>
        <v>0</v>
      </c>
      <c r="U654" s="295">
        <f>+'7.  Persistence Report'!Y124</f>
        <v>0</v>
      </c>
      <c r="V654" s="295">
        <f>+'7.  Persistence Report'!Z124</f>
        <v>0</v>
      </c>
      <c r="W654" s="295">
        <f>+'7.  Persistence Report'!AA124</f>
        <v>0</v>
      </c>
      <c r="X654" s="295">
        <f>+'7.  Persistence Report'!AB124</f>
        <v>0</v>
      </c>
      <c r="Y654" s="410">
        <v>1</v>
      </c>
      <c r="Z654" s="410"/>
      <c r="AA654" s="410"/>
      <c r="AB654" s="410"/>
      <c r="AC654" s="410"/>
      <c r="AD654" s="410"/>
      <c r="AE654" s="410"/>
      <c r="AF654" s="410"/>
      <c r="AG654" s="410"/>
      <c r="AH654" s="410"/>
      <c r="AI654" s="410"/>
      <c r="AJ654" s="410"/>
      <c r="AK654" s="410"/>
      <c r="AL654" s="410"/>
      <c r="AM654" s="296">
        <f>SUM(Y654:AL654)</f>
        <v>1</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904">Z654</f>
        <v>0</v>
      </c>
      <c r="AA655" s="411">
        <f t="shared" ref="AA655" si="1905">AA654</f>
        <v>0</v>
      </c>
      <c r="AB655" s="411">
        <f t="shared" ref="AB655" si="1906">AB654</f>
        <v>0</v>
      </c>
      <c r="AC655" s="411">
        <f t="shared" ref="AC655" si="1907">AC654</f>
        <v>0</v>
      </c>
      <c r="AD655" s="411">
        <f t="shared" ref="AD655" si="1908">AD654</f>
        <v>0</v>
      </c>
      <c r="AE655" s="411">
        <f t="shared" ref="AE655" si="1909">AE654</f>
        <v>0</v>
      </c>
      <c r="AF655" s="411">
        <f t="shared" ref="AF655" si="1910">AF654</f>
        <v>0</v>
      </c>
      <c r="AG655" s="411">
        <f t="shared" ref="AG655" si="1911">AG654</f>
        <v>0</v>
      </c>
      <c r="AH655" s="411">
        <f t="shared" ref="AH655" si="1912">AH654</f>
        <v>0</v>
      </c>
      <c r="AI655" s="411">
        <f t="shared" ref="AI655" si="1913">AI654</f>
        <v>0</v>
      </c>
      <c r="AJ655" s="411">
        <f t="shared" ref="AJ655" si="1914">AJ654</f>
        <v>0</v>
      </c>
      <c r="AK655" s="411">
        <f t="shared" ref="AK655" si="1915">AK654</f>
        <v>0</v>
      </c>
      <c r="AL655" s="411">
        <f t="shared" ref="AL655" si="1916">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f>+'7.  Persistence Report'!AY121</f>
        <v>0</v>
      </c>
      <c r="F657" s="295">
        <f>+'7.  Persistence Report'!AZ121</f>
        <v>276163.16591999982</v>
      </c>
      <c r="G657" s="295">
        <f>+'7.  Persistence Report'!BA121</f>
        <v>0</v>
      </c>
      <c r="H657" s="295">
        <f>+'7.  Persistence Report'!BB121</f>
        <v>0</v>
      </c>
      <c r="I657" s="295">
        <f>+'7.  Persistence Report'!BC121</f>
        <v>0</v>
      </c>
      <c r="J657" s="295">
        <f>+'7.  Persistence Report'!BD121</f>
        <v>0</v>
      </c>
      <c r="K657" s="295">
        <f>+'7.  Persistence Report'!BE121</f>
        <v>0</v>
      </c>
      <c r="L657" s="295">
        <f>+'7.  Persistence Report'!BF121</f>
        <v>0</v>
      </c>
      <c r="M657" s="295">
        <f>+'7.  Persistence Report'!BG121</f>
        <v>0</v>
      </c>
      <c r="N657" s="291"/>
      <c r="O657" s="295"/>
      <c r="P657" s="295">
        <f>+'7.  Persistence Report'!T121</f>
        <v>0</v>
      </c>
      <c r="Q657" s="295">
        <f>+'7.  Persistence Report'!U121</f>
        <v>0</v>
      </c>
      <c r="R657" s="295">
        <f>+'7.  Persistence Report'!V121</f>
        <v>0</v>
      </c>
      <c r="S657" s="295">
        <f>+'7.  Persistence Report'!W121</f>
        <v>0</v>
      </c>
      <c r="T657" s="295">
        <f>+'7.  Persistence Report'!X121</f>
        <v>0</v>
      </c>
      <c r="U657" s="295">
        <f>+'7.  Persistence Report'!Y121</f>
        <v>0</v>
      </c>
      <c r="V657" s="295">
        <f>+'7.  Persistence Report'!Z121</f>
        <v>0</v>
      </c>
      <c r="W657" s="295">
        <f>+'7.  Persistence Report'!AA121</f>
        <v>0</v>
      </c>
      <c r="X657" s="295">
        <f>+'7.  Persistence Report'!AB121</f>
        <v>0</v>
      </c>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7">Z657</f>
        <v>0</v>
      </c>
      <c r="AA658" s="411">
        <f t="shared" ref="AA658" si="1918">AA657</f>
        <v>0</v>
      </c>
      <c r="AB658" s="411">
        <f t="shared" ref="AB658" si="1919">AB657</f>
        <v>0</v>
      </c>
      <c r="AC658" s="411">
        <f t="shared" ref="AC658" si="1920">AC657</f>
        <v>0</v>
      </c>
      <c r="AD658" s="411">
        <f t="shared" ref="AD658" si="1921">AD657</f>
        <v>0</v>
      </c>
      <c r="AE658" s="411">
        <f t="shared" ref="AE658" si="1922">AE657</f>
        <v>0</v>
      </c>
      <c r="AF658" s="411">
        <f t="shared" ref="AF658" si="1923">AF657</f>
        <v>0</v>
      </c>
      <c r="AG658" s="411">
        <f t="shared" ref="AG658" si="1924">AG657</f>
        <v>0</v>
      </c>
      <c r="AH658" s="411">
        <f t="shared" ref="AH658" si="1925">AH657</f>
        <v>0</v>
      </c>
      <c r="AI658" s="411">
        <f t="shared" ref="AI658" si="1926">AI657</f>
        <v>0</v>
      </c>
      <c r="AJ658" s="411">
        <f t="shared" ref="AJ658" si="1927">AJ657</f>
        <v>0</v>
      </c>
      <c r="AK658" s="411">
        <f t="shared" ref="AK658" si="1928">AK657</f>
        <v>0</v>
      </c>
      <c r="AL658" s="411">
        <f t="shared" ref="AL658" si="1929">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f>+'7.  Persistence Report'!AY123</f>
        <v>0</v>
      </c>
      <c r="F660" s="295">
        <f>+'7.  Persistence Report'!AZ123</f>
        <v>23775.403395341327</v>
      </c>
      <c r="G660" s="295">
        <f>+'7.  Persistence Report'!BA123</f>
        <v>0</v>
      </c>
      <c r="H660" s="295">
        <f>+'7.  Persistence Report'!BB123</f>
        <v>0</v>
      </c>
      <c r="I660" s="295">
        <f>+'7.  Persistence Report'!BC123</f>
        <v>0</v>
      </c>
      <c r="J660" s="295">
        <f>+'7.  Persistence Report'!BD123</f>
        <v>0</v>
      </c>
      <c r="K660" s="295">
        <f>+'7.  Persistence Report'!BE123</f>
        <v>0</v>
      </c>
      <c r="L660" s="295">
        <f>+'7.  Persistence Report'!BF123</f>
        <v>0</v>
      </c>
      <c r="M660" s="295">
        <f>+'7.  Persistence Report'!BG123</f>
        <v>0</v>
      </c>
      <c r="N660" s="291"/>
      <c r="O660" s="295"/>
      <c r="P660" s="295">
        <f>+'7.  Persistence Report'!T123</f>
        <v>0</v>
      </c>
      <c r="Q660" s="295">
        <f>+'7.  Persistence Report'!U123</f>
        <v>0</v>
      </c>
      <c r="R660" s="295">
        <f>+'7.  Persistence Report'!V123</f>
        <v>0</v>
      </c>
      <c r="S660" s="295">
        <f>+'7.  Persistence Report'!W123</f>
        <v>0</v>
      </c>
      <c r="T660" s="295">
        <f>+'7.  Persistence Report'!X123</f>
        <v>0</v>
      </c>
      <c r="U660" s="295">
        <f>+'7.  Persistence Report'!Y123</f>
        <v>0</v>
      </c>
      <c r="V660" s="295">
        <f>+'7.  Persistence Report'!Z123</f>
        <v>0</v>
      </c>
      <c r="W660" s="295">
        <f>+'7.  Persistence Report'!AA123</f>
        <v>0</v>
      </c>
      <c r="X660" s="295">
        <f>+'7.  Persistence Report'!AB123</f>
        <v>0</v>
      </c>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30">Z660</f>
        <v>0</v>
      </c>
      <c r="AA661" s="411">
        <f t="shared" ref="AA661" si="1931">AA660</f>
        <v>0</v>
      </c>
      <c r="AB661" s="411">
        <f t="shared" ref="AB661" si="1932">AB660</f>
        <v>0</v>
      </c>
      <c r="AC661" s="411">
        <f t="shared" ref="AC661" si="1933">AC660</f>
        <v>0</v>
      </c>
      <c r="AD661" s="411">
        <f t="shared" ref="AD661" si="1934">AD660</f>
        <v>0</v>
      </c>
      <c r="AE661" s="411">
        <f t="shared" ref="AE661" si="1935">AE660</f>
        <v>0</v>
      </c>
      <c r="AF661" s="411">
        <f t="shared" ref="AF661" si="1936">AF660</f>
        <v>0</v>
      </c>
      <c r="AG661" s="411">
        <f t="shared" ref="AG661" si="1937">AG660</f>
        <v>0</v>
      </c>
      <c r="AH661" s="411">
        <f t="shared" ref="AH661" si="1938">AH660</f>
        <v>0</v>
      </c>
      <c r="AI661" s="411">
        <f t="shared" ref="AI661" si="1939">AI660</f>
        <v>0</v>
      </c>
      <c r="AJ661" s="411">
        <f t="shared" ref="AJ661" si="1940">AJ660</f>
        <v>0</v>
      </c>
      <c r="AK661" s="411">
        <f t="shared" ref="AK661" si="1941">AK660</f>
        <v>0</v>
      </c>
      <c r="AL661" s="411">
        <f t="shared" ref="AL661" si="1942">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3">Z663</f>
        <v>0</v>
      </c>
      <c r="AA664" s="411">
        <f t="shared" ref="AA664" si="1944">AA663</f>
        <v>0</v>
      </c>
      <c r="AB664" s="411">
        <f t="shared" ref="AB664" si="1945">AB663</f>
        <v>0</v>
      </c>
      <c r="AC664" s="411">
        <f t="shared" ref="AC664" si="1946">AC663</f>
        <v>0</v>
      </c>
      <c r="AD664" s="411">
        <f t="shared" ref="AD664" si="1947">AD663</f>
        <v>0</v>
      </c>
      <c r="AE664" s="411">
        <f t="shared" ref="AE664" si="1948">AE663</f>
        <v>0</v>
      </c>
      <c r="AF664" s="411">
        <f t="shared" ref="AF664" si="1949">AF663</f>
        <v>0</v>
      </c>
      <c r="AG664" s="411">
        <f t="shared" ref="AG664" si="1950">AG663</f>
        <v>0</v>
      </c>
      <c r="AH664" s="411">
        <f t="shared" ref="AH664" si="1951">AH663</f>
        <v>0</v>
      </c>
      <c r="AI664" s="411">
        <f t="shared" ref="AI664" si="1952">AI663</f>
        <v>0</v>
      </c>
      <c r="AJ664" s="411">
        <f t="shared" ref="AJ664" si="1953">AJ663</f>
        <v>0</v>
      </c>
      <c r="AK664" s="411">
        <f t="shared" ref="AK664" si="1954">AK663</f>
        <v>0</v>
      </c>
      <c r="AL664" s="411">
        <f t="shared" ref="AL664" si="1955">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6">Z667</f>
        <v>0</v>
      </c>
      <c r="AA668" s="411">
        <f t="shared" ref="AA668" si="1957">AA667</f>
        <v>0</v>
      </c>
      <c r="AB668" s="411">
        <f t="shared" ref="AB668" si="1958">AB667</f>
        <v>0</v>
      </c>
      <c r="AC668" s="411">
        <f t="shared" ref="AC668" si="1959">AC667</f>
        <v>0</v>
      </c>
      <c r="AD668" s="411">
        <f t="shared" ref="AD668" si="1960">AD667</f>
        <v>0</v>
      </c>
      <c r="AE668" s="411">
        <f t="shared" ref="AE668" si="1961">AE667</f>
        <v>0</v>
      </c>
      <c r="AF668" s="411">
        <f t="shared" ref="AF668" si="1962">AF667</f>
        <v>0</v>
      </c>
      <c r="AG668" s="411">
        <f t="shared" ref="AG668" si="1963">AG667</f>
        <v>0</v>
      </c>
      <c r="AH668" s="411">
        <f t="shared" ref="AH668" si="1964">AH667</f>
        <v>0</v>
      </c>
      <c r="AI668" s="411">
        <f t="shared" ref="AI668" si="1965">AI667</f>
        <v>0</v>
      </c>
      <c r="AJ668" s="411">
        <f t="shared" ref="AJ668" si="1966">AJ667</f>
        <v>0</v>
      </c>
      <c r="AK668" s="411">
        <f t="shared" ref="AK668" si="1967">AK667</f>
        <v>0</v>
      </c>
      <c r="AL668" s="411">
        <f t="shared" ref="AL668" si="1968">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t="s">
        <v>780</v>
      </c>
      <c r="AA669" s="425" t="s">
        <v>780</v>
      </c>
      <c r="AB669" s="425" t="s">
        <v>780</v>
      </c>
      <c r="AC669" s="425"/>
      <c r="AD669" s="425"/>
      <c r="AE669" s="425"/>
      <c r="AF669" s="425"/>
      <c r="AG669" s="425"/>
      <c r="AH669" s="425"/>
      <c r="AI669" s="425"/>
      <c r="AJ669" s="425"/>
      <c r="AK669" s="425"/>
      <c r="AL669" s="425"/>
      <c r="AM669" s="306"/>
    </row>
    <row r="670" spans="1:39" outlineLevel="1">
      <c r="A670" s="532">
        <v>26</v>
      </c>
      <c r="B670" s="428" t="s">
        <v>118</v>
      </c>
      <c r="C670" s="291" t="s">
        <v>25</v>
      </c>
      <c r="D670" s="295"/>
      <c r="E670" s="295">
        <f>+'7.  Persistence Report'!AY122</f>
        <v>0</v>
      </c>
      <c r="F670" s="295">
        <f>+'7.  Persistence Report'!AZ122</f>
        <v>1924313.6845381455</v>
      </c>
      <c r="G670" s="295">
        <f>+'7.  Persistence Report'!BA122</f>
        <v>0</v>
      </c>
      <c r="H670" s="295">
        <f>+'7.  Persistence Report'!BB122</f>
        <v>0</v>
      </c>
      <c r="I670" s="295">
        <f>+'7.  Persistence Report'!BC122</f>
        <v>0</v>
      </c>
      <c r="J670" s="295">
        <f>+'7.  Persistence Report'!BD122</f>
        <v>0</v>
      </c>
      <c r="K670" s="295">
        <f>+'7.  Persistence Report'!BE122</f>
        <v>0</v>
      </c>
      <c r="L670" s="295">
        <f>+'7.  Persistence Report'!BF122</f>
        <v>0</v>
      </c>
      <c r="M670" s="295">
        <f>+'7.  Persistence Report'!BG122</f>
        <v>0</v>
      </c>
      <c r="N670" s="295">
        <v>12</v>
      </c>
      <c r="O670" s="295"/>
      <c r="P670" s="295">
        <f>+'7.  Persistence Report'!T122</f>
        <v>0</v>
      </c>
      <c r="Q670" s="295">
        <f>+'7.  Persistence Report'!U122</f>
        <v>320.87319825353939</v>
      </c>
      <c r="R670" s="295">
        <f>+'7.  Persistence Report'!V122</f>
        <v>0</v>
      </c>
      <c r="S670" s="295">
        <f>+'7.  Persistence Report'!W122</f>
        <v>0</v>
      </c>
      <c r="T670" s="295">
        <f>+'7.  Persistence Report'!X122</f>
        <v>0</v>
      </c>
      <c r="U670" s="295">
        <f>+'7.  Persistence Report'!Y122</f>
        <v>0</v>
      </c>
      <c r="V670" s="295">
        <f>+'7.  Persistence Report'!Z122</f>
        <v>0</v>
      </c>
      <c r="W670" s="295">
        <f>+'7.  Persistence Report'!AA122</f>
        <v>0</v>
      </c>
      <c r="X670" s="295">
        <f>+'7.  Persistence Report'!AB122</f>
        <v>0</v>
      </c>
      <c r="Y670" s="426"/>
      <c r="Z670" s="410">
        <v>0.3</v>
      </c>
      <c r="AA670" s="410">
        <v>0.65</v>
      </c>
      <c r="AB670" s="410">
        <v>0.05</v>
      </c>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9">Z670</f>
        <v>0.3</v>
      </c>
      <c r="AA671" s="411">
        <f t="shared" ref="AA671" si="1970">AA670</f>
        <v>0.65</v>
      </c>
      <c r="AB671" s="411">
        <f t="shared" ref="AB671" si="1971">AB670</f>
        <v>0.05</v>
      </c>
      <c r="AC671" s="411">
        <f t="shared" ref="AC671" si="1972">AC670</f>
        <v>0</v>
      </c>
      <c r="AD671" s="411">
        <f t="shared" ref="AD671" si="1973">AD670</f>
        <v>0</v>
      </c>
      <c r="AE671" s="411">
        <f t="shared" ref="AE671" si="1974">AE670</f>
        <v>0</v>
      </c>
      <c r="AF671" s="411">
        <f t="shared" ref="AF671" si="1975">AF670</f>
        <v>0</v>
      </c>
      <c r="AG671" s="411">
        <f t="shared" ref="AG671" si="1976">AG670</f>
        <v>0</v>
      </c>
      <c r="AH671" s="411">
        <f t="shared" ref="AH671" si="1977">AH670</f>
        <v>0</v>
      </c>
      <c r="AI671" s="411">
        <f t="shared" ref="AI671" si="1978">AI670</f>
        <v>0</v>
      </c>
      <c r="AJ671" s="411">
        <f t="shared" ref="AJ671" si="1979">AJ670</f>
        <v>0</v>
      </c>
      <c r="AK671" s="411">
        <f t="shared" ref="AK671" si="1980">AK670</f>
        <v>0</v>
      </c>
      <c r="AL671" s="411">
        <f t="shared" ref="AL671" si="1981">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2">Z673</f>
        <v>0</v>
      </c>
      <c r="AA674" s="411">
        <f t="shared" ref="AA674" si="1983">AA673</f>
        <v>0</v>
      </c>
      <c r="AB674" s="411">
        <f t="shared" ref="AB674" si="1984">AB673</f>
        <v>0</v>
      </c>
      <c r="AC674" s="411">
        <f t="shared" ref="AC674" si="1985">AC673</f>
        <v>0</v>
      </c>
      <c r="AD674" s="411">
        <f t="shared" ref="AD674" si="1986">AD673</f>
        <v>0</v>
      </c>
      <c r="AE674" s="411">
        <f t="shared" ref="AE674" si="1987">AE673</f>
        <v>0</v>
      </c>
      <c r="AF674" s="411">
        <f t="shared" ref="AF674" si="1988">AF673</f>
        <v>0</v>
      </c>
      <c r="AG674" s="411">
        <f t="shared" ref="AG674" si="1989">AG673</f>
        <v>0</v>
      </c>
      <c r="AH674" s="411">
        <f t="shared" ref="AH674" si="1990">AH673</f>
        <v>0</v>
      </c>
      <c r="AI674" s="411">
        <f t="shared" ref="AI674" si="1991">AI673</f>
        <v>0</v>
      </c>
      <c r="AJ674" s="411">
        <f t="shared" ref="AJ674" si="1992">AJ673</f>
        <v>0</v>
      </c>
      <c r="AK674" s="411">
        <f t="shared" ref="AK674" si="1993">AK673</f>
        <v>0</v>
      </c>
      <c r="AL674" s="411">
        <f t="shared" ref="AL674" si="1994">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5">Z676</f>
        <v>0</v>
      </c>
      <c r="AA677" s="411">
        <f t="shared" ref="AA677" si="1996">AA676</f>
        <v>0</v>
      </c>
      <c r="AB677" s="411">
        <f t="shared" ref="AB677" si="1997">AB676</f>
        <v>0</v>
      </c>
      <c r="AC677" s="411">
        <f t="shared" ref="AC677" si="1998">AC676</f>
        <v>0</v>
      </c>
      <c r="AD677" s="411">
        <f t="shared" ref="AD677" si="1999">AD676</f>
        <v>0</v>
      </c>
      <c r="AE677" s="411">
        <f t="shared" ref="AE677" si="2000">AE676</f>
        <v>0</v>
      </c>
      <c r="AF677" s="411">
        <f t="shared" ref="AF677" si="2001">AF676</f>
        <v>0</v>
      </c>
      <c r="AG677" s="411">
        <f t="shared" ref="AG677" si="2002">AG676</f>
        <v>0</v>
      </c>
      <c r="AH677" s="411">
        <f t="shared" ref="AH677" si="2003">AH676</f>
        <v>0</v>
      </c>
      <c r="AI677" s="411">
        <f t="shared" ref="AI677" si="2004">AI676</f>
        <v>0</v>
      </c>
      <c r="AJ677" s="411">
        <f t="shared" ref="AJ677" si="2005">AJ676</f>
        <v>0</v>
      </c>
      <c r="AK677" s="411">
        <f t="shared" ref="AK677" si="2006">AK676</f>
        <v>0</v>
      </c>
      <c r="AL677" s="411">
        <f t="shared" ref="AL677" si="2007">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8">Z679</f>
        <v>0</v>
      </c>
      <c r="AA680" s="411">
        <f t="shared" ref="AA680" si="2009">AA679</f>
        <v>0</v>
      </c>
      <c r="AB680" s="411">
        <f t="shared" ref="AB680" si="2010">AB679</f>
        <v>0</v>
      </c>
      <c r="AC680" s="411">
        <f t="shared" ref="AC680" si="2011">AC679</f>
        <v>0</v>
      </c>
      <c r="AD680" s="411">
        <f t="shared" ref="AD680" si="2012">AD679</f>
        <v>0</v>
      </c>
      <c r="AE680" s="411">
        <f t="shared" ref="AE680" si="2013">AE679</f>
        <v>0</v>
      </c>
      <c r="AF680" s="411">
        <f t="shared" ref="AF680" si="2014">AF679</f>
        <v>0</v>
      </c>
      <c r="AG680" s="411">
        <f t="shared" ref="AG680" si="2015">AG679</f>
        <v>0</v>
      </c>
      <c r="AH680" s="411">
        <f t="shared" ref="AH680" si="2016">AH679</f>
        <v>0</v>
      </c>
      <c r="AI680" s="411">
        <f t="shared" ref="AI680" si="2017">AI679</f>
        <v>0</v>
      </c>
      <c r="AJ680" s="411">
        <f t="shared" ref="AJ680" si="2018">AJ679</f>
        <v>0</v>
      </c>
      <c r="AK680" s="411">
        <f t="shared" ref="AK680" si="2019">AK679</f>
        <v>0</v>
      </c>
      <c r="AL680" s="411">
        <f t="shared" ref="AL680" si="2020">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1">Z682</f>
        <v>0</v>
      </c>
      <c r="AA683" s="411">
        <f t="shared" ref="AA683" si="2022">AA682</f>
        <v>0</v>
      </c>
      <c r="AB683" s="411">
        <f t="shared" ref="AB683" si="2023">AB682</f>
        <v>0</v>
      </c>
      <c r="AC683" s="411">
        <f t="shared" ref="AC683" si="2024">AC682</f>
        <v>0</v>
      </c>
      <c r="AD683" s="411">
        <f t="shared" ref="AD683" si="2025">AD682</f>
        <v>0</v>
      </c>
      <c r="AE683" s="411">
        <f t="shared" ref="AE683" si="2026">AE682</f>
        <v>0</v>
      </c>
      <c r="AF683" s="411">
        <f t="shared" ref="AF683" si="2027">AF682</f>
        <v>0</v>
      </c>
      <c r="AG683" s="411">
        <f t="shared" ref="AG683" si="2028">AG682</f>
        <v>0</v>
      </c>
      <c r="AH683" s="411">
        <f t="shared" ref="AH683" si="2029">AH682</f>
        <v>0</v>
      </c>
      <c r="AI683" s="411">
        <f t="shared" ref="AI683" si="2030">AI682</f>
        <v>0</v>
      </c>
      <c r="AJ683" s="411">
        <f t="shared" ref="AJ683" si="2031">AJ682</f>
        <v>0</v>
      </c>
      <c r="AK683" s="411">
        <f t="shared" ref="AK683" si="2032">AK682</f>
        <v>0</v>
      </c>
      <c r="AL683" s="411">
        <f t="shared" ref="AL683" si="2033">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4">Z685</f>
        <v>0</v>
      </c>
      <c r="AA686" s="411">
        <f t="shared" ref="AA686" si="2035">AA685</f>
        <v>0</v>
      </c>
      <c r="AB686" s="411">
        <f t="shared" ref="AB686" si="2036">AB685</f>
        <v>0</v>
      </c>
      <c r="AC686" s="411">
        <f t="shared" ref="AC686" si="2037">AC685</f>
        <v>0</v>
      </c>
      <c r="AD686" s="411">
        <f t="shared" ref="AD686" si="2038">AD685</f>
        <v>0</v>
      </c>
      <c r="AE686" s="411">
        <f t="shared" ref="AE686" si="2039">AE685</f>
        <v>0</v>
      </c>
      <c r="AF686" s="411">
        <f t="shared" ref="AF686" si="2040">AF685</f>
        <v>0</v>
      </c>
      <c r="AG686" s="411">
        <f t="shared" ref="AG686" si="2041">AG685</f>
        <v>0</v>
      </c>
      <c r="AH686" s="411">
        <f t="shared" ref="AH686" si="2042">AH685</f>
        <v>0</v>
      </c>
      <c r="AI686" s="411">
        <f t="shared" ref="AI686" si="2043">AI685</f>
        <v>0</v>
      </c>
      <c r="AJ686" s="411">
        <f t="shared" ref="AJ686" si="2044">AJ685</f>
        <v>0</v>
      </c>
      <c r="AK686" s="411">
        <f t="shared" ref="AK686" si="2045">AK685</f>
        <v>0</v>
      </c>
      <c r="AL686" s="411">
        <f t="shared" ref="AL686" si="2046">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7">Z688</f>
        <v>0</v>
      </c>
      <c r="AA689" s="411">
        <f t="shared" ref="AA689" si="2048">AA688</f>
        <v>0</v>
      </c>
      <c r="AB689" s="411">
        <f t="shared" ref="AB689" si="2049">AB688</f>
        <v>0</v>
      </c>
      <c r="AC689" s="411">
        <f t="shared" ref="AC689" si="2050">AC688</f>
        <v>0</v>
      </c>
      <c r="AD689" s="411">
        <f t="shared" ref="AD689" si="2051">AD688</f>
        <v>0</v>
      </c>
      <c r="AE689" s="411">
        <f t="shared" ref="AE689" si="2052">AE688</f>
        <v>0</v>
      </c>
      <c r="AF689" s="411">
        <f t="shared" ref="AF689" si="2053">AF688</f>
        <v>0</v>
      </c>
      <c r="AG689" s="411">
        <f t="shared" ref="AG689" si="2054">AG688</f>
        <v>0</v>
      </c>
      <c r="AH689" s="411">
        <f t="shared" ref="AH689" si="2055">AH688</f>
        <v>0</v>
      </c>
      <c r="AI689" s="411">
        <f t="shared" ref="AI689" si="2056">AI688</f>
        <v>0</v>
      </c>
      <c r="AJ689" s="411">
        <f t="shared" ref="AJ689" si="2057">AJ688</f>
        <v>0</v>
      </c>
      <c r="AK689" s="411">
        <f t="shared" ref="AK689" si="2058">AK688</f>
        <v>0</v>
      </c>
      <c r="AL689" s="411">
        <f t="shared" ref="AL689" si="2059">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60">Z692</f>
        <v>0</v>
      </c>
      <c r="AA693" s="411">
        <f t="shared" ref="AA693" si="2061">AA692</f>
        <v>0</v>
      </c>
      <c r="AB693" s="411">
        <f t="shared" ref="AB693" si="2062">AB692</f>
        <v>0</v>
      </c>
      <c r="AC693" s="411">
        <f t="shared" ref="AC693" si="2063">AC692</f>
        <v>0</v>
      </c>
      <c r="AD693" s="411">
        <f t="shared" ref="AD693" si="2064">AD692</f>
        <v>0</v>
      </c>
      <c r="AE693" s="411">
        <f t="shared" ref="AE693" si="2065">AE692</f>
        <v>0</v>
      </c>
      <c r="AF693" s="411">
        <f t="shared" ref="AF693" si="2066">AF692</f>
        <v>0</v>
      </c>
      <c r="AG693" s="411">
        <f t="shared" ref="AG693" si="2067">AG692</f>
        <v>0</v>
      </c>
      <c r="AH693" s="411">
        <f t="shared" ref="AH693" si="2068">AH692</f>
        <v>0</v>
      </c>
      <c r="AI693" s="411">
        <f t="shared" ref="AI693" si="2069">AI692</f>
        <v>0</v>
      </c>
      <c r="AJ693" s="411">
        <f t="shared" ref="AJ693" si="2070">AJ692</f>
        <v>0</v>
      </c>
      <c r="AK693" s="411">
        <f t="shared" ref="AK693" si="2071">AK692</f>
        <v>0</v>
      </c>
      <c r="AL693" s="411">
        <f t="shared" ref="AL693" si="2072">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3">Z695</f>
        <v>0</v>
      </c>
      <c r="AA696" s="411">
        <f t="shared" ref="AA696" si="2074">AA695</f>
        <v>0</v>
      </c>
      <c r="AB696" s="411">
        <f t="shared" ref="AB696" si="2075">AB695</f>
        <v>0</v>
      </c>
      <c r="AC696" s="411">
        <f t="shared" ref="AC696" si="2076">AC695</f>
        <v>0</v>
      </c>
      <c r="AD696" s="411">
        <f t="shared" ref="AD696" si="2077">AD695</f>
        <v>0</v>
      </c>
      <c r="AE696" s="411">
        <f t="shared" ref="AE696" si="2078">AE695</f>
        <v>0</v>
      </c>
      <c r="AF696" s="411">
        <f t="shared" ref="AF696" si="2079">AF695</f>
        <v>0</v>
      </c>
      <c r="AG696" s="411">
        <f t="shared" ref="AG696" si="2080">AG695</f>
        <v>0</v>
      </c>
      <c r="AH696" s="411">
        <f t="shared" ref="AH696" si="2081">AH695</f>
        <v>0</v>
      </c>
      <c r="AI696" s="411">
        <f t="shared" ref="AI696" si="2082">AI695</f>
        <v>0</v>
      </c>
      <c r="AJ696" s="411">
        <f t="shared" ref="AJ696" si="2083">AJ695</f>
        <v>0</v>
      </c>
      <c r="AK696" s="411">
        <f t="shared" ref="AK696" si="2084">AK695</f>
        <v>0</v>
      </c>
      <c r="AL696" s="411">
        <f t="shared" ref="AL696" si="2085">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6">Z698</f>
        <v>0</v>
      </c>
      <c r="AA699" s="411">
        <f t="shared" ref="AA699" si="2087">AA698</f>
        <v>0</v>
      </c>
      <c r="AB699" s="411">
        <f t="shared" ref="AB699" si="2088">AB698</f>
        <v>0</v>
      </c>
      <c r="AC699" s="411">
        <f t="shared" ref="AC699" si="2089">AC698</f>
        <v>0</v>
      </c>
      <c r="AD699" s="411">
        <f t="shared" ref="AD699" si="2090">AD698</f>
        <v>0</v>
      </c>
      <c r="AE699" s="411">
        <f t="shared" ref="AE699" si="2091">AE698</f>
        <v>0</v>
      </c>
      <c r="AF699" s="411">
        <f t="shared" ref="AF699" si="2092">AF698</f>
        <v>0</v>
      </c>
      <c r="AG699" s="411">
        <f t="shared" ref="AG699" si="2093">AG698</f>
        <v>0</v>
      </c>
      <c r="AH699" s="411">
        <f t="shared" ref="AH699" si="2094">AH698</f>
        <v>0</v>
      </c>
      <c r="AI699" s="411">
        <f t="shared" ref="AI699" si="2095">AI698</f>
        <v>0</v>
      </c>
      <c r="AJ699" s="411">
        <f t="shared" ref="AJ699" si="2096">AJ698</f>
        <v>0</v>
      </c>
      <c r="AK699" s="411">
        <f t="shared" ref="AK699" si="2097">AK698</f>
        <v>0</v>
      </c>
      <c r="AL699" s="411">
        <f t="shared" ref="AL699" si="2098">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9">Z702</f>
        <v>0</v>
      </c>
      <c r="AA703" s="411">
        <f t="shared" ref="AA703" si="2100">AA702</f>
        <v>0</v>
      </c>
      <c r="AB703" s="411">
        <f t="shared" ref="AB703" si="2101">AB702</f>
        <v>0</v>
      </c>
      <c r="AC703" s="411">
        <f t="shared" ref="AC703" si="2102">AC702</f>
        <v>0</v>
      </c>
      <c r="AD703" s="411">
        <f t="shared" ref="AD703" si="2103">AD702</f>
        <v>0</v>
      </c>
      <c r="AE703" s="411">
        <f t="shared" ref="AE703" si="2104">AE702</f>
        <v>0</v>
      </c>
      <c r="AF703" s="411">
        <f t="shared" ref="AF703" si="2105">AF702</f>
        <v>0</v>
      </c>
      <c r="AG703" s="411">
        <f t="shared" ref="AG703" si="2106">AG702</f>
        <v>0</v>
      </c>
      <c r="AH703" s="411">
        <f t="shared" ref="AH703" si="2107">AH702</f>
        <v>0</v>
      </c>
      <c r="AI703" s="411">
        <f t="shared" ref="AI703" si="2108">AI702</f>
        <v>0</v>
      </c>
      <c r="AJ703" s="411">
        <f t="shared" ref="AJ703" si="2109">AJ702</f>
        <v>0</v>
      </c>
      <c r="AK703" s="411">
        <f t="shared" ref="AK703" si="2110">AK702</f>
        <v>0</v>
      </c>
      <c r="AL703" s="411">
        <f t="shared" ref="AL703" si="2111">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2">Z705</f>
        <v>0</v>
      </c>
      <c r="AA706" s="411">
        <f t="shared" ref="AA706" si="2113">AA705</f>
        <v>0</v>
      </c>
      <c r="AB706" s="411">
        <f t="shared" ref="AB706" si="2114">AB705</f>
        <v>0</v>
      </c>
      <c r="AC706" s="411">
        <f t="shared" ref="AC706" si="2115">AC705</f>
        <v>0</v>
      </c>
      <c r="AD706" s="411">
        <f t="shared" ref="AD706" si="2116">AD705</f>
        <v>0</v>
      </c>
      <c r="AE706" s="411">
        <f t="shared" ref="AE706" si="2117">AE705</f>
        <v>0</v>
      </c>
      <c r="AF706" s="411">
        <f t="shared" ref="AF706" si="2118">AF705</f>
        <v>0</v>
      </c>
      <c r="AG706" s="411">
        <f t="shared" ref="AG706" si="2119">AG705</f>
        <v>0</v>
      </c>
      <c r="AH706" s="411">
        <f t="shared" ref="AH706" si="2120">AH705</f>
        <v>0</v>
      </c>
      <c r="AI706" s="411">
        <f t="shared" ref="AI706" si="2121">AI705</f>
        <v>0</v>
      </c>
      <c r="AJ706" s="411">
        <f t="shared" ref="AJ706" si="2122">AJ705</f>
        <v>0</v>
      </c>
      <c r="AK706" s="411">
        <f t="shared" ref="AK706" si="2123">AK705</f>
        <v>0</v>
      </c>
      <c r="AL706" s="411">
        <f t="shared" ref="AL706" si="2124">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5">Z708</f>
        <v>0</v>
      </c>
      <c r="AA709" s="411">
        <f t="shared" ref="AA709" si="2126">AA708</f>
        <v>0</v>
      </c>
      <c r="AB709" s="411">
        <f t="shared" ref="AB709" si="2127">AB708</f>
        <v>0</v>
      </c>
      <c r="AC709" s="411">
        <f t="shared" ref="AC709" si="2128">AC708</f>
        <v>0</v>
      </c>
      <c r="AD709" s="411">
        <f t="shared" ref="AD709" si="2129">AD708</f>
        <v>0</v>
      </c>
      <c r="AE709" s="411">
        <f t="shared" ref="AE709" si="2130">AE708</f>
        <v>0</v>
      </c>
      <c r="AF709" s="411">
        <f t="shared" ref="AF709" si="2131">AF708</f>
        <v>0</v>
      </c>
      <c r="AG709" s="411">
        <f t="shared" ref="AG709" si="2132">AG708</f>
        <v>0</v>
      </c>
      <c r="AH709" s="411">
        <f t="shared" ref="AH709" si="2133">AH708</f>
        <v>0</v>
      </c>
      <c r="AI709" s="411">
        <f t="shared" ref="AI709" si="2134">AI708</f>
        <v>0</v>
      </c>
      <c r="AJ709" s="411">
        <f t="shared" ref="AJ709" si="2135">AJ708</f>
        <v>0</v>
      </c>
      <c r="AK709" s="411">
        <f t="shared" ref="AK709" si="2136">AK708</f>
        <v>0</v>
      </c>
      <c r="AL709" s="411">
        <f t="shared" ref="AL709" si="2137">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8">Z711</f>
        <v>0</v>
      </c>
      <c r="AA712" s="411">
        <f t="shared" ref="AA712" si="2139">AA711</f>
        <v>0</v>
      </c>
      <c r="AB712" s="411">
        <f t="shared" ref="AB712" si="2140">AB711</f>
        <v>0</v>
      </c>
      <c r="AC712" s="411">
        <f t="shared" ref="AC712" si="2141">AC711</f>
        <v>0</v>
      </c>
      <c r="AD712" s="411">
        <f t="shared" ref="AD712" si="2142">AD711</f>
        <v>0</v>
      </c>
      <c r="AE712" s="411">
        <f t="shared" ref="AE712" si="2143">AE711</f>
        <v>0</v>
      </c>
      <c r="AF712" s="411">
        <f t="shared" ref="AF712" si="2144">AF711</f>
        <v>0</v>
      </c>
      <c r="AG712" s="411">
        <f t="shared" ref="AG712" si="2145">AG711</f>
        <v>0</v>
      </c>
      <c r="AH712" s="411">
        <f t="shared" ref="AH712" si="2146">AH711</f>
        <v>0</v>
      </c>
      <c r="AI712" s="411">
        <f t="shared" ref="AI712" si="2147">AI711</f>
        <v>0</v>
      </c>
      <c r="AJ712" s="411">
        <f t="shared" ref="AJ712" si="2148">AJ711</f>
        <v>0</v>
      </c>
      <c r="AK712" s="411">
        <f t="shared" ref="AK712" si="2149">AK711</f>
        <v>0</v>
      </c>
      <c r="AL712" s="411">
        <f t="shared" ref="AL712" si="2150">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1">Z714</f>
        <v>0</v>
      </c>
      <c r="AA715" s="411">
        <f t="shared" ref="AA715" si="2152">AA714</f>
        <v>0</v>
      </c>
      <c r="AB715" s="411">
        <f t="shared" ref="AB715" si="2153">AB714</f>
        <v>0</v>
      </c>
      <c r="AC715" s="411">
        <f t="shared" ref="AC715" si="2154">AC714</f>
        <v>0</v>
      </c>
      <c r="AD715" s="411">
        <f t="shared" ref="AD715" si="2155">AD714</f>
        <v>0</v>
      </c>
      <c r="AE715" s="411">
        <f t="shared" ref="AE715" si="2156">AE714</f>
        <v>0</v>
      </c>
      <c r="AF715" s="411">
        <f t="shared" ref="AF715" si="2157">AF714</f>
        <v>0</v>
      </c>
      <c r="AG715" s="411">
        <f t="shared" ref="AG715" si="2158">AG714</f>
        <v>0</v>
      </c>
      <c r="AH715" s="411">
        <f t="shared" ref="AH715" si="2159">AH714</f>
        <v>0</v>
      </c>
      <c r="AI715" s="411">
        <f t="shared" ref="AI715" si="2160">AI714</f>
        <v>0</v>
      </c>
      <c r="AJ715" s="411">
        <f t="shared" ref="AJ715" si="2161">AJ714</f>
        <v>0</v>
      </c>
      <c r="AK715" s="411">
        <f t="shared" ref="AK715" si="2162">AK714</f>
        <v>0</v>
      </c>
      <c r="AL715" s="411">
        <f t="shared" ref="AL715" si="2163">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4">Z717</f>
        <v>0</v>
      </c>
      <c r="AA718" s="411">
        <f t="shared" ref="AA718" si="2165">AA717</f>
        <v>0</v>
      </c>
      <c r="AB718" s="411">
        <f t="shared" ref="AB718" si="2166">AB717</f>
        <v>0</v>
      </c>
      <c r="AC718" s="411">
        <f t="shared" ref="AC718" si="2167">AC717</f>
        <v>0</v>
      </c>
      <c r="AD718" s="411">
        <f t="shared" ref="AD718" si="2168">AD717</f>
        <v>0</v>
      </c>
      <c r="AE718" s="411">
        <f t="shared" ref="AE718" si="2169">AE717</f>
        <v>0</v>
      </c>
      <c r="AF718" s="411">
        <f t="shared" ref="AF718" si="2170">AF717</f>
        <v>0</v>
      </c>
      <c r="AG718" s="411">
        <f t="shared" ref="AG718" si="2171">AG717</f>
        <v>0</v>
      </c>
      <c r="AH718" s="411">
        <f t="shared" ref="AH718" si="2172">AH717</f>
        <v>0</v>
      </c>
      <c r="AI718" s="411">
        <f t="shared" ref="AI718" si="2173">AI717</f>
        <v>0</v>
      </c>
      <c r="AJ718" s="411">
        <f t="shared" ref="AJ718" si="2174">AJ717</f>
        <v>0</v>
      </c>
      <c r="AK718" s="411">
        <f t="shared" ref="AK718" si="2175">AK717</f>
        <v>0</v>
      </c>
      <c r="AL718" s="411">
        <f t="shared" ref="AL718" si="2176">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7">Z720</f>
        <v>0</v>
      </c>
      <c r="AA721" s="411">
        <f t="shared" ref="AA721" si="2178">AA720</f>
        <v>0</v>
      </c>
      <c r="AB721" s="411">
        <f t="shared" ref="AB721" si="2179">AB720</f>
        <v>0</v>
      </c>
      <c r="AC721" s="411">
        <f t="shared" ref="AC721" si="2180">AC720</f>
        <v>0</v>
      </c>
      <c r="AD721" s="411">
        <f t="shared" ref="AD721" si="2181">AD720</f>
        <v>0</v>
      </c>
      <c r="AE721" s="411">
        <f t="shared" ref="AE721" si="2182">AE720</f>
        <v>0</v>
      </c>
      <c r="AF721" s="411">
        <f t="shared" ref="AF721" si="2183">AF720</f>
        <v>0</v>
      </c>
      <c r="AG721" s="411">
        <f t="shared" ref="AG721" si="2184">AG720</f>
        <v>0</v>
      </c>
      <c r="AH721" s="411">
        <f t="shared" ref="AH721" si="2185">AH720</f>
        <v>0</v>
      </c>
      <c r="AI721" s="411">
        <f t="shared" ref="AI721" si="2186">AI720</f>
        <v>0</v>
      </c>
      <c r="AJ721" s="411">
        <f t="shared" ref="AJ721" si="2187">AJ720</f>
        <v>0</v>
      </c>
      <c r="AK721" s="411">
        <f t="shared" ref="AK721" si="2188">AK720</f>
        <v>0</v>
      </c>
      <c r="AL721" s="411">
        <f t="shared" ref="AL721" si="2189">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90">Z723</f>
        <v>0</v>
      </c>
      <c r="AA724" s="411">
        <f t="shared" ref="AA724" si="2191">AA723</f>
        <v>0</v>
      </c>
      <c r="AB724" s="411">
        <f t="shared" ref="AB724" si="2192">AB723</f>
        <v>0</v>
      </c>
      <c r="AC724" s="411">
        <f t="shared" ref="AC724" si="2193">AC723</f>
        <v>0</v>
      </c>
      <c r="AD724" s="411">
        <f t="shared" ref="AD724" si="2194">AD723</f>
        <v>0</v>
      </c>
      <c r="AE724" s="411">
        <f t="shared" ref="AE724" si="2195">AE723</f>
        <v>0</v>
      </c>
      <c r="AF724" s="411">
        <f t="shared" ref="AF724" si="2196">AF723</f>
        <v>0</v>
      </c>
      <c r="AG724" s="411">
        <f t="shared" ref="AG724" si="2197">AG723</f>
        <v>0</v>
      </c>
      <c r="AH724" s="411">
        <f t="shared" ref="AH724" si="2198">AH723</f>
        <v>0</v>
      </c>
      <c r="AI724" s="411">
        <f t="shared" ref="AI724" si="2199">AI723</f>
        <v>0</v>
      </c>
      <c r="AJ724" s="411">
        <f t="shared" ref="AJ724" si="2200">AJ723</f>
        <v>0</v>
      </c>
      <c r="AK724" s="411">
        <f t="shared" ref="AK724" si="2201">AK723</f>
        <v>0</v>
      </c>
      <c r="AL724" s="411">
        <f t="shared" ref="AL724" si="2202">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3">Z726</f>
        <v>0</v>
      </c>
      <c r="AA727" s="411">
        <f t="shared" ref="AA727" si="2204">AA726</f>
        <v>0</v>
      </c>
      <c r="AB727" s="411">
        <f t="shared" ref="AB727" si="2205">AB726</f>
        <v>0</v>
      </c>
      <c r="AC727" s="411">
        <f t="shared" ref="AC727" si="2206">AC726</f>
        <v>0</v>
      </c>
      <c r="AD727" s="411">
        <f t="shared" ref="AD727" si="2207">AD726</f>
        <v>0</v>
      </c>
      <c r="AE727" s="411">
        <f t="shared" ref="AE727" si="2208">AE726</f>
        <v>0</v>
      </c>
      <c r="AF727" s="411">
        <f t="shared" ref="AF727" si="2209">AF726</f>
        <v>0</v>
      </c>
      <c r="AG727" s="411">
        <f t="shared" ref="AG727" si="2210">AG726</f>
        <v>0</v>
      </c>
      <c r="AH727" s="411">
        <f t="shared" ref="AH727" si="2211">AH726</f>
        <v>0</v>
      </c>
      <c r="AI727" s="411">
        <f t="shared" ref="AI727" si="2212">AI726</f>
        <v>0</v>
      </c>
      <c r="AJ727" s="411">
        <f t="shared" ref="AJ727" si="2213">AJ726</f>
        <v>0</v>
      </c>
      <c r="AK727" s="411">
        <f t="shared" ref="AK727" si="2214">AK726</f>
        <v>0</v>
      </c>
      <c r="AL727" s="411">
        <f t="shared" ref="AL727" si="2215">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6">Z729</f>
        <v>0</v>
      </c>
      <c r="AA730" s="411">
        <f t="shared" ref="AA730" si="2217">AA729</f>
        <v>0</v>
      </c>
      <c r="AB730" s="411">
        <f t="shared" ref="AB730" si="2218">AB729</f>
        <v>0</v>
      </c>
      <c r="AC730" s="411">
        <f t="shared" ref="AC730" si="2219">AC729</f>
        <v>0</v>
      </c>
      <c r="AD730" s="411">
        <f t="shared" ref="AD730" si="2220">AD729</f>
        <v>0</v>
      </c>
      <c r="AE730" s="411">
        <f t="shared" ref="AE730" si="2221">AE729</f>
        <v>0</v>
      </c>
      <c r="AF730" s="411">
        <f t="shared" ref="AF730" si="2222">AF729</f>
        <v>0</v>
      </c>
      <c r="AG730" s="411">
        <f t="shared" ref="AG730" si="2223">AG729</f>
        <v>0</v>
      </c>
      <c r="AH730" s="411">
        <f t="shared" ref="AH730" si="2224">AH729</f>
        <v>0</v>
      </c>
      <c r="AI730" s="411">
        <f t="shared" ref="AI730" si="2225">AI729</f>
        <v>0</v>
      </c>
      <c r="AJ730" s="411">
        <f t="shared" ref="AJ730" si="2226">AJ729</f>
        <v>0</v>
      </c>
      <c r="AK730" s="411">
        <f t="shared" ref="AK730" si="2227">AK729</f>
        <v>0</v>
      </c>
      <c r="AL730" s="411">
        <f t="shared" ref="AL730" si="2228">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9">Z732</f>
        <v>0</v>
      </c>
      <c r="AA733" s="411">
        <f t="shared" ref="AA733" si="2230">AA732</f>
        <v>0</v>
      </c>
      <c r="AB733" s="411">
        <f t="shared" ref="AB733" si="2231">AB732</f>
        <v>0</v>
      </c>
      <c r="AC733" s="411">
        <f t="shared" ref="AC733" si="2232">AC732</f>
        <v>0</v>
      </c>
      <c r="AD733" s="411">
        <f t="shared" ref="AD733" si="2233">AD732</f>
        <v>0</v>
      </c>
      <c r="AE733" s="411">
        <f t="shared" ref="AE733" si="2234">AE732</f>
        <v>0</v>
      </c>
      <c r="AF733" s="411">
        <f t="shared" ref="AF733" si="2235">AF732</f>
        <v>0</v>
      </c>
      <c r="AG733" s="411">
        <f t="shared" ref="AG733" si="2236">AG732</f>
        <v>0</v>
      </c>
      <c r="AH733" s="411">
        <f t="shared" ref="AH733" si="2237">AH732</f>
        <v>0</v>
      </c>
      <c r="AI733" s="411">
        <f t="shared" ref="AI733" si="2238">AI732</f>
        <v>0</v>
      </c>
      <c r="AJ733" s="411">
        <f t="shared" ref="AJ733" si="2239">AJ732</f>
        <v>0</v>
      </c>
      <c r="AK733" s="411">
        <f t="shared" ref="AK733" si="2240">AK732</f>
        <v>0</v>
      </c>
      <c r="AL733" s="411">
        <f t="shared" ref="AL733" si="2241">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2">Z735</f>
        <v>0</v>
      </c>
      <c r="AA736" s="411">
        <f t="shared" ref="AA736" si="2243">AA735</f>
        <v>0</v>
      </c>
      <c r="AB736" s="411">
        <f t="shared" ref="AB736" si="2244">AB735</f>
        <v>0</v>
      </c>
      <c r="AC736" s="411">
        <f t="shared" ref="AC736" si="2245">AC735</f>
        <v>0</v>
      </c>
      <c r="AD736" s="411">
        <f t="shared" ref="AD736" si="2246">AD735</f>
        <v>0</v>
      </c>
      <c r="AE736" s="411">
        <f t="shared" ref="AE736" si="2247">AE735</f>
        <v>0</v>
      </c>
      <c r="AF736" s="411">
        <f t="shared" ref="AF736" si="2248">AF735</f>
        <v>0</v>
      </c>
      <c r="AG736" s="411">
        <f t="shared" ref="AG736" si="2249">AG735</f>
        <v>0</v>
      </c>
      <c r="AH736" s="411">
        <f t="shared" ref="AH736" si="2250">AH735</f>
        <v>0</v>
      </c>
      <c r="AI736" s="411">
        <f t="shared" ref="AI736" si="2251">AI735</f>
        <v>0</v>
      </c>
      <c r="AJ736" s="411">
        <f t="shared" ref="AJ736" si="2252">AJ735</f>
        <v>0</v>
      </c>
      <c r="AK736" s="411">
        <f t="shared" ref="AK736" si="2253">AK735</f>
        <v>0</v>
      </c>
      <c r="AL736" s="411">
        <f t="shared" ref="AL736" si="2254">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5">Z738</f>
        <v>0</v>
      </c>
      <c r="AA739" s="411">
        <f t="shared" ref="AA739" si="2256">AA738</f>
        <v>0</v>
      </c>
      <c r="AB739" s="411">
        <f t="shared" ref="AB739" si="2257">AB738</f>
        <v>0</v>
      </c>
      <c r="AC739" s="411">
        <f t="shared" ref="AC739" si="2258">AC738</f>
        <v>0</v>
      </c>
      <c r="AD739" s="411">
        <f t="shared" ref="AD739" si="2259">AD738</f>
        <v>0</v>
      </c>
      <c r="AE739" s="411">
        <f t="shared" ref="AE739" si="2260">AE738</f>
        <v>0</v>
      </c>
      <c r="AF739" s="411">
        <f t="shared" ref="AF739" si="2261">AF738</f>
        <v>0</v>
      </c>
      <c r="AG739" s="411">
        <f t="shared" ref="AG739" si="2262">AG738</f>
        <v>0</v>
      </c>
      <c r="AH739" s="411">
        <f t="shared" ref="AH739" si="2263">AH738</f>
        <v>0</v>
      </c>
      <c r="AI739" s="411">
        <f t="shared" ref="AI739" si="2264">AI738</f>
        <v>0</v>
      </c>
      <c r="AJ739" s="411">
        <f t="shared" ref="AJ739" si="2265">AJ738</f>
        <v>0</v>
      </c>
      <c r="AK739" s="411">
        <f t="shared" ref="AK739" si="2266">AK738</f>
        <v>0</v>
      </c>
      <c r="AL739" s="411">
        <f t="shared" ref="AL739" si="2267">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8">Z741</f>
        <v>0</v>
      </c>
      <c r="AA742" s="411">
        <f t="shared" ref="AA742" si="2269">AA741</f>
        <v>0</v>
      </c>
      <c r="AB742" s="411">
        <f t="shared" ref="AB742" si="2270">AB741</f>
        <v>0</v>
      </c>
      <c r="AC742" s="411">
        <f t="shared" ref="AC742" si="2271">AC741</f>
        <v>0</v>
      </c>
      <c r="AD742" s="411">
        <f t="shared" ref="AD742" si="2272">AD741</f>
        <v>0</v>
      </c>
      <c r="AE742" s="411">
        <f t="shared" ref="AE742" si="2273">AE741</f>
        <v>0</v>
      </c>
      <c r="AF742" s="411">
        <f t="shared" ref="AF742" si="2274">AF741</f>
        <v>0</v>
      </c>
      <c r="AG742" s="411">
        <f t="shared" ref="AG742" si="2275">AG741</f>
        <v>0</v>
      </c>
      <c r="AH742" s="411">
        <f t="shared" ref="AH742" si="2276">AH741</f>
        <v>0</v>
      </c>
      <c r="AI742" s="411">
        <f t="shared" ref="AI742" si="2277">AI741</f>
        <v>0</v>
      </c>
      <c r="AJ742" s="411">
        <f t="shared" ref="AJ742" si="2278">AJ741</f>
        <v>0</v>
      </c>
      <c r="AK742" s="411">
        <f t="shared" ref="AK742" si="2279">AK741</f>
        <v>0</v>
      </c>
      <c r="AL742" s="411">
        <f t="shared" ref="AL742" si="2280">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0</v>
      </c>
      <c r="E744" s="329">
        <f t="shared" ref="E744:M744" si="2281">SUM(E587:E742)</f>
        <v>0</v>
      </c>
      <c r="F744" s="329">
        <f t="shared" si="2281"/>
        <v>3515672.5576217836</v>
      </c>
      <c r="G744" s="329">
        <f t="shared" si="2281"/>
        <v>0</v>
      </c>
      <c r="H744" s="329">
        <f t="shared" si="2281"/>
        <v>0</v>
      </c>
      <c r="I744" s="329">
        <f t="shared" si="2281"/>
        <v>0</v>
      </c>
      <c r="J744" s="329">
        <f t="shared" si="2281"/>
        <v>0</v>
      </c>
      <c r="K744" s="329">
        <f t="shared" si="2281"/>
        <v>0</v>
      </c>
      <c r="L744" s="329">
        <f t="shared" si="2281"/>
        <v>0</v>
      </c>
      <c r="M744" s="329">
        <f t="shared" si="2281"/>
        <v>0</v>
      </c>
      <c r="N744" s="329"/>
      <c r="O744" s="329">
        <f>SUM(O587:O742)</f>
        <v>0</v>
      </c>
      <c r="P744" s="329">
        <f t="shared" ref="P744:X744" si="2282">SUM(P587:P742)</f>
        <v>0</v>
      </c>
      <c r="Q744" s="329">
        <f t="shared" si="2282"/>
        <v>320.87319825353939</v>
      </c>
      <c r="R744" s="329">
        <f t="shared" si="2282"/>
        <v>0</v>
      </c>
      <c r="S744" s="329">
        <f t="shared" si="2282"/>
        <v>0</v>
      </c>
      <c r="T744" s="329">
        <f t="shared" si="2282"/>
        <v>0</v>
      </c>
      <c r="U744" s="329">
        <f t="shared" si="2282"/>
        <v>0</v>
      </c>
      <c r="V744" s="329">
        <f t="shared" si="2282"/>
        <v>0</v>
      </c>
      <c r="W744" s="329">
        <f t="shared" si="2282"/>
        <v>0</v>
      </c>
      <c r="X744" s="329">
        <f t="shared" si="2282"/>
        <v>0</v>
      </c>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5.0000000000000001E-3</v>
      </c>
      <c r="Z747" s="341">
        <f>HLOOKUP(Z$35,'3.  Distribution Rates'!$C$122:$P$133,10,FALSE)</f>
        <v>0.02</v>
      </c>
      <c r="AA747" s="341">
        <f>HLOOKUP(AA$35,'3.  Distribution Rates'!$C$122:$P$133,10,FALSE)</f>
        <v>4.7934000000000001</v>
      </c>
      <c r="AB747" s="341">
        <f>HLOOKUP(AB$35,'3.  Distribution Rates'!$C$122:$P$133,10,FALSE)</f>
        <v>4.9275000000000002</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83">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83"/>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83"/>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83"/>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4">Y210*Y747</f>
        <v>0</v>
      </c>
      <c r="Z752" s="378">
        <f t="shared" si="2284"/>
        <v>0</v>
      </c>
      <c r="AA752" s="378">
        <f t="shared" si="2284"/>
        <v>0</v>
      </c>
      <c r="AB752" s="378">
        <f t="shared" si="2284"/>
        <v>0</v>
      </c>
      <c r="AC752" s="378">
        <f t="shared" si="2284"/>
        <v>0</v>
      </c>
      <c r="AD752" s="378">
        <f t="shared" si="2284"/>
        <v>0</v>
      </c>
      <c r="AE752" s="378">
        <f t="shared" si="2284"/>
        <v>0</v>
      </c>
      <c r="AF752" s="378">
        <f t="shared" si="2284"/>
        <v>0</v>
      </c>
      <c r="AG752" s="378">
        <f t="shared" si="2284"/>
        <v>0</v>
      </c>
      <c r="AH752" s="378">
        <f t="shared" si="2284"/>
        <v>0</v>
      </c>
      <c r="AI752" s="378">
        <f t="shared" si="2284"/>
        <v>0</v>
      </c>
      <c r="AJ752" s="378">
        <f t="shared" si="2284"/>
        <v>0</v>
      </c>
      <c r="AK752" s="378">
        <f t="shared" si="2284"/>
        <v>0</v>
      </c>
      <c r="AL752" s="378">
        <f t="shared" si="2284"/>
        <v>0</v>
      </c>
      <c r="AM752" s="629">
        <f t="shared" si="2283"/>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5">Y393*Y747</f>
        <v>0</v>
      </c>
      <c r="Z753" s="378">
        <f t="shared" si="2285"/>
        <v>0</v>
      </c>
      <c r="AA753" s="378">
        <f t="shared" si="2285"/>
        <v>0</v>
      </c>
      <c r="AB753" s="378">
        <f t="shared" si="2285"/>
        <v>0</v>
      </c>
      <c r="AC753" s="378">
        <f t="shared" si="2285"/>
        <v>0</v>
      </c>
      <c r="AD753" s="378">
        <f t="shared" si="2285"/>
        <v>0</v>
      </c>
      <c r="AE753" s="378">
        <f t="shared" si="2285"/>
        <v>0</v>
      </c>
      <c r="AF753" s="378">
        <f t="shared" si="2285"/>
        <v>0</v>
      </c>
      <c r="AG753" s="378">
        <f t="shared" si="2285"/>
        <v>0</v>
      </c>
      <c r="AH753" s="378">
        <f t="shared" si="2285"/>
        <v>0</v>
      </c>
      <c r="AI753" s="378">
        <f t="shared" si="2285"/>
        <v>0</v>
      </c>
      <c r="AJ753" s="378">
        <f t="shared" si="2285"/>
        <v>0</v>
      </c>
      <c r="AK753" s="378">
        <f t="shared" si="2285"/>
        <v>0</v>
      </c>
      <c r="AL753" s="378">
        <f t="shared" si="2285"/>
        <v>0</v>
      </c>
      <c r="AM753" s="629">
        <f t="shared" si="2283"/>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6">Y576*Y747</f>
        <v>0</v>
      </c>
      <c r="Z754" s="378">
        <f t="shared" si="2286"/>
        <v>0</v>
      </c>
      <c r="AA754" s="378">
        <f t="shared" si="2286"/>
        <v>0</v>
      </c>
      <c r="AB754" s="378">
        <f t="shared" si="2286"/>
        <v>0</v>
      </c>
      <c r="AC754" s="378">
        <f t="shared" si="2286"/>
        <v>0</v>
      </c>
      <c r="AD754" s="378">
        <f t="shared" si="2286"/>
        <v>0</v>
      </c>
      <c r="AE754" s="378">
        <f t="shared" si="2286"/>
        <v>0</v>
      </c>
      <c r="AF754" s="378">
        <f t="shared" si="2286"/>
        <v>0</v>
      </c>
      <c r="AG754" s="378">
        <f t="shared" si="2286"/>
        <v>0</v>
      </c>
      <c r="AH754" s="378">
        <f t="shared" si="2286"/>
        <v>0</v>
      </c>
      <c r="AI754" s="378">
        <f t="shared" si="2286"/>
        <v>0</v>
      </c>
      <c r="AJ754" s="378">
        <f t="shared" si="2286"/>
        <v>0</v>
      </c>
      <c r="AK754" s="378">
        <f t="shared" si="2286"/>
        <v>0</v>
      </c>
      <c r="AL754" s="378">
        <f t="shared" si="2286"/>
        <v>0</v>
      </c>
      <c r="AM754" s="629">
        <f t="shared" si="2283"/>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7">Z744*Z747</f>
        <v>0</v>
      </c>
      <c r="AA755" s="378">
        <f t="shared" si="2287"/>
        <v>0</v>
      </c>
      <c r="AB755" s="378">
        <f t="shared" si="2287"/>
        <v>0</v>
      </c>
      <c r="AC755" s="378">
        <f t="shared" si="2287"/>
        <v>0</v>
      </c>
      <c r="AD755" s="378">
        <f t="shared" si="2287"/>
        <v>0</v>
      </c>
      <c r="AE755" s="378">
        <f t="shared" si="2287"/>
        <v>0</v>
      </c>
      <c r="AF755" s="378">
        <f t="shared" si="2287"/>
        <v>0</v>
      </c>
      <c r="AG755" s="378">
        <f t="shared" si="2287"/>
        <v>0</v>
      </c>
      <c r="AH755" s="378">
        <f t="shared" si="2287"/>
        <v>0</v>
      </c>
      <c r="AI755" s="378">
        <f t="shared" si="2287"/>
        <v>0</v>
      </c>
      <c r="AJ755" s="378">
        <f t="shared" si="2287"/>
        <v>0</v>
      </c>
      <c r="AK755" s="378">
        <f t="shared" si="2287"/>
        <v>0</v>
      </c>
      <c r="AL755" s="378">
        <f t="shared" si="2287"/>
        <v>0</v>
      </c>
      <c r="AM755" s="629">
        <f t="shared" si="2283"/>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8">SUM(AA748:AA755)</f>
        <v>0</v>
      </c>
      <c r="AB756" s="346">
        <f t="shared" si="2288"/>
        <v>0</v>
      </c>
      <c r="AC756" s="346">
        <f t="shared" si="2288"/>
        <v>0</v>
      </c>
      <c r="AD756" s="346">
        <f t="shared" si="2288"/>
        <v>0</v>
      </c>
      <c r="AE756" s="346">
        <f t="shared" si="2288"/>
        <v>0</v>
      </c>
      <c r="AF756" s="346">
        <f t="shared" ref="AF756:AL756" si="2289">SUM(AF748:AF755)</f>
        <v>0</v>
      </c>
      <c r="AG756" s="346">
        <f t="shared" si="2289"/>
        <v>0</v>
      </c>
      <c r="AH756" s="346">
        <f t="shared" si="2289"/>
        <v>0</v>
      </c>
      <c r="AI756" s="346">
        <f t="shared" si="2289"/>
        <v>0</v>
      </c>
      <c r="AJ756" s="346">
        <f t="shared" si="2289"/>
        <v>0</v>
      </c>
      <c r="AK756" s="346">
        <f t="shared" si="2289"/>
        <v>0</v>
      </c>
      <c r="AL756" s="346">
        <f t="shared" si="2289"/>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90">Z745*Z747</f>
        <v>0</v>
      </c>
      <c r="AA757" s="347">
        <f t="shared" si="2290"/>
        <v>0</v>
      </c>
      <c r="AB757" s="347">
        <f t="shared" si="2290"/>
        <v>0</v>
      </c>
      <c r="AC757" s="347">
        <f t="shared" si="2290"/>
        <v>0</v>
      </c>
      <c r="AD757" s="347">
        <f t="shared" si="2290"/>
        <v>0</v>
      </c>
      <c r="AE757" s="347">
        <f t="shared" si="2290"/>
        <v>0</v>
      </c>
      <c r="AF757" s="347">
        <f t="shared" ref="AF757:AL757" si="2291">AF745*AF747</f>
        <v>0</v>
      </c>
      <c r="AG757" s="347">
        <f t="shared" si="2291"/>
        <v>0</v>
      </c>
      <c r="AH757" s="347">
        <f t="shared" si="2291"/>
        <v>0</v>
      </c>
      <c r="AI757" s="347">
        <f t="shared" si="2291"/>
        <v>0</v>
      </c>
      <c r="AJ757" s="347">
        <f t="shared" si="2291"/>
        <v>0</v>
      </c>
      <c r="AK757" s="347">
        <f t="shared" si="2291"/>
        <v>0</v>
      </c>
      <c r="AL757" s="347">
        <f t="shared" si="2291"/>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92">IF(AA585="kw",SUMPRODUCT($N$587:$N$742,$P$587:$P$742,AA587:AA742),SUMPRODUCT($E$587:$E$742,AA587:AA742))</f>
        <v>0</v>
      </c>
      <c r="AB760" s="291">
        <f t="shared" si="2292"/>
        <v>0</v>
      </c>
      <c r="AC760" s="291">
        <f t="shared" si="2292"/>
        <v>0</v>
      </c>
      <c r="AD760" s="291">
        <f t="shared" si="2292"/>
        <v>0</v>
      </c>
      <c r="AE760" s="291">
        <f t="shared" si="2292"/>
        <v>0</v>
      </c>
      <c r="AF760" s="291">
        <f t="shared" si="2292"/>
        <v>0</v>
      </c>
      <c r="AG760" s="291">
        <f t="shared" si="2292"/>
        <v>0</v>
      </c>
      <c r="AH760" s="291">
        <f t="shared" si="2292"/>
        <v>0</v>
      </c>
      <c r="AI760" s="291">
        <f t="shared" si="2292"/>
        <v>0</v>
      </c>
      <c r="AJ760" s="291">
        <f t="shared" si="2292"/>
        <v>0</v>
      </c>
      <c r="AK760" s="291">
        <f t="shared" si="2292"/>
        <v>0</v>
      </c>
      <c r="AL760" s="291">
        <f t="shared" si="2292"/>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1591358.8730836378</v>
      </c>
      <c r="Z761" s="326">
        <f>SUMPRODUCT(F587:F742,Z587:Z742)</f>
        <v>577294.1053614436</v>
      </c>
      <c r="AA761" s="326">
        <f t="shared" ref="AA761:AL761" si="2293">IF(AA585="kw",SUMPRODUCT($N$587:$N$742,$Q$587:$Q$742,AA587:AA742),SUMPRODUCT($F$587:$F$742,AA587:AA742))</f>
        <v>2502.8109463776073</v>
      </c>
      <c r="AB761" s="326">
        <f t="shared" si="2293"/>
        <v>192.52391895212364</v>
      </c>
      <c r="AC761" s="326">
        <f t="shared" si="2293"/>
        <v>0</v>
      </c>
      <c r="AD761" s="326">
        <f t="shared" si="2293"/>
        <v>0</v>
      </c>
      <c r="AE761" s="326">
        <f t="shared" si="2293"/>
        <v>0</v>
      </c>
      <c r="AF761" s="326">
        <f t="shared" si="2293"/>
        <v>0</v>
      </c>
      <c r="AG761" s="326">
        <f t="shared" si="2293"/>
        <v>0</v>
      </c>
      <c r="AH761" s="326">
        <f t="shared" si="2293"/>
        <v>0</v>
      </c>
      <c r="AI761" s="326">
        <f t="shared" si="2293"/>
        <v>0</v>
      </c>
      <c r="AJ761" s="326">
        <f t="shared" si="2293"/>
        <v>0</v>
      </c>
      <c r="AK761" s="326">
        <f t="shared" si="2293"/>
        <v>0</v>
      </c>
      <c r="AL761" s="326">
        <f t="shared" si="2293"/>
        <v>0</v>
      </c>
      <c r="AM761" s="386"/>
    </row>
    <row r="762" spans="1:40" ht="20.25" customHeight="1">
      <c r="B762" s="368" t="s">
        <v>582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2" t="s">
        <v>211</v>
      </c>
      <c r="C766" s="814" t="s">
        <v>33</v>
      </c>
      <c r="D766" s="284" t="s">
        <v>422</v>
      </c>
      <c r="E766" s="816" t="s">
        <v>209</v>
      </c>
      <c r="F766" s="817"/>
      <c r="G766" s="817"/>
      <c r="H766" s="817"/>
      <c r="I766" s="817"/>
      <c r="J766" s="817"/>
      <c r="K766" s="817"/>
      <c r="L766" s="817"/>
      <c r="M766" s="818"/>
      <c r="N766" s="819" t="s">
        <v>213</v>
      </c>
      <c r="O766" s="284" t="s">
        <v>423</v>
      </c>
      <c r="P766" s="816" t="s">
        <v>212</v>
      </c>
      <c r="Q766" s="817"/>
      <c r="R766" s="817"/>
      <c r="S766" s="817"/>
      <c r="T766" s="817"/>
      <c r="U766" s="817"/>
      <c r="V766" s="817"/>
      <c r="W766" s="817"/>
      <c r="X766" s="818"/>
      <c r="Y766" s="809" t="s">
        <v>243</v>
      </c>
      <c r="Z766" s="810"/>
      <c r="AA766" s="810"/>
      <c r="AB766" s="810"/>
      <c r="AC766" s="810"/>
      <c r="AD766" s="810"/>
      <c r="AE766" s="810"/>
      <c r="AF766" s="810"/>
      <c r="AG766" s="810"/>
      <c r="AH766" s="810"/>
      <c r="AI766" s="810"/>
      <c r="AJ766" s="810"/>
      <c r="AK766" s="810"/>
      <c r="AL766" s="810"/>
      <c r="AM766" s="811"/>
    </row>
    <row r="767" spans="1:40" ht="65.25" customHeight="1">
      <c r="B767" s="813"/>
      <c r="C767" s="815"/>
      <c r="D767" s="285">
        <v>2019</v>
      </c>
      <c r="E767" s="285">
        <v>2020</v>
      </c>
      <c r="F767" s="285">
        <v>2021</v>
      </c>
      <c r="G767" s="285">
        <v>2022</v>
      </c>
      <c r="H767" s="285">
        <v>2023</v>
      </c>
      <c r="I767" s="285">
        <v>2024</v>
      </c>
      <c r="J767" s="285">
        <v>2025</v>
      </c>
      <c r="K767" s="285">
        <v>2026</v>
      </c>
      <c r="L767" s="285">
        <v>2027</v>
      </c>
      <c r="M767" s="285">
        <v>2028</v>
      </c>
      <c r="N767" s="82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 - Thermal Demand Meter</v>
      </c>
      <c r="AB767" s="285" t="str">
        <f>'1.  LRAMVA Summary'!G52</f>
        <v>GS&gt;50 KW - Interval Meter</v>
      </c>
      <c r="AC767" s="285" t="str">
        <f>'1.  LRAMVA Summary'!H52</f>
        <v>Street 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4">Z770</f>
        <v>0</v>
      </c>
      <c r="AA771" s="411">
        <f t="shared" ref="AA771" si="2295">AA770</f>
        <v>0</v>
      </c>
      <c r="AB771" s="411">
        <f t="shared" ref="AB771" si="2296">AB770</f>
        <v>0</v>
      </c>
      <c r="AC771" s="411">
        <f t="shared" ref="AC771" si="2297">AC770</f>
        <v>0</v>
      </c>
      <c r="AD771" s="411">
        <f t="shared" ref="AD771" si="2298">AD770</f>
        <v>0</v>
      </c>
      <c r="AE771" s="411">
        <f t="shared" ref="AE771" si="2299">AE770</f>
        <v>0</v>
      </c>
      <c r="AF771" s="411">
        <f t="shared" ref="AF771" si="2300">AF770</f>
        <v>0</v>
      </c>
      <c r="AG771" s="411">
        <f t="shared" ref="AG771" si="2301">AG770</f>
        <v>0</v>
      </c>
      <c r="AH771" s="411">
        <f t="shared" ref="AH771" si="2302">AH770</f>
        <v>0</v>
      </c>
      <c r="AI771" s="411">
        <f t="shared" ref="AI771" si="2303">AI770</f>
        <v>0</v>
      </c>
      <c r="AJ771" s="411">
        <f t="shared" ref="AJ771" si="2304">AJ770</f>
        <v>0</v>
      </c>
      <c r="AK771" s="411">
        <f t="shared" ref="AK771" si="2305">AK770</f>
        <v>0</v>
      </c>
      <c r="AL771" s="411">
        <f t="shared" ref="AL771" si="2306">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7">Z773</f>
        <v>0</v>
      </c>
      <c r="AA774" s="411">
        <f t="shared" ref="AA774" si="2308">AA773</f>
        <v>0</v>
      </c>
      <c r="AB774" s="411">
        <f t="shared" ref="AB774" si="2309">AB773</f>
        <v>0</v>
      </c>
      <c r="AC774" s="411">
        <f t="shared" ref="AC774" si="2310">AC773</f>
        <v>0</v>
      </c>
      <c r="AD774" s="411">
        <f t="shared" ref="AD774" si="2311">AD773</f>
        <v>0</v>
      </c>
      <c r="AE774" s="411">
        <f t="shared" ref="AE774" si="2312">AE773</f>
        <v>0</v>
      </c>
      <c r="AF774" s="411">
        <f t="shared" ref="AF774" si="2313">AF773</f>
        <v>0</v>
      </c>
      <c r="AG774" s="411">
        <f t="shared" ref="AG774" si="2314">AG773</f>
        <v>0</v>
      </c>
      <c r="AH774" s="411">
        <f t="shared" ref="AH774" si="2315">AH773</f>
        <v>0</v>
      </c>
      <c r="AI774" s="411">
        <f t="shared" ref="AI774" si="2316">AI773</f>
        <v>0</v>
      </c>
      <c r="AJ774" s="411">
        <f t="shared" ref="AJ774" si="2317">AJ773</f>
        <v>0</v>
      </c>
      <c r="AK774" s="411">
        <f t="shared" ref="AK774" si="2318">AK773</f>
        <v>0</v>
      </c>
      <c r="AL774" s="411">
        <f t="shared" ref="AL774" si="2319">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20">Z776</f>
        <v>0</v>
      </c>
      <c r="AA777" s="411">
        <f t="shared" ref="AA777" si="2321">AA776</f>
        <v>0</v>
      </c>
      <c r="AB777" s="411">
        <f t="shared" ref="AB777" si="2322">AB776</f>
        <v>0</v>
      </c>
      <c r="AC777" s="411">
        <f t="shared" ref="AC777" si="2323">AC776</f>
        <v>0</v>
      </c>
      <c r="AD777" s="411">
        <f t="shared" ref="AD777" si="2324">AD776</f>
        <v>0</v>
      </c>
      <c r="AE777" s="411">
        <f t="shared" ref="AE777" si="2325">AE776</f>
        <v>0</v>
      </c>
      <c r="AF777" s="411">
        <f t="shared" ref="AF777" si="2326">AF776</f>
        <v>0</v>
      </c>
      <c r="AG777" s="411">
        <f t="shared" ref="AG777" si="2327">AG776</f>
        <v>0</v>
      </c>
      <c r="AH777" s="411">
        <f t="shared" ref="AH777" si="2328">AH776</f>
        <v>0</v>
      </c>
      <c r="AI777" s="411">
        <f t="shared" ref="AI777" si="2329">AI776</f>
        <v>0</v>
      </c>
      <c r="AJ777" s="411">
        <f t="shared" ref="AJ777" si="2330">AJ776</f>
        <v>0</v>
      </c>
      <c r="AK777" s="411">
        <f t="shared" ref="AK777" si="2331">AK776</f>
        <v>0</v>
      </c>
      <c r="AL777" s="411">
        <f t="shared" ref="AL777" si="2332">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666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3">Z779</f>
        <v>0</v>
      </c>
      <c r="AA780" s="411">
        <f t="shared" ref="AA780" si="2334">AA779</f>
        <v>0</v>
      </c>
      <c r="AB780" s="411">
        <f t="shared" ref="AB780" si="2335">AB779</f>
        <v>0</v>
      </c>
      <c r="AC780" s="411">
        <f t="shared" ref="AC780" si="2336">AC779</f>
        <v>0</v>
      </c>
      <c r="AD780" s="411">
        <f t="shared" ref="AD780" si="2337">AD779</f>
        <v>0</v>
      </c>
      <c r="AE780" s="411">
        <f t="shared" ref="AE780" si="2338">AE779</f>
        <v>0</v>
      </c>
      <c r="AF780" s="411">
        <f t="shared" ref="AF780" si="2339">AF779</f>
        <v>0</v>
      </c>
      <c r="AG780" s="411">
        <f t="shared" ref="AG780" si="2340">AG779</f>
        <v>0</v>
      </c>
      <c r="AH780" s="411">
        <f t="shared" ref="AH780" si="2341">AH779</f>
        <v>0</v>
      </c>
      <c r="AI780" s="411">
        <f t="shared" ref="AI780" si="2342">AI779</f>
        <v>0</v>
      </c>
      <c r="AJ780" s="411">
        <f t="shared" ref="AJ780" si="2343">AJ779</f>
        <v>0</v>
      </c>
      <c r="AK780" s="411">
        <f t="shared" ref="AK780" si="2344">AK779</f>
        <v>0</v>
      </c>
      <c r="AL780" s="411">
        <f t="shared" ref="AL780" si="2345">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6">Z782</f>
        <v>0</v>
      </c>
      <c r="AA783" s="411">
        <f t="shared" ref="AA783" si="2347">AA782</f>
        <v>0</v>
      </c>
      <c r="AB783" s="411">
        <f t="shared" ref="AB783" si="2348">AB782</f>
        <v>0</v>
      </c>
      <c r="AC783" s="411">
        <f t="shared" ref="AC783" si="2349">AC782</f>
        <v>0</v>
      </c>
      <c r="AD783" s="411">
        <f t="shared" ref="AD783" si="2350">AD782</f>
        <v>0</v>
      </c>
      <c r="AE783" s="411">
        <f t="shared" ref="AE783" si="2351">AE782</f>
        <v>0</v>
      </c>
      <c r="AF783" s="411">
        <f t="shared" ref="AF783" si="2352">AF782</f>
        <v>0</v>
      </c>
      <c r="AG783" s="411">
        <f t="shared" ref="AG783" si="2353">AG782</f>
        <v>0</v>
      </c>
      <c r="AH783" s="411">
        <f t="shared" ref="AH783" si="2354">AH782</f>
        <v>0</v>
      </c>
      <c r="AI783" s="411">
        <f t="shared" ref="AI783" si="2355">AI782</f>
        <v>0</v>
      </c>
      <c r="AJ783" s="411">
        <f t="shared" ref="AJ783" si="2356">AJ782</f>
        <v>0</v>
      </c>
      <c r="AK783" s="411">
        <f t="shared" ref="AK783" si="2357">AK782</f>
        <v>0</v>
      </c>
      <c r="AL783" s="411">
        <f t="shared" ref="AL783" si="2358">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9">Z786</f>
        <v>0</v>
      </c>
      <c r="AA787" s="411">
        <f t="shared" ref="AA787" si="2360">AA786</f>
        <v>0</v>
      </c>
      <c r="AB787" s="411">
        <f t="shared" ref="AB787" si="2361">AB786</f>
        <v>0</v>
      </c>
      <c r="AC787" s="411">
        <f t="shared" ref="AC787" si="2362">AC786</f>
        <v>0</v>
      </c>
      <c r="AD787" s="411">
        <f t="shared" ref="AD787" si="2363">AD786</f>
        <v>0</v>
      </c>
      <c r="AE787" s="411">
        <f t="shared" ref="AE787" si="2364">AE786</f>
        <v>0</v>
      </c>
      <c r="AF787" s="411">
        <f t="shared" ref="AF787" si="2365">AF786</f>
        <v>0</v>
      </c>
      <c r="AG787" s="411">
        <f t="shared" ref="AG787" si="2366">AG786</f>
        <v>0</v>
      </c>
      <c r="AH787" s="411">
        <f t="shared" ref="AH787" si="2367">AH786</f>
        <v>0</v>
      </c>
      <c r="AI787" s="411">
        <f t="shared" ref="AI787" si="2368">AI786</f>
        <v>0</v>
      </c>
      <c r="AJ787" s="411">
        <f t="shared" ref="AJ787" si="2369">AJ786</f>
        <v>0</v>
      </c>
      <c r="AK787" s="411">
        <f t="shared" ref="AK787" si="2370">AK786</f>
        <v>0</v>
      </c>
      <c r="AL787" s="411">
        <f t="shared" ref="AL787" si="2371">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72">Z789</f>
        <v>0</v>
      </c>
      <c r="AA790" s="411">
        <f t="shared" ref="AA790" si="2373">AA789</f>
        <v>0</v>
      </c>
      <c r="AB790" s="411">
        <f t="shared" ref="AB790" si="2374">AB789</f>
        <v>0</v>
      </c>
      <c r="AC790" s="411">
        <f t="shared" ref="AC790" si="2375">AC789</f>
        <v>0</v>
      </c>
      <c r="AD790" s="411">
        <f t="shared" ref="AD790" si="2376">AD789</f>
        <v>0</v>
      </c>
      <c r="AE790" s="411">
        <f t="shared" ref="AE790" si="2377">AE789</f>
        <v>0</v>
      </c>
      <c r="AF790" s="411">
        <f t="shared" ref="AF790" si="2378">AF789</f>
        <v>0</v>
      </c>
      <c r="AG790" s="411">
        <f t="shared" ref="AG790" si="2379">AG789</f>
        <v>0</v>
      </c>
      <c r="AH790" s="411">
        <f t="shared" ref="AH790" si="2380">AH789</f>
        <v>0</v>
      </c>
      <c r="AI790" s="411">
        <f t="shared" ref="AI790" si="2381">AI789</f>
        <v>0</v>
      </c>
      <c r="AJ790" s="411">
        <f t="shared" ref="AJ790" si="2382">AJ789</f>
        <v>0</v>
      </c>
      <c r="AK790" s="411">
        <f t="shared" ref="AK790" si="2383">AK789</f>
        <v>0</v>
      </c>
      <c r="AL790" s="411">
        <f t="shared" ref="AL790" si="2384">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5">Z792</f>
        <v>0</v>
      </c>
      <c r="AA793" s="411">
        <f t="shared" ref="AA793" si="2386">AA792</f>
        <v>0</v>
      </c>
      <c r="AB793" s="411">
        <f t="shared" ref="AB793" si="2387">AB792</f>
        <v>0</v>
      </c>
      <c r="AC793" s="411">
        <f t="shared" ref="AC793" si="2388">AC792</f>
        <v>0</v>
      </c>
      <c r="AD793" s="411">
        <f t="shared" ref="AD793" si="2389">AD792</f>
        <v>0</v>
      </c>
      <c r="AE793" s="411">
        <f t="shared" ref="AE793" si="2390">AE792</f>
        <v>0</v>
      </c>
      <c r="AF793" s="411">
        <f t="shared" ref="AF793" si="2391">AF792</f>
        <v>0</v>
      </c>
      <c r="AG793" s="411">
        <f t="shared" ref="AG793" si="2392">AG792</f>
        <v>0</v>
      </c>
      <c r="AH793" s="411">
        <f t="shared" ref="AH793" si="2393">AH792</f>
        <v>0</v>
      </c>
      <c r="AI793" s="411">
        <f t="shared" ref="AI793" si="2394">AI792</f>
        <v>0</v>
      </c>
      <c r="AJ793" s="411">
        <f t="shared" ref="AJ793" si="2395">AJ792</f>
        <v>0</v>
      </c>
      <c r="AK793" s="411">
        <f t="shared" ref="AK793" si="2396">AK792</f>
        <v>0</v>
      </c>
      <c r="AL793" s="411">
        <f t="shared" ref="AL793" si="2397">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8">Z795</f>
        <v>0</v>
      </c>
      <c r="AA796" s="411">
        <f t="shared" ref="AA796" si="2399">AA795</f>
        <v>0</v>
      </c>
      <c r="AB796" s="411">
        <f t="shared" ref="AB796" si="2400">AB795</f>
        <v>0</v>
      </c>
      <c r="AC796" s="411">
        <f t="shared" ref="AC796" si="2401">AC795</f>
        <v>0</v>
      </c>
      <c r="AD796" s="411">
        <f t="shared" ref="AD796" si="2402">AD795</f>
        <v>0</v>
      </c>
      <c r="AE796" s="411">
        <f t="shared" ref="AE796" si="2403">AE795</f>
        <v>0</v>
      </c>
      <c r="AF796" s="411">
        <f t="shared" ref="AF796" si="2404">AF795</f>
        <v>0</v>
      </c>
      <c r="AG796" s="411">
        <f t="shared" ref="AG796" si="2405">AG795</f>
        <v>0</v>
      </c>
      <c r="AH796" s="411">
        <f t="shared" ref="AH796" si="2406">AH795</f>
        <v>0</v>
      </c>
      <c r="AI796" s="411">
        <f t="shared" ref="AI796" si="2407">AI795</f>
        <v>0</v>
      </c>
      <c r="AJ796" s="411">
        <f t="shared" ref="AJ796" si="2408">AJ795</f>
        <v>0</v>
      </c>
      <c r="AK796" s="411">
        <f t="shared" ref="AK796" si="2409">AK795</f>
        <v>0</v>
      </c>
      <c r="AL796" s="411">
        <f t="shared" ref="AL796" si="2410">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11">Z798</f>
        <v>0</v>
      </c>
      <c r="AA799" s="411">
        <f t="shared" ref="AA799" si="2412">AA798</f>
        <v>0</v>
      </c>
      <c r="AB799" s="411">
        <f t="shared" ref="AB799" si="2413">AB798</f>
        <v>0</v>
      </c>
      <c r="AC799" s="411">
        <f t="shared" ref="AC799" si="2414">AC798</f>
        <v>0</v>
      </c>
      <c r="AD799" s="411">
        <f t="shared" ref="AD799" si="2415">AD798</f>
        <v>0</v>
      </c>
      <c r="AE799" s="411">
        <f t="shared" ref="AE799" si="2416">AE798</f>
        <v>0</v>
      </c>
      <c r="AF799" s="411">
        <f t="shared" ref="AF799" si="2417">AF798</f>
        <v>0</v>
      </c>
      <c r="AG799" s="411">
        <f t="shared" ref="AG799" si="2418">AG798</f>
        <v>0</v>
      </c>
      <c r="AH799" s="411">
        <f t="shared" ref="AH799" si="2419">AH798</f>
        <v>0</v>
      </c>
      <c r="AI799" s="411">
        <f t="shared" ref="AI799" si="2420">AI798</f>
        <v>0</v>
      </c>
      <c r="AJ799" s="411">
        <f t="shared" ref="AJ799" si="2421">AJ798</f>
        <v>0</v>
      </c>
      <c r="AK799" s="411">
        <f t="shared" ref="AK799" si="2422">AK798</f>
        <v>0</v>
      </c>
      <c r="AL799" s="411">
        <f t="shared" ref="AL799" si="2423">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4">Z802</f>
        <v>0</v>
      </c>
      <c r="AA803" s="411">
        <f t="shared" ref="AA803" si="2425">AA802</f>
        <v>0</v>
      </c>
      <c r="AB803" s="411">
        <f t="shared" ref="AB803" si="2426">AB802</f>
        <v>0</v>
      </c>
      <c r="AC803" s="411">
        <f t="shared" ref="AC803" si="2427">AC802</f>
        <v>0</v>
      </c>
      <c r="AD803" s="411">
        <f t="shared" ref="AD803" si="2428">AD802</f>
        <v>0</v>
      </c>
      <c r="AE803" s="411">
        <f t="shared" ref="AE803" si="2429">AE802</f>
        <v>0</v>
      </c>
      <c r="AF803" s="411">
        <f t="shared" ref="AF803" si="2430">AF802</f>
        <v>0</v>
      </c>
      <c r="AG803" s="411">
        <f t="shared" ref="AG803" si="2431">AG802</f>
        <v>0</v>
      </c>
      <c r="AH803" s="411">
        <f t="shared" ref="AH803" si="2432">AH802</f>
        <v>0</v>
      </c>
      <c r="AI803" s="411">
        <f t="shared" ref="AI803" si="2433">AI802</f>
        <v>0</v>
      </c>
      <c r="AJ803" s="411">
        <f t="shared" ref="AJ803" si="2434">AJ802</f>
        <v>0</v>
      </c>
      <c r="AK803" s="411">
        <f t="shared" ref="AK803" si="2435">AK802</f>
        <v>0</v>
      </c>
      <c r="AL803" s="411">
        <f t="shared" ref="AL803" si="2436">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7">Z805</f>
        <v>0</v>
      </c>
      <c r="AA806" s="411">
        <f t="shared" ref="AA806" si="2438">AA805</f>
        <v>0</v>
      </c>
      <c r="AB806" s="411">
        <f t="shared" ref="AB806" si="2439">AB805</f>
        <v>0</v>
      </c>
      <c r="AC806" s="411">
        <f t="shared" ref="AC806" si="2440">AC805</f>
        <v>0</v>
      </c>
      <c r="AD806" s="411">
        <f t="shared" ref="AD806" si="2441">AD805</f>
        <v>0</v>
      </c>
      <c r="AE806" s="411">
        <f t="shared" ref="AE806" si="2442">AE805</f>
        <v>0</v>
      </c>
      <c r="AF806" s="411">
        <f t="shared" ref="AF806" si="2443">AF805</f>
        <v>0</v>
      </c>
      <c r="AG806" s="411">
        <f t="shared" ref="AG806" si="2444">AG805</f>
        <v>0</v>
      </c>
      <c r="AH806" s="411">
        <f t="shared" ref="AH806" si="2445">AH805</f>
        <v>0</v>
      </c>
      <c r="AI806" s="411">
        <f t="shared" ref="AI806" si="2446">AI805</f>
        <v>0</v>
      </c>
      <c r="AJ806" s="411">
        <f t="shared" ref="AJ806" si="2447">AJ805</f>
        <v>0</v>
      </c>
      <c r="AK806" s="411">
        <f t="shared" ref="AK806" si="2448">AK805</f>
        <v>0</v>
      </c>
      <c r="AL806" s="411">
        <f t="shared" ref="AL806" si="2449">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50">Z808</f>
        <v>0</v>
      </c>
      <c r="AA809" s="411">
        <f t="shared" ref="AA809" si="2451">AA808</f>
        <v>0</v>
      </c>
      <c r="AB809" s="411">
        <f t="shared" ref="AB809" si="2452">AB808</f>
        <v>0</v>
      </c>
      <c r="AC809" s="411">
        <f t="shared" ref="AC809" si="2453">AC808</f>
        <v>0</v>
      </c>
      <c r="AD809" s="411">
        <f t="shared" ref="AD809" si="2454">AD808</f>
        <v>0</v>
      </c>
      <c r="AE809" s="411">
        <f t="shared" ref="AE809" si="2455">AE808</f>
        <v>0</v>
      </c>
      <c r="AF809" s="411">
        <f t="shared" ref="AF809" si="2456">AF808</f>
        <v>0</v>
      </c>
      <c r="AG809" s="411">
        <f t="shared" ref="AG809" si="2457">AG808</f>
        <v>0</v>
      </c>
      <c r="AH809" s="411">
        <f t="shared" ref="AH809" si="2458">AH808</f>
        <v>0</v>
      </c>
      <c r="AI809" s="411">
        <f t="shared" ref="AI809" si="2459">AI808</f>
        <v>0</v>
      </c>
      <c r="AJ809" s="411">
        <f t="shared" ref="AJ809" si="2460">AJ808</f>
        <v>0</v>
      </c>
      <c r="AK809" s="411">
        <f t="shared" ref="AK809" si="2461">AK808</f>
        <v>0</v>
      </c>
      <c r="AL809" s="411">
        <f t="shared" ref="AL809" si="2462">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3">Z812</f>
        <v>0</v>
      </c>
      <c r="AA813" s="411">
        <f t="shared" ref="AA813" si="2464">AA812</f>
        <v>0</v>
      </c>
      <c r="AB813" s="411">
        <f t="shared" ref="AB813" si="2465">AB812</f>
        <v>0</v>
      </c>
      <c r="AC813" s="411">
        <f t="shared" ref="AC813" si="2466">AC812</f>
        <v>0</v>
      </c>
      <c r="AD813" s="411">
        <f t="shared" ref="AD813" si="2467">AD812</f>
        <v>0</v>
      </c>
      <c r="AE813" s="411">
        <f t="shared" ref="AE813" si="2468">AE812</f>
        <v>0</v>
      </c>
      <c r="AF813" s="411">
        <f t="shared" ref="AF813" si="2469">AF812</f>
        <v>0</v>
      </c>
      <c r="AG813" s="411">
        <f t="shared" ref="AG813" si="2470">AG812</f>
        <v>0</v>
      </c>
      <c r="AH813" s="411">
        <f t="shared" ref="AH813" si="2471">AH812</f>
        <v>0</v>
      </c>
      <c r="AI813" s="411">
        <f t="shared" ref="AI813" si="2472">AI812</f>
        <v>0</v>
      </c>
      <c r="AJ813" s="411">
        <f t="shared" ref="AJ813" si="2473">AJ812</f>
        <v>0</v>
      </c>
      <c r="AK813" s="411">
        <f t="shared" ref="AK813" si="2474">AK812</f>
        <v>0</v>
      </c>
      <c r="AL813" s="411">
        <f t="shared" ref="AL813" si="2475">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6">Z816</f>
        <v>0</v>
      </c>
      <c r="AA817" s="411">
        <f t="shared" si="2476"/>
        <v>0</v>
      </c>
      <c r="AB817" s="411">
        <f t="shared" si="2476"/>
        <v>0</v>
      </c>
      <c r="AC817" s="411">
        <f t="shared" si="2476"/>
        <v>0</v>
      </c>
      <c r="AD817" s="411">
        <f t="shared" si="2476"/>
        <v>0</v>
      </c>
      <c r="AE817" s="411">
        <f t="shared" si="2476"/>
        <v>0</v>
      </c>
      <c r="AF817" s="411">
        <f t="shared" si="2476"/>
        <v>0</v>
      </c>
      <c r="AG817" s="411">
        <f t="shared" si="2476"/>
        <v>0</v>
      </c>
      <c r="AH817" s="411">
        <f t="shared" si="2476"/>
        <v>0</v>
      </c>
      <c r="AI817" s="411">
        <f t="shared" si="2476"/>
        <v>0</v>
      </c>
      <c r="AJ817" s="411">
        <f t="shared" si="2476"/>
        <v>0</v>
      </c>
      <c r="AK817" s="411">
        <f t="shared" si="2476"/>
        <v>0</v>
      </c>
      <c r="AL817" s="411">
        <f t="shared" si="2476"/>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7">Z819</f>
        <v>0</v>
      </c>
      <c r="AA820" s="411">
        <f t="shared" si="2477"/>
        <v>0</v>
      </c>
      <c r="AB820" s="411">
        <f t="shared" si="2477"/>
        <v>0</v>
      </c>
      <c r="AC820" s="411">
        <f t="shared" si="2477"/>
        <v>0</v>
      </c>
      <c r="AD820" s="411">
        <f t="shared" si="2477"/>
        <v>0</v>
      </c>
      <c r="AE820" s="411">
        <f t="shared" si="2477"/>
        <v>0</v>
      </c>
      <c r="AF820" s="411">
        <f t="shared" si="2477"/>
        <v>0</v>
      </c>
      <c r="AG820" s="411">
        <f t="shared" si="2477"/>
        <v>0</v>
      </c>
      <c r="AH820" s="411">
        <f t="shared" si="2477"/>
        <v>0</v>
      </c>
      <c r="AI820" s="411">
        <f t="shared" si="2477"/>
        <v>0</v>
      </c>
      <c r="AJ820" s="411">
        <f t="shared" si="2477"/>
        <v>0</v>
      </c>
      <c r="AK820" s="411">
        <f t="shared" si="2477"/>
        <v>0</v>
      </c>
      <c r="AL820" s="411">
        <f t="shared" si="2477"/>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8">Z823</f>
        <v>0</v>
      </c>
      <c r="AA824" s="411">
        <f t="shared" si="2478"/>
        <v>0</v>
      </c>
      <c r="AB824" s="411">
        <f t="shared" si="2478"/>
        <v>0</v>
      </c>
      <c r="AC824" s="411">
        <f t="shared" si="2478"/>
        <v>0</v>
      </c>
      <c r="AD824" s="411">
        <f t="shared" si="2478"/>
        <v>0</v>
      </c>
      <c r="AE824" s="411">
        <f t="shared" si="2478"/>
        <v>0</v>
      </c>
      <c r="AF824" s="411">
        <f t="shared" si="2478"/>
        <v>0</v>
      </c>
      <c r="AG824" s="411">
        <f t="shared" si="2478"/>
        <v>0</v>
      </c>
      <c r="AH824" s="411">
        <f t="shared" si="2478"/>
        <v>0</v>
      </c>
      <c r="AI824" s="411">
        <f t="shared" si="2478"/>
        <v>0</v>
      </c>
      <c r="AJ824" s="411">
        <f t="shared" si="2478"/>
        <v>0</v>
      </c>
      <c r="AK824" s="411">
        <f t="shared" si="2478"/>
        <v>0</v>
      </c>
      <c r="AL824" s="411">
        <f t="shared" si="2478"/>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9">Z826</f>
        <v>0</v>
      </c>
      <c r="AA827" s="411">
        <f t="shared" si="2479"/>
        <v>0</v>
      </c>
      <c r="AB827" s="411">
        <f t="shared" si="2479"/>
        <v>0</v>
      </c>
      <c r="AC827" s="411">
        <f t="shared" si="2479"/>
        <v>0</v>
      </c>
      <c r="AD827" s="411">
        <f t="shared" si="2479"/>
        <v>0</v>
      </c>
      <c r="AE827" s="411">
        <f t="shared" si="2479"/>
        <v>0</v>
      </c>
      <c r="AF827" s="411">
        <f t="shared" si="2479"/>
        <v>0</v>
      </c>
      <c r="AG827" s="411">
        <f t="shared" si="2479"/>
        <v>0</v>
      </c>
      <c r="AH827" s="411">
        <f t="shared" si="2479"/>
        <v>0</v>
      </c>
      <c r="AI827" s="411">
        <f t="shared" si="2479"/>
        <v>0</v>
      </c>
      <c r="AJ827" s="411">
        <f t="shared" si="2479"/>
        <v>0</v>
      </c>
      <c r="AK827" s="411">
        <f t="shared" si="2479"/>
        <v>0</v>
      </c>
      <c r="AL827" s="411">
        <f t="shared" si="2479"/>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80">Z829</f>
        <v>0</v>
      </c>
      <c r="AA830" s="411">
        <f t="shared" si="2480"/>
        <v>0</v>
      </c>
      <c r="AB830" s="411">
        <f t="shared" si="2480"/>
        <v>0</v>
      </c>
      <c r="AC830" s="411">
        <f t="shared" si="2480"/>
        <v>0</v>
      </c>
      <c r="AD830" s="411">
        <f t="shared" si="2480"/>
        <v>0</v>
      </c>
      <c r="AE830" s="411">
        <f t="shared" si="2480"/>
        <v>0</v>
      </c>
      <c r="AF830" s="411">
        <f t="shared" si="2480"/>
        <v>0</v>
      </c>
      <c r="AG830" s="411">
        <f t="shared" si="2480"/>
        <v>0</v>
      </c>
      <c r="AH830" s="411">
        <f t="shared" si="2480"/>
        <v>0</v>
      </c>
      <c r="AI830" s="411">
        <f t="shared" si="2480"/>
        <v>0</v>
      </c>
      <c r="AJ830" s="411">
        <f t="shared" si="2480"/>
        <v>0</v>
      </c>
      <c r="AK830" s="411">
        <f t="shared" si="2480"/>
        <v>0</v>
      </c>
      <c r="AL830" s="411">
        <f t="shared" si="2480"/>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81">Z832</f>
        <v>0</v>
      </c>
      <c r="AA833" s="411">
        <f t="shared" si="2481"/>
        <v>0</v>
      </c>
      <c r="AB833" s="411">
        <f t="shared" si="2481"/>
        <v>0</v>
      </c>
      <c r="AC833" s="411">
        <f t="shared" si="2481"/>
        <v>0</v>
      </c>
      <c r="AD833" s="411">
        <f t="shared" si="2481"/>
        <v>0</v>
      </c>
      <c r="AE833" s="411">
        <f t="shared" si="2481"/>
        <v>0</v>
      </c>
      <c r="AF833" s="411">
        <f t="shared" si="2481"/>
        <v>0</v>
      </c>
      <c r="AG833" s="411">
        <f t="shared" si="2481"/>
        <v>0</v>
      </c>
      <c r="AH833" s="411">
        <f t="shared" si="2481"/>
        <v>0</v>
      </c>
      <c r="AI833" s="411">
        <f t="shared" si="2481"/>
        <v>0</v>
      </c>
      <c r="AJ833" s="411">
        <f t="shared" si="2481"/>
        <v>0</v>
      </c>
      <c r="AK833" s="411">
        <f t="shared" si="2481"/>
        <v>0</v>
      </c>
      <c r="AL833" s="411">
        <f t="shared" si="2481"/>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82">Z837</f>
        <v>0</v>
      </c>
      <c r="AA838" s="411">
        <f t="shared" ref="AA838" si="2483">AA837</f>
        <v>0</v>
      </c>
      <c r="AB838" s="411">
        <f t="shared" ref="AB838" si="2484">AB837</f>
        <v>0</v>
      </c>
      <c r="AC838" s="411">
        <f t="shared" ref="AC838" si="2485">AC837</f>
        <v>0</v>
      </c>
      <c r="AD838" s="411">
        <f t="shared" ref="AD838" si="2486">AD837</f>
        <v>0</v>
      </c>
      <c r="AE838" s="411">
        <f t="shared" ref="AE838" si="2487">AE837</f>
        <v>0</v>
      </c>
      <c r="AF838" s="411">
        <f t="shared" ref="AF838" si="2488">AF837</f>
        <v>0</v>
      </c>
      <c r="AG838" s="411">
        <f t="shared" ref="AG838" si="2489">AG837</f>
        <v>0</v>
      </c>
      <c r="AH838" s="411">
        <f t="shared" ref="AH838" si="2490">AH837</f>
        <v>0</v>
      </c>
      <c r="AI838" s="411">
        <f t="shared" ref="AI838" si="2491">AI837</f>
        <v>0</v>
      </c>
      <c r="AJ838" s="411">
        <f t="shared" ref="AJ838" si="2492">AJ837</f>
        <v>0</v>
      </c>
      <c r="AK838" s="411">
        <f t="shared" ref="AK838" si="2493">AK837</f>
        <v>0</v>
      </c>
      <c r="AL838" s="411">
        <f t="shared" ref="AL838" si="2494">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f>+'7.  Persistence Report'!T125</f>
        <v>0</v>
      </c>
      <c r="E840" s="295">
        <f>+'7.  Persistence Report'!AZ125</f>
        <v>37800</v>
      </c>
      <c r="F840" s="295">
        <f>+'7.  Persistence Report'!BA125</f>
        <v>0</v>
      </c>
      <c r="G840" s="295">
        <f>+'7.  Persistence Report'!BB125</f>
        <v>0</v>
      </c>
      <c r="H840" s="295">
        <f>+'7.  Persistence Report'!BC125</f>
        <v>0</v>
      </c>
      <c r="I840" s="295">
        <f>+'7.  Persistence Report'!BD125</f>
        <v>0</v>
      </c>
      <c r="J840" s="295">
        <f>+'7.  Persistence Report'!BE125</f>
        <v>0</v>
      </c>
      <c r="K840" s="295">
        <f>+'7.  Persistence Report'!BF125</f>
        <v>0</v>
      </c>
      <c r="L840" s="295">
        <f>+'7.  Persistence Report'!BG125</f>
        <v>0</v>
      </c>
      <c r="M840" s="295">
        <f>+'7.  Persistence Report'!BH125</f>
        <v>0</v>
      </c>
      <c r="N840" s="291"/>
      <c r="O840" s="295">
        <f>+'7.  Persistence Report'!AY125</f>
        <v>0</v>
      </c>
      <c r="P840" s="295">
        <f>+'7.  Persistence Report'!U125</f>
        <v>6</v>
      </c>
      <c r="Q840" s="295">
        <f>+'7.  Persistence Report'!V125</f>
        <v>0</v>
      </c>
      <c r="R840" s="295">
        <f>+'7.  Persistence Report'!W125</f>
        <v>0</v>
      </c>
      <c r="S840" s="295">
        <f>+'7.  Persistence Report'!X125</f>
        <v>0</v>
      </c>
      <c r="T840" s="295">
        <f>+'7.  Persistence Report'!Y125</f>
        <v>0</v>
      </c>
      <c r="U840" s="295">
        <f>+'7.  Persistence Report'!Z125</f>
        <v>0</v>
      </c>
      <c r="V840" s="295">
        <f>+'7.  Persistence Report'!AA125</f>
        <v>0</v>
      </c>
      <c r="W840" s="295">
        <f>+'7.  Persistence Report'!AB125</f>
        <v>0</v>
      </c>
      <c r="X840" s="295">
        <f>+'7.  Persistence Report'!AC125</f>
        <v>0</v>
      </c>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95">Z840</f>
        <v>0</v>
      </c>
      <c r="AA841" s="411">
        <f t="shared" ref="AA841" si="2496">AA840</f>
        <v>0</v>
      </c>
      <c r="AB841" s="411">
        <f t="shared" ref="AB841" si="2497">AB840</f>
        <v>0</v>
      </c>
      <c r="AC841" s="411">
        <f t="shared" ref="AC841" si="2498">AC840</f>
        <v>0</v>
      </c>
      <c r="AD841" s="411">
        <f t="shared" ref="AD841" si="2499">AD840</f>
        <v>0</v>
      </c>
      <c r="AE841" s="411">
        <f t="shared" ref="AE841" si="2500">AE840</f>
        <v>0</v>
      </c>
      <c r="AF841" s="411">
        <f t="shared" ref="AF841" si="2501">AF840</f>
        <v>0</v>
      </c>
      <c r="AG841" s="411">
        <f t="shared" ref="AG841" si="2502">AG840</f>
        <v>0</v>
      </c>
      <c r="AH841" s="411">
        <f t="shared" ref="AH841" si="2503">AH840</f>
        <v>0</v>
      </c>
      <c r="AI841" s="411">
        <f t="shared" ref="AI841" si="2504">AI840</f>
        <v>0</v>
      </c>
      <c r="AJ841" s="411">
        <f t="shared" ref="AJ841" si="2505">AJ840</f>
        <v>0</v>
      </c>
      <c r="AK841" s="411">
        <f t="shared" ref="AK841" si="2506">AK840</f>
        <v>0</v>
      </c>
      <c r="AL841" s="411">
        <f t="shared" ref="AL841" si="2507">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8">Z843</f>
        <v>0</v>
      </c>
      <c r="AA844" s="411">
        <f t="shared" ref="AA844" si="2509">AA843</f>
        <v>0</v>
      </c>
      <c r="AB844" s="411">
        <f t="shared" ref="AB844" si="2510">AB843</f>
        <v>0</v>
      </c>
      <c r="AC844" s="411">
        <f t="shared" ref="AC844" si="2511">AC843</f>
        <v>0</v>
      </c>
      <c r="AD844" s="411">
        <f t="shared" ref="AD844" si="2512">AD843</f>
        <v>0</v>
      </c>
      <c r="AE844" s="411">
        <f t="shared" ref="AE844" si="2513">AE843</f>
        <v>0</v>
      </c>
      <c r="AF844" s="411">
        <f t="shared" ref="AF844" si="2514">AF843</f>
        <v>0</v>
      </c>
      <c r="AG844" s="411">
        <f t="shared" ref="AG844" si="2515">AG843</f>
        <v>0</v>
      </c>
      <c r="AH844" s="411">
        <f t="shared" ref="AH844" si="2516">AH843</f>
        <v>0</v>
      </c>
      <c r="AI844" s="411">
        <f t="shared" ref="AI844" si="2517">AI843</f>
        <v>0</v>
      </c>
      <c r="AJ844" s="411">
        <f t="shared" ref="AJ844" si="2518">AJ843</f>
        <v>0</v>
      </c>
      <c r="AK844" s="411">
        <f t="shared" ref="AK844" si="2519">AK843</f>
        <v>0</v>
      </c>
      <c r="AL844" s="411">
        <f t="shared" ref="AL844" si="2520">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21">Z846</f>
        <v>0</v>
      </c>
      <c r="AA847" s="411">
        <f t="shared" ref="AA847" si="2522">AA846</f>
        <v>0</v>
      </c>
      <c r="AB847" s="411">
        <f t="shared" ref="AB847" si="2523">AB846</f>
        <v>0</v>
      </c>
      <c r="AC847" s="411">
        <f t="shared" ref="AC847" si="2524">AC846</f>
        <v>0</v>
      </c>
      <c r="AD847" s="411">
        <f t="shared" ref="AD847" si="2525">AD846</f>
        <v>0</v>
      </c>
      <c r="AE847" s="411">
        <f t="shared" ref="AE847" si="2526">AE846</f>
        <v>0</v>
      </c>
      <c r="AF847" s="411">
        <f t="shared" ref="AF847" si="2527">AF846</f>
        <v>0</v>
      </c>
      <c r="AG847" s="411">
        <f t="shared" ref="AG847" si="2528">AG846</f>
        <v>0</v>
      </c>
      <c r="AH847" s="411">
        <f t="shared" ref="AH847" si="2529">AH846</f>
        <v>0</v>
      </c>
      <c r="AI847" s="411">
        <f t="shared" ref="AI847" si="2530">AI846</f>
        <v>0</v>
      </c>
      <c r="AJ847" s="411">
        <f t="shared" ref="AJ847" si="2531">AJ846</f>
        <v>0</v>
      </c>
      <c r="AK847" s="411">
        <f t="shared" ref="AK847" si="2532">AK846</f>
        <v>0</v>
      </c>
      <c r="AL847" s="411">
        <f t="shared" ref="AL847" si="2533">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4">Z850</f>
        <v>0</v>
      </c>
      <c r="AA851" s="411">
        <f t="shared" ref="AA851" si="2535">AA850</f>
        <v>0</v>
      </c>
      <c r="AB851" s="411">
        <f t="shared" ref="AB851" si="2536">AB850</f>
        <v>0</v>
      </c>
      <c r="AC851" s="411">
        <f t="shared" ref="AC851" si="2537">AC850</f>
        <v>0</v>
      </c>
      <c r="AD851" s="411">
        <f t="shared" ref="AD851" si="2538">AD850</f>
        <v>0</v>
      </c>
      <c r="AE851" s="411">
        <f t="shared" ref="AE851" si="2539">AE850</f>
        <v>0</v>
      </c>
      <c r="AF851" s="411">
        <f t="shared" ref="AF851" si="2540">AF850</f>
        <v>0</v>
      </c>
      <c r="AG851" s="411">
        <f t="shared" ref="AG851" si="2541">AG850</f>
        <v>0</v>
      </c>
      <c r="AH851" s="411">
        <f t="shared" ref="AH851" si="2542">AH850</f>
        <v>0</v>
      </c>
      <c r="AI851" s="411">
        <f t="shared" ref="AI851" si="2543">AI850</f>
        <v>0</v>
      </c>
      <c r="AJ851" s="411">
        <f t="shared" ref="AJ851" si="2544">AJ850</f>
        <v>0</v>
      </c>
      <c r="AK851" s="411">
        <f t="shared" ref="AK851" si="2545">AK850</f>
        <v>0</v>
      </c>
      <c r="AL851" s="411">
        <f t="shared" ref="AL851" si="2546">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f>+'7.  Persistence Report'!T126</f>
        <v>0</v>
      </c>
      <c r="E853" s="295">
        <f>+'7.  Persistence Report'!AZ126</f>
        <v>85284</v>
      </c>
      <c r="F853" s="295">
        <f>+'7.  Persistence Report'!BA126</f>
        <v>0</v>
      </c>
      <c r="G853" s="295">
        <f>+'7.  Persistence Report'!BB126</f>
        <v>0</v>
      </c>
      <c r="H853" s="295">
        <f>+'7.  Persistence Report'!BC126</f>
        <v>0</v>
      </c>
      <c r="I853" s="295">
        <f>+'7.  Persistence Report'!BD126</f>
        <v>0</v>
      </c>
      <c r="J853" s="295">
        <f>+'7.  Persistence Report'!BE126</f>
        <v>0</v>
      </c>
      <c r="K853" s="295">
        <f>+'7.  Persistence Report'!BF126</f>
        <v>0</v>
      </c>
      <c r="L853" s="295">
        <f>+'7.  Persistence Report'!BG126</f>
        <v>0</v>
      </c>
      <c r="M853" s="295">
        <f>+'7.  Persistence Report'!BH126</f>
        <v>0</v>
      </c>
      <c r="N853" s="295">
        <v>12</v>
      </c>
      <c r="O853" s="295">
        <f>+'7.  Persistence Report'!AY126</f>
        <v>0</v>
      </c>
      <c r="P853" s="295">
        <f>+'7.  Persistence Report'!U126</f>
        <v>782</v>
      </c>
      <c r="Q853" s="295">
        <f>+'7.  Persistence Report'!V126</f>
        <v>0</v>
      </c>
      <c r="R853" s="295">
        <f>+'7.  Persistence Report'!W126</f>
        <v>0</v>
      </c>
      <c r="S853" s="295">
        <f>+'7.  Persistence Report'!X126</f>
        <v>0</v>
      </c>
      <c r="T853" s="295">
        <f>+'7.  Persistence Report'!Y126</f>
        <v>0</v>
      </c>
      <c r="U853" s="295">
        <f>+'7.  Persistence Report'!Z126</f>
        <v>0</v>
      </c>
      <c r="V853" s="295">
        <f>+'7.  Persistence Report'!AA126</f>
        <v>0</v>
      </c>
      <c r="W853" s="295">
        <f>+'7.  Persistence Report'!AB126</f>
        <v>0</v>
      </c>
      <c r="X853" s="295">
        <f>+'7.  Persistence Report'!AC126</f>
        <v>0</v>
      </c>
      <c r="Y853" s="426"/>
      <c r="Z853" s="415">
        <v>0.3</v>
      </c>
      <c r="AA853" s="415">
        <v>0.65</v>
      </c>
      <c r="AB853" s="415">
        <v>0.05</v>
      </c>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7">Z853</f>
        <v>0.3</v>
      </c>
      <c r="AA854" s="411">
        <f t="shared" ref="AA854" si="2548">AA853</f>
        <v>0.65</v>
      </c>
      <c r="AB854" s="411">
        <f t="shared" ref="AB854" si="2549">AB853</f>
        <v>0.05</v>
      </c>
      <c r="AC854" s="411">
        <f t="shared" ref="AC854" si="2550">AC853</f>
        <v>0</v>
      </c>
      <c r="AD854" s="411">
        <f t="shared" ref="AD854" si="2551">AD853</f>
        <v>0</v>
      </c>
      <c r="AE854" s="411">
        <f t="shared" ref="AE854" si="2552">AE853</f>
        <v>0</v>
      </c>
      <c r="AF854" s="411">
        <f t="shared" ref="AF854" si="2553">AF853</f>
        <v>0</v>
      </c>
      <c r="AG854" s="411">
        <f t="shared" ref="AG854" si="2554">AG853</f>
        <v>0</v>
      </c>
      <c r="AH854" s="411">
        <f t="shared" ref="AH854" si="2555">AH853</f>
        <v>0</v>
      </c>
      <c r="AI854" s="411">
        <f t="shared" ref="AI854" si="2556">AI853</f>
        <v>0</v>
      </c>
      <c r="AJ854" s="411">
        <f t="shared" ref="AJ854" si="2557">AJ853</f>
        <v>0</v>
      </c>
      <c r="AK854" s="411">
        <f t="shared" ref="AK854" si="2558">AK853</f>
        <v>0</v>
      </c>
      <c r="AL854" s="411">
        <f t="shared" ref="AL854" si="2559">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60">Z856</f>
        <v>0</v>
      </c>
      <c r="AA857" s="411">
        <f t="shared" ref="AA857" si="2561">AA856</f>
        <v>0</v>
      </c>
      <c r="AB857" s="411">
        <f t="shared" ref="AB857" si="2562">AB856</f>
        <v>0</v>
      </c>
      <c r="AC857" s="411">
        <f t="shared" ref="AC857" si="2563">AC856</f>
        <v>0</v>
      </c>
      <c r="AD857" s="411">
        <f t="shared" ref="AD857" si="2564">AD856</f>
        <v>0</v>
      </c>
      <c r="AE857" s="411">
        <f t="shared" ref="AE857" si="2565">AE856</f>
        <v>0</v>
      </c>
      <c r="AF857" s="411">
        <f t="shared" ref="AF857" si="2566">AF856</f>
        <v>0</v>
      </c>
      <c r="AG857" s="411">
        <f t="shared" ref="AG857" si="2567">AG856</f>
        <v>0</v>
      </c>
      <c r="AH857" s="411">
        <f t="shared" ref="AH857" si="2568">AH856</f>
        <v>0</v>
      </c>
      <c r="AI857" s="411">
        <f t="shared" ref="AI857" si="2569">AI856</f>
        <v>0</v>
      </c>
      <c r="AJ857" s="411">
        <f t="shared" ref="AJ857" si="2570">AJ856</f>
        <v>0</v>
      </c>
      <c r="AK857" s="411">
        <f t="shared" ref="AK857" si="2571">AK856</f>
        <v>0</v>
      </c>
      <c r="AL857" s="411">
        <f t="shared" ref="AL857" si="2572">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f>+'7.  Persistence Report'!AZ127</f>
        <v>34598</v>
      </c>
      <c r="F859" s="295">
        <f>+'7.  Persistence Report'!BA127</f>
        <v>0</v>
      </c>
      <c r="G859" s="295">
        <f>+'7.  Persistence Report'!BB127</f>
        <v>0</v>
      </c>
      <c r="H859" s="295">
        <f>+'7.  Persistence Report'!BC127</f>
        <v>0</v>
      </c>
      <c r="I859" s="295">
        <f>+'7.  Persistence Report'!BD127</f>
        <v>0</v>
      </c>
      <c r="J859" s="295">
        <f>+'7.  Persistence Report'!BE127</f>
        <v>0</v>
      </c>
      <c r="K859" s="295">
        <f>+'7.  Persistence Report'!BF127</f>
        <v>0</v>
      </c>
      <c r="L859" s="295">
        <f>+'7.  Persistence Report'!BG127</f>
        <v>0</v>
      </c>
      <c r="M859" s="295">
        <f>+'7.  Persistence Report'!BH127</f>
        <v>0</v>
      </c>
      <c r="N859" s="295">
        <v>12</v>
      </c>
      <c r="O859" s="295">
        <f>+'7.  Persistence Report'!T127</f>
        <v>0</v>
      </c>
      <c r="P859" s="295">
        <f>+'7.  Persistence Report'!U127</f>
        <v>0</v>
      </c>
      <c r="Q859" s="295">
        <f>+'7.  Persistence Report'!V127</f>
        <v>0</v>
      </c>
      <c r="R859" s="295">
        <f>+'7.  Persistence Report'!W127</f>
        <v>0</v>
      </c>
      <c r="S859" s="295">
        <f>+'7.  Persistence Report'!X127</f>
        <v>0</v>
      </c>
      <c r="T859" s="295">
        <f>+'7.  Persistence Report'!Y127</f>
        <v>0</v>
      </c>
      <c r="U859" s="295">
        <f>+'7.  Persistence Report'!Z127</f>
        <v>0</v>
      </c>
      <c r="V859" s="295">
        <f>+'7.  Persistence Report'!AA127</f>
        <v>0</v>
      </c>
      <c r="W859" s="295">
        <f>+'7.  Persistence Report'!AB127</f>
        <v>0</v>
      </c>
      <c r="X859" s="295">
        <f>+'7.  Persistence Report'!BH127</f>
        <v>0</v>
      </c>
      <c r="Y859" s="426"/>
      <c r="Z859" s="415"/>
      <c r="AA859" s="415">
        <v>1</v>
      </c>
      <c r="AB859" s="415"/>
      <c r="AC859" s="415"/>
      <c r="AD859" s="415"/>
      <c r="AE859" s="415"/>
      <c r="AF859" s="415"/>
      <c r="AG859" s="415"/>
      <c r="AH859" s="415"/>
      <c r="AI859" s="415"/>
      <c r="AJ859" s="415"/>
      <c r="AK859" s="415"/>
      <c r="AL859" s="415"/>
      <c r="AM859" s="296">
        <f>SUM(Y859:AL859)</f>
        <v>1</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3">Z859</f>
        <v>0</v>
      </c>
      <c r="AA860" s="411">
        <f t="shared" ref="AA860" si="2574">AA859</f>
        <v>1</v>
      </c>
      <c r="AB860" s="411">
        <f t="shared" ref="AB860" si="2575">AB859</f>
        <v>0</v>
      </c>
      <c r="AC860" s="411">
        <f t="shared" ref="AC860" si="2576">AC859</f>
        <v>0</v>
      </c>
      <c r="AD860" s="411">
        <f t="shared" ref="AD860" si="2577">AD859</f>
        <v>0</v>
      </c>
      <c r="AE860" s="411">
        <f t="shared" ref="AE860" si="2578">AE859</f>
        <v>0</v>
      </c>
      <c r="AF860" s="411">
        <f t="shared" ref="AF860" si="2579">AF859</f>
        <v>0</v>
      </c>
      <c r="AG860" s="411">
        <f t="shared" ref="AG860" si="2580">AG859</f>
        <v>0</v>
      </c>
      <c r="AH860" s="411">
        <f t="shared" ref="AH860" si="2581">AH859</f>
        <v>0</v>
      </c>
      <c r="AI860" s="411">
        <f t="shared" ref="AI860" si="2582">AI859</f>
        <v>0</v>
      </c>
      <c r="AJ860" s="411">
        <f t="shared" ref="AJ860" si="2583">AJ859</f>
        <v>0</v>
      </c>
      <c r="AK860" s="411">
        <f t="shared" ref="AK860" si="2584">AK859</f>
        <v>0</v>
      </c>
      <c r="AL860" s="411">
        <f t="shared" ref="AL860" si="2585">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6">Z862</f>
        <v>0</v>
      </c>
      <c r="AA863" s="411">
        <f t="shared" ref="AA863" si="2587">AA862</f>
        <v>0</v>
      </c>
      <c r="AB863" s="411">
        <f t="shared" ref="AB863" si="2588">AB862</f>
        <v>0</v>
      </c>
      <c r="AC863" s="411">
        <f t="shared" ref="AC863" si="2589">AC862</f>
        <v>0</v>
      </c>
      <c r="AD863" s="411">
        <f t="shared" ref="AD863" si="2590">AD862</f>
        <v>0</v>
      </c>
      <c r="AE863" s="411">
        <f t="shared" ref="AE863" si="2591">AE862</f>
        <v>0</v>
      </c>
      <c r="AF863" s="411">
        <f t="shared" ref="AF863" si="2592">AF862</f>
        <v>0</v>
      </c>
      <c r="AG863" s="411">
        <f t="shared" ref="AG863" si="2593">AG862</f>
        <v>0</v>
      </c>
      <c r="AH863" s="411">
        <f t="shared" ref="AH863" si="2594">AH862</f>
        <v>0</v>
      </c>
      <c r="AI863" s="411">
        <f t="shared" ref="AI863" si="2595">AI862</f>
        <v>0</v>
      </c>
      <c r="AJ863" s="411">
        <f t="shared" ref="AJ863" si="2596">AJ862</f>
        <v>0</v>
      </c>
      <c r="AK863" s="411">
        <f t="shared" ref="AK863" si="2597">AK862</f>
        <v>0</v>
      </c>
      <c r="AL863" s="411">
        <f t="shared" ref="AL863" si="2598">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9">Z865</f>
        <v>0</v>
      </c>
      <c r="AA866" s="411">
        <f t="shared" ref="AA866" si="2600">AA865</f>
        <v>0</v>
      </c>
      <c r="AB866" s="411">
        <f t="shared" ref="AB866" si="2601">AB865</f>
        <v>0</v>
      </c>
      <c r="AC866" s="411">
        <f t="shared" ref="AC866" si="2602">AC865</f>
        <v>0</v>
      </c>
      <c r="AD866" s="411">
        <f t="shared" ref="AD866" si="2603">AD865</f>
        <v>0</v>
      </c>
      <c r="AE866" s="411">
        <f t="shared" ref="AE866" si="2604">AE865</f>
        <v>0</v>
      </c>
      <c r="AF866" s="411">
        <f t="shared" ref="AF866" si="2605">AF865</f>
        <v>0</v>
      </c>
      <c r="AG866" s="411">
        <f t="shared" ref="AG866" si="2606">AG865</f>
        <v>0</v>
      </c>
      <c r="AH866" s="411">
        <f t="shared" ref="AH866" si="2607">AH865</f>
        <v>0</v>
      </c>
      <c r="AI866" s="411">
        <f t="shared" ref="AI866" si="2608">AI865</f>
        <v>0</v>
      </c>
      <c r="AJ866" s="411">
        <f t="shared" ref="AJ866" si="2609">AJ865</f>
        <v>0</v>
      </c>
      <c r="AK866" s="411">
        <f t="shared" ref="AK866" si="2610">AK865</f>
        <v>0</v>
      </c>
      <c r="AL866" s="411">
        <f t="shared" ref="AL866" si="2611">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12">Z868</f>
        <v>0</v>
      </c>
      <c r="AA869" s="411">
        <f t="shared" ref="AA869" si="2613">AA868</f>
        <v>0</v>
      </c>
      <c r="AB869" s="411">
        <f t="shared" ref="AB869" si="2614">AB868</f>
        <v>0</v>
      </c>
      <c r="AC869" s="411">
        <f t="shared" ref="AC869" si="2615">AC868</f>
        <v>0</v>
      </c>
      <c r="AD869" s="411">
        <f t="shared" ref="AD869" si="2616">AD868</f>
        <v>0</v>
      </c>
      <c r="AE869" s="411">
        <f t="shared" ref="AE869" si="2617">AE868</f>
        <v>0</v>
      </c>
      <c r="AF869" s="411">
        <f t="shared" ref="AF869" si="2618">AF868</f>
        <v>0</v>
      </c>
      <c r="AG869" s="411">
        <f t="shared" ref="AG869" si="2619">AG868</f>
        <v>0</v>
      </c>
      <c r="AH869" s="411">
        <f t="shared" ref="AH869" si="2620">AH868</f>
        <v>0</v>
      </c>
      <c r="AI869" s="411">
        <f t="shared" ref="AI869" si="2621">AI868</f>
        <v>0</v>
      </c>
      <c r="AJ869" s="411">
        <f t="shared" ref="AJ869" si="2622">AJ868</f>
        <v>0</v>
      </c>
      <c r="AK869" s="411">
        <f t="shared" ref="AK869" si="2623">AK868</f>
        <v>0</v>
      </c>
      <c r="AL869" s="411">
        <f t="shared" ref="AL869" si="2624">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5">Z871</f>
        <v>0</v>
      </c>
      <c r="AA872" s="411">
        <f t="shared" ref="AA872" si="2626">AA871</f>
        <v>0</v>
      </c>
      <c r="AB872" s="411">
        <f t="shared" ref="AB872" si="2627">AB871</f>
        <v>0</v>
      </c>
      <c r="AC872" s="411">
        <f t="shared" ref="AC872" si="2628">AC871</f>
        <v>0</v>
      </c>
      <c r="AD872" s="411">
        <f t="shared" ref="AD872" si="2629">AD871</f>
        <v>0</v>
      </c>
      <c r="AE872" s="411">
        <f t="shared" ref="AE872" si="2630">AE871</f>
        <v>0</v>
      </c>
      <c r="AF872" s="411">
        <f t="shared" ref="AF872" si="2631">AF871</f>
        <v>0</v>
      </c>
      <c r="AG872" s="411">
        <f t="shared" ref="AG872" si="2632">AG871</f>
        <v>0</v>
      </c>
      <c r="AH872" s="411">
        <f t="shared" ref="AH872" si="2633">AH871</f>
        <v>0</v>
      </c>
      <c r="AI872" s="411">
        <f t="shared" ref="AI872" si="2634">AI871</f>
        <v>0</v>
      </c>
      <c r="AJ872" s="411">
        <f t="shared" ref="AJ872" si="2635">AJ871</f>
        <v>0</v>
      </c>
      <c r="AK872" s="411">
        <f t="shared" ref="AK872" si="2636">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7">Z875</f>
        <v>0</v>
      </c>
      <c r="AA876" s="411">
        <f t="shared" ref="AA876" si="2638">AA875</f>
        <v>0</v>
      </c>
      <c r="AB876" s="411">
        <f t="shared" ref="AB876" si="2639">AB875</f>
        <v>0</v>
      </c>
      <c r="AC876" s="411">
        <f t="shared" ref="AC876" si="2640">AC875</f>
        <v>0</v>
      </c>
      <c r="AD876" s="411">
        <f t="shared" ref="AD876" si="2641">AD875</f>
        <v>0</v>
      </c>
      <c r="AE876" s="411">
        <f t="shared" ref="AE876" si="2642">AE875</f>
        <v>0</v>
      </c>
      <c r="AF876" s="411">
        <f t="shared" ref="AF876" si="2643">AF875</f>
        <v>0</v>
      </c>
      <c r="AG876" s="411">
        <f t="shared" ref="AG876" si="2644">AG875</f>
        <v>0</v>
      </c>
      <c r="AH876" s="411">
        <f t="shared" ref="AH876" si="2645">AH875</f>
        <v>0</v>
      </c>
      <c r="AI876" s="411">
        <f t="shared" ref="AI876" si="2646">AI875</f>
        <v>0</v>
      </c>
      <c r="AJ876" s="411">
        <f t="shared" ref="AJ876" si="2647">AJ875</f>
        <v>0</v>
      </c>
      <c r="AK876" s="411">
        <f t="shared" ref="AK876" si="2648">AK875</f>
        <v>0</v>
      </c>
      <c r="AL876" s="411">
        <f t="shared" ref="AL876" si="2649">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50">Z878</f>
        <v>0</v>
      </c>
      <c r="AA879" s="411">
        <f t="shared" ref="AA879" si="2651">AA878</f>
        <v>0</v>
      </c>
      <c r="AB879" s="411">
        <f t="shared" ref="AB879" si="2652">AB878</f>
        <v>0</v>
      </c>
      <c r="AC879" s="411">
        <f t="shared" ref="AC879" si="2653">AC878</f>
        <v>0</v>
      </c>
      <c r="AD879" s="411">
        <f t="shared" ref="AD879" si="2654">AD878</f>
        <v>0</v>
      </c>
      <c r="AE879" s="411">
        <f t="shared" ref="AE879" si="2655">AE878</f>
        <v>0</v>
      </c>
      <c r="AF879" s="411">
        <f t="shared" ref="AF879" si="2656">AF878</f>
        <v>0</v>
      </c>
      <c r="AG879" s="411">
        <f t="shared" ref="AG879" si="2657">AG878</f>
        <v>0</v>
      </c>
      <c r="AH879" s="411">
        <f t="shared" ref="AH879" si="2658">AH878</f>
        <v>0</v>
      </c>
      <c r="AI879" s="411">
        <f t="shared" ref="AI879" si="2659">AI878</f>
        <v>0</v>
      </c>
      <c r="AJ879" s="411">
        <f t="shared" ref="AJ879" si="2660">AJ878</f>
        <v>0</v>
      </c>
      <c r="AK879" s="411">
        <f t="shared" ref="AK879" si="2661">AK878</f>
        <v>0</v>
      </c>
      <c r="AL879" s="411">
        <f t="shared" ref="AL879" si="2662">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3">Z881</f>
        <v>0</v>
      </c>
      <c r="AA882" s="411">
        <f t="shared" ref="AA882" si="2664">AA881</f>
        <v>0</v>
      </c>
      <c r="AB882" s="411">
        <f t="shared" ref="AB882" si="2665">AB881</f>
        <v>0</v>
      </c>
      <c r="AC882" s="411">
        <f t="shared" ref="AC882" si="2666">AC881</f>
        <v>0</v>
      </c>
      <c r="AD882" s="411">
        <f t="shared" ref="AD882" si="2667">AD881</f>
        <v>0</v>
      </c>
      <c r="AE882" s="411">
        <f t="shared" ref="AE882" si="2668">AE881</f>
        <v>0</v>
      </c>
      <c r="AF882" s="411">
        <f t="shared" ref="AF882" si="2669">AF881</f>
        <v>0</v>
      </c>
      <c r="AG882" s="411">
        <f t="shared" ref="AG882" si="2670">AG881</f>
        <v>0</v>
      </c>
      <c r="AH882" s="411">
        <f t="shared" ref="AH882" si="2671">AH881</f>
        <v>0</v>
      </c>
      <c r="AI882" s="411">
        <f t="shared" ref="AI882" si="2672">AI881</f>
        <v>0</v>
      </c>
      <c r="AJ882" s="411">
        <f t="shared" ref="AJ882" si="2673">AJ881</f>
        <v>0</v>
      </c>
      <c r="AK882" s="411">
        <f t="shared" ref="AK882" si="2674">AK881</f>
        <v>0</v>
      </c>
      <c r="AL882" s="411">
        <f t="shared" ref="AL882" si="2675">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6">Z885</f>
        <v>0</v>
      </c>
      <c r="AA886" s="411">
        <f t="shared" ref="AA886" si="2677">AA885</f>
        <v>0</v>
      </c>
      <c r="AB886" s="411">
        <f t="shared" ref="AB886" si="2678">AB885</f>
        <v>0</v>
      </c>
      <c r="AC886" s="411">
        <f t="shared" ref="AC886" si="2679">AC885</f>
        <v>0</v>
      </c>
      <c r="AD886" s="411">
        <f t="shared" ref="AD886" si="2680">AD885</f>
        <v>0</v>
      </c>
      <c r="AE886" s="411">
        <f t="shared" ref="AE886" si="2681">AE885</f>
        <v>0</v>
      </c>
      <c r="AF886" s="411">
        <f t="shared" ref="AF886" si="2682">AF885</f>
        <v>0</v>
      </c>
      <c r="AG886" s="411">
        <f t="shared" ref="AG886" si="2683">AG885</f>
        <v>0</v>
      </c>
      <c r="AH886" s="411">
        <f t="shared" ref="AH886" si="2684">AH885</f>
        <v>0</v>
      </c>
      <c r="AI886" s="411">
        <f t="shared" ref="AI886" si="2685">AI885</f>
        <v>0</v>
      </c>
      <c r="AJ886" s="411">
        <f t="shared" ref="AJ886" si="2686">AJ885</f>
        <v>0</v>
      </c>
      <c r="AK886" s="411">
        <f t="shared" ref="AK886" si="2687">AK885</f>
        <v>0</v>
      </c>
      <c r="AL886" s="411">
        <f t="shared" ref="AL886" si="2688">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9">Z888</f>
        <v>0</v>
      </c>
      <c r="AA889" s="411">
        <f t="shared" ref="AA889" si="2690">AA888</f>
        <v>0</v>
      </c>
      <c r="AB889" s="411">
        <f t="shared" ref="AB889" si="2691">AB888</f>
        <v>0</v>
      </c>
      <c r="AC889" s="411">
        <f t="shared" ref="AC889" si="2692">AC888</f>
        <v>0</v>
      </c>
      <c r="AD889" s="411">
        <f t="shared" ref="AD889" si="2693">AD888</f>
        <v>0</v>
      </c>
      <c r="AE889" s="411">
        <f t="shared" ref="AE889" si="2694">AE888</f>
        <v>0</v>
      </c>
      <c r="AF889" s="411">
        <f t="shared" ref="AF889" si="2695">AF888</f>
        <v>0</v>
      </c>
      <c r="AG889" s="411">
        <f t="shared" ref="AG889" si="2696">AG888</f>
        <v>0</v>
      </c>
      <c r="AH889" s="411">
        <f t="shared" ref="AH889" si="2697">AH888</f>
        <v>0</v>
      </c>
      <c r="AI889" s="411">
        <f t="shared" ref="AI889" si="2698">AI888</f>
        <v>0</v>
      </c>
      <c r="AJ889" s="411">
        <f t="shared" ref="AJ889" si="2699">AJ888</f>
        <v>0</v>
      </c>
      <c r="AK889" s="411">
        <f t="shared" ref="AK889" si="2700">AK888</f>
        <v>0</v>
      </c>
      <c r="AL889" s="411">
        <f t="shared" ref="AL889" si="2701">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702">Z891</f>
        <v>0</v>
      </c>
      <c r="AA892" s="411">
        <f t="shared" ref="AA892" si="2703">AA891</f>
        <v>0</v>
      </c>
      <c r="AB892" s="411">
        <f t="shared" ref="AB892" si="2704">AB891</f>
        <v>0</v>
      </c>
      <c r="AC892" s="411">
        <f t="shared" ref="AC892" si="2705">AC891</f>
        <v>0</v>
      </c>
      <c r="AD892" s="411">
        <f t="shared" ref="AD892" si="2706">AD891</f>
        <v>0</v>
      </c>
      <c r="AE892" s="411">
        <f t="shared" ref="AE892" si="2707">AE891</f>
        <v>0</v>
      </c>
      <c r="AF892" s="411">
        <f t="shared" ref="AF892" si="2708">AF891</f>
        <v>0</v>
      </c>
      <c r="AG892" s="411">
        <f t="shared" ref="AG892" si="2709">AG891</f>
        <v>0</v>
      </c>
      <c r="AH892" s="411">
        <f t="shared" ref="AH892" si="2710">AH891</f>
        <v>0</v>
      </c>
      <c r="AI892" s="411">
        <f t="shared" ref="AI892" si="2711">AI891</f>
        <v>0</v>
      </c>
      <c r="AJ892" s="411">
        <f t="shared" ref="AJ892" si="2712">AJ891</f>
        <v>0</v>
      </c>
      <c r="AK892" s="411">
        <f t="shared" ref="AK892" si="2713">AK891</f>
        <v>0</v>
      </c>
      <c r="AL892" s="411">
        <f t="shared" ref="AL892" si="2714">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5">Z894</f>
        <v>0</v>
      </c>
      <c r="AA895" s="411">
        <f t="shared" ref="AA895" si="2716">AA894</f>
        <v>0</v>
      </c>
      <c r="AB895" s="411">
        <f t="shared" ref="AB895" si="2717">AB894</f>
        <v>0</v>
      </c>
      <c r="AC895" s="411">
        <f t="shared" ref="AC895" si="2718">AC894</f>
        <v>0</v>
      </c>
      <c r="AD895" s="411">
        <f t="shared" ref="AD895" si="2719">AD894</f>
        <v>0</v>
      </c>
      <c r="AE895" s="411">
        <f t="shared" ref="AE895" si="2720">AE894</f>
        <v>0</v>
      </c>
      <c r="AF895" s="411">
        <f t="shared" ref="AF895" si="2721">AF894</f>
        <v>0</v>
      </c>
      <c r="AG895" s="411">
        <f t="shared" ref="AG895" si="2722">AG894</f>
        <v>0</v>
      </c>
      <c r="AH895" s="411">
        <f t="shared" ref="AH895" si="2723">AH894</f>
        <v>0</v>
      </c>
      <c r="AI895" s="411">
        <f t="shared" ref="AI895" si="2724">AI894</f>
        <v>0</v>
      </c>
      <c r="AJ895" s="411">
        <f t="shared" ref="AJ895" si="2725">AJ894</f>
        <v>0</v>
      </c>
      <c r="AK895" s="411">
        <f t="shared" ref="AK895" si="2726">AK894</f>
        <v>0</v>
      </c>
      <c r="AL895" s="411">
        <f t="shared" ref="AL895" si="2727">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8">Z897</f>
        <v>0</v>
      </c>
      <c r="AA898" s="411">
        <f t="shared" ref="AA898" si="2729">AA897</f>
        <v>0</v>
      </c>
      <c r="AB898" s="411">
        <f t="shared" ref="AB898" si="2730">AB897</f>
        <v>0</v>
      </c>
      <c r="AC898" s="411">
        <f t="shared" ref="AC898" si="2731">AC897</f>
        <v>0</v>
      </c>
      <c r="AD898" s="411">
        <f t="shared" ref="AD898" si="2732">AD897</f>
        <v>0</v>
      </c>
      <c r="AE898" s="411">
        <f t="shared" ref="AE898" si="2733">AE897</f>
        <v>0</v>
      </c>
      <c r="AF898" s="411">
        <f t="shared" ref="AF898" si="2734">AF897</f>
        <v>0</v>
      </c>
      <c r="AG898" s="411">
        <f t="shared" ref="AG898" si="2735">AG897</f>
        <v>0</v>
      </c>
      <c r="AH898" s="411">
        <f t="shared" ref="AH898" si="2736">AH897</f>
        <v>0</v>
      </c>
      <c r="AI898" s="411">
        <f t="shared" ref="AI898" si="2737">AI897</f>
        <v>0</v>
      </c>
      <c r="AJ898" s="411">
        <f t="shared" ref="AJ898" si="2738">AJ897</f>
        <v>0</v>
      </c>
      <c r="AK898" s="411">
        <f t="shared" ref="AK898" si="2739">AK897</f>
        <v>0</v>
      </c>
      <c r="AL898" s="411">
        <f t="shared" ref="AL898" si="2740">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41">Z900</f>
        <v>0</v>
      </c>
      <c r="AA901" s="411">
        <f t="shared" ref="AA901" si="2742">AA900</f>
        <v>0</v>
      </c>
      <c r="AB901" s="411">
        <f t="shared" ref="AB901" si="2743">AB900</f>
        <v>0</v>
      </c>
      <c r="AC901" s="411">
        <f t="shared" ref="AC901" si="2744">AC900</f>
        <v>0</v>
      </c>
      <c r="AD901" s="411">
        <f t="shared" ref="AD901" si="2745">AD900</f>
        <v>0</v>
      </c>
      <c r="AE901" s="411">
        <f t="shared" ref="AE901" si="2746">AE900</f>
        <v>0</v>
      </c>
      <c r="AF901" s="411">
        <f t="shared" ref="AF901" si="2747">AF900</f>
        <v>0</v>
      </c>
      <c r="AG901" s="411">
        <f t="shared" ref="AG901" si="2748">AG900</f>
        <v>0</v>
      </c>
      <c r="AH901" s="411">
        <f t="shared" ref="AH901" si="2749">AH900</f>
        <v>0</v>
      </c>
      <c r="AI901" s="411">
        <f t="shared" ref="AI901" si="2750">AI900</f>
        <v>0</v>
      </c>
      <c r="AJ901" s="411">
        <f t="shared" ref="AJ901" si="2751">AJ900</f>
        <v>0</v>
      </c>
      <c r="AK901" s="411">
        <f t="shared" ref="AK901" si="2752">AK900</f>
        <v>0</v>
      </c>
      <c r="AL901" s="411">
        <f t="shared" ref="AL901" si="2753">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4">Z903</f>
        <v>0</v>
      </c>
      <c r="AA904" s="411">
        <f t="shared" ref="AA904" si="2755">AA903</f>
        <v>0</v>
      </c>
      <c r="AB904" s="411">
        <f t="shared" ref="AB904" si="2756">AB903</f>
        <v>0</v>
      </c>
      <c r="AC904" s="411">
        <f t="shared" ref="AC904" si="2757">AC903</f>
        <v>0</v>
      </c>
      <c r="AD904" s="411">
        <f t="shared" ref="AD904" si="2758">AD903</f>
        <v>0</v>
      </c>
      <c r="AE904" s="411">
        <f t="shared" ref="AE904" si="2759">AE903</f>
        <v>0</v>
      </c>
      <c r="AF904" s="411">
        <f t="shared" ref="AF904" si="2760">AF903</f>
        <v>0</v>
      </c>
      <c r="AG904" s="411">
        <f t="shared" ref="AG904" si="2761">AG903</f>
        <v>0</v>
      </c>
      <c r="AH904" s="411">
        <f t="shared" ref="AH904" si="2762">AH903</f>
        <v>0</v>
      </c>
      <c r="AI904" s="411">
        <f t="shared" ref="AI904" si="2763">AI903</f>
        <v>0</v>
      </c>
      <c r="AJ904" s="411">
        <f t="shared" ref="AJ904" si="2764">AJ903</f>
        <v>0</v>
      </c>
      <c r="AK904" s="411">
        <f t="shared" ref="AK904" si="2765">AK903</f>
        <v>0</v>
      </c>
      <c r="AL904" s="411">
        <f t="shared" ref="AL904" si="2766">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7">Z906</f>
        <v>0</v>
      </c>
      <c r="AA907" s="411">
        <f t="shared" ref="AA907" si="2768">AA906</f>
        <v>0</v>
      </c>
      <c r="AB907" s="411">
        <f t="shared" ref="AB907" si="2769">AB906</f>
        <v>0</v>
      </c>
      <c r="AC907" s="411">
        <f t="shared" ref="AC907" si="2770">AC906</f>
        <v>0</v>
      </c>
      <c r="AD907" s="411">
        <f t="shared" ref="AD907" si="2771">AD906</f>
        <v>0</v>
      </c>
      <c r="AE907" s="411">
        <f t="shared" ref="AE907" si="2772">AE906</f>
        <v>0</v>
      </c>
      <c r="AF907" s="411">
        <f t="shared" ref="AF907" si="2773">AF906</f>
        <v>0</v>
      </c>
      <c r="AG907" s="411">
        <f t="shared" ref="AG907" si="2774">AG906</f>
        <v>0</v>
      </c>
      <c r="AH907" s="411">
        <f t="shared" ref="AH907" si="2775">AH906</f>
        <v>0</v>
      </c>
      <c r="AI907" s="411">
        <f t="shared" ref="AI907" si="2776">AI906</f>
        <v>0</v>
      </c>
      <c r="AJ907" s="411">
        <f t="shared" ref="AJ907" si="2777">AJ906</f>
        <v>0</v>
      </c>
      <c r="AK907" s="411">
        <f t="shared" ref="AK907" si="2778">AK906</f>
        <v>0</v>
      </c>
      <c r="AL907" s="411">
        <f t="shared" ref="AL907" si="2779">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80">Z909</f>
        <v>0</v>
      </c>
      <c r="AA910" s="411">
        <f t="shared" ref="AA910" si="2781">AA909</f>
        <v>0</v>
      </c>
      <c r="AB910" s="411">
        <f t="shared" ref="AB910" si="2782">AB909</f>
        <v>0</v>
      </c>
      <c r="AC910" s="411">
        <f t="shared" ref="AC910" si="2783">AC909</f>
        <v>0</v>
      </c>
      <c r="AD910" s="411">
        <f t="shared" ref="AD910" si="2784">AD909</f>
        <v>0</v>
      </c>
      <c r="AE910" s="411">
        <f t="shared" ref="AE910" si="2785">AE909</f>
        <v>0</v>
      </c>
      <c r="AF910" s="411">
        <f t="shared" ref="AF910" si="2786">AF909</f>
        <v>0</v>
      </c>
      <c r="AG910" s="411">
        <f t="shared" ref="AG910" si="2787">AG909</f>
        <v>0</v>
      </c>
      <c r="AH910" s="411">
        <f t="shared" ref="AH910" si="2788">AH909</f>
        <v>0</v>
      </c>
      <c r="AI910" s="411">
        <f t="shared" ref="AI910" si="2789">AI909</f>
        <v>0</v>
      </c>
      <c r="AJ910" s="411">
        <f t="shared" ref="AJ910" si="2790">AJ909</f>
        <v>0</v>
      </c>
      <c r="AK910" s="411">
        <f t="shared" ref="AK910" si="2791">AK909</f>
        <v>0</v>
      </c>
      <c r="AL910" s="411">
        <f t="shared" ref="AL910" si="2792">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3">Z912</f>
        <v>0</v>
      </c>
      <c r="AA913" s="411">
        <f t="shared" ref="AA913" si="2794">AA912</f>
        <v>0</v>
      </c>
      <c r="AB913" s="411">
        <f t="shared" ref="AB913" si="2795">AB912</f>
        <v>0</v>
      </c>
      <c r="AC913" s="411">
        <f t="shared" ref="AC913" si="2796">AC912</f>
        <v>0</v>
      </c>
      <c r="AD913" s="411">
        <f t="shared" ref="AD913" si="2797">AD912</f>
        <v>0</v>
      </c>
      <c r="AE913" s="411">
        <f t="shared" ref="AE913" si="2798">AE912</f>
        <v>0</v>
      </c>
      <c r="AF913" s="411">
        <f t="shared" ref="AF913" si="2799">AF912</f>
        <v>0</v>
      </c>
      <c r="AG913" s="411">
        <f t="shared" ref="AG913" si="2800">AG912</f>
        <v>0</v>
      </c>
      <c r="AH913" s="411">
        <f t="shared" ref="AH913" si="2801">AH912</f>
        <v>0</v>
      </c>
      <c r="AI913" s="411">
        <f t="shared" ref="AI913" si="2802">AI912</f>
        <v>0</v>
      </c>
      <c r="AJ913" s="411">
        <f t="shared" ref="AJ913" si="2803">AJ912</f>
        <v>0</v>
      </c>
      <c r="AK913" s="411">
        <f t="shared" ref="AK913" si="2804">AK912</f>
        <v>0</v>
      </c>
      <c r="AL913" s="411">
        <f t="shared" ref="AL913" si="2805">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6">Z915</f>
        <v>0</v>
      </c>
      <c r="AA916" s="411">
        <f t="shared" ref="AA916" si="2807">AA915</f>
        <v>0</v>
      </c>
      <c r="AB916" s="411">
        <f t="shared" ref="AB916" si="2808">AB915</f>
        <v>0</v>
      </c>
      <c r="AC916" s="411">
        <f t="shared" ref="AC916" si="2809">AC915</f>
        <v>0</v>
      </c>
      <c r="AD916" s="411">
        <f t="shared" ref="AD916" si="2810">AD915</f>
        <v>0</v>
      </c>
      <c r="AE916" s="411">
        <f t="shared" ref="AE916" si="2811">AE915</f>
        <v>0</v>
      </c>
      <c r="AF916" s="411">
        <f t="shared" ref="AF916" si="2812">AF915</f>
        <v>0</v>
      </c>
      <c r="AG916" s="411">
        <f t="shared" ref="AG916" si="2813">AG915</f>
        <v>0</v>
      </c>
      <c r="AH916" s="411">
        <f t="shared" ref="AH916" si="2814">AH915</f>
        <v>0</v>
      </c>
      <c r="AI916" s="411">
        <f t="shared" ref="AI916" si="2815">AI915</f>
        <v>0</v>
      </c>
      <c r="AJ916" s="411">
        <f t="shared" ref="AJ916" si="2816">AJ915</f>
        <v>0</v>
      </c>
      <c r="AK916" s="411">
        <f t="shared" ref="AK916" si="2817">AK915</f>
        <v>0</v>
      </c>
      <c r="AL916" s="411">
        <f t="shared" ref="AL916" si="2818">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9">Z918</f>
        <v>0</v>
      </c>
      <c r="AA919" s="411">
        <f t="shared" ref="AA919" si="2820">AA918</f>
        <v>0</v>
      </c>
      <c r="AB919" s="411">
        <f t="shared" ref="AB919" si="2821">AB918</f>
        <v>0</v>
      </c>
      <c r="AC919" s="411">
        <f t="shared" ref="AC919" si="2822">AC918</f>
        <v>0</v>
      </c>
      <c r="AD919" s="411">
        <f t="shared" ref="AD919" si="2823">AD918</f>
        <v>0</v>
      </c>
      <c r="AE919" s="411">
        <f t="shared" ref="AE919" si="2824">AE918</f>
        <v>0</v>
      </c>
      <c r="AF919" s="411">
        <f t="shared" ref="AF919" si="2825">AF918</f>
        <v>0</v>
      </c>
      <c r="AG919" s="411">
        <f t="shared" ref="AG919" si="2826">AG918</f>
        <v>0</v>
      </c>
      <c r="AH919" s="411">
        <f t="shared" ref="AH919" si="2827">AH918</f>
        <v>0</v>
      </c>
      <c r="AI919" s="411">
        <f t="shared" ref="AI919" si="2828">AI918</f>
        <v>0</v>
      </c>
      <c r="AJ919" s="411">
        <f t="shared" ref="AJ919" si="2829">AJ918</f>
        <v>0</v>
      </c>
      <c r="AK919" s="411">
        <f t="shared" ref="AK919" si="2830">AK918</f>
        <v>0</v>
      </c>
      <c r="AL919" s="411">
        <f t="shared" ref="AL919" si="2831">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32">Z921</f>
        <v>0</v>
      </c>
      <c r="AA922" s="411">
        <f t="shared" ref="AA922" si="2833">AA921</f>
        <v>0</v>
      </c>
      <c r="AB922" s="411">
        <f t="shared" ref="AB922" si="2834">AB921</f>
        <v>0</v>
      </c>
      <c r="AC922" s="411">
        <f t="shared" ref="AC922" si="2835">AC921</f>
        <v>0</v>
      </c>
      <c r="AD922" s="411">
        <f t="shared" ref="AD922" si="2836">AD921</f>
        <v>0</v>
      </c>
      <c r="AE922" s="411">
        <f t="shared" ref="AE922" si="2837">AE921</f>
        <v>0</v>
      </c>
      <c r="AF922" s="411">
        <f t="shared" ref="AF922" si="2838">AF921</f>
        <v>0</v>
      </c>
      <c r="AG922" s="411">
        <f t="shared" ref="AG922" si="2839">AG921</f>
        <v>0</v>
      </c>
      <c r="AH922" s="411">
        <f t="shared" ref="AH922" si="2840">AH921</f>
        <v>0</v>
      </c>
      <c r="AI922" s="411">
        <f t="shared" ref="AI922" si="2841">AI921</f>
        <v>0</v>
      </c>
      <c r="AJ922" s="411">
        <f t="shared" ref="AJ922" si="2842">AJ921</f>
        <v>0</v>
      </c>
      <c r="AK922" s="411">
        <f t="shared" ref="AK922" si="2843">AK921</f>
        <v>0</v>
      </c>
      <c r="AL922" s="411">
        <f t="shared" ref="AL922" si="2844">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outlineLevel="1">
      <c r="A924" s="532">
        <v>49</v>
      </c>
      <c r="B924" s="758" t="s">
        <v>763</v>
      </c>
      <c r="C924" s="291" t="s">
        <v>25</v>
      </c>
      <c r="D924" s="295"/>
      <c r="E924" s="295"/>
      <c r="F924" s="295"/>
      <c r="G924" s="295"/>
      <c r="H924" s="295"/>
      <c r="I924" s="295"/>
      <c r="J924" s="295"/>
      <c r="K924" s="295"/>
      <c r="L924" s="295"/>
      <c r="M924" s="295"/>
      <c r="N924" s="295">
        <v>12</v>
      </c>
      <c r="O924" s="295">
        <f>+'7.  Persistence Report'!AY128</f>
        <v>0</v>
      </c>
      <c r="P924" s="295">
        <f>+'7.  Persistence Report'!AZ128</f>
        <v>322460</v>
      </c>
      <c r="Q924" s="295">
        <f>+'7.  Persistence Report'!BA128</f>
        <v>0</v>
      </c>
      <c r="R924" s="295">
        <f>+'7.  Persistence Report'!BB128</f>
        <v>0</v>
      </c>
      <c r="S924" s="295">
        <f>+'7.  Persistence Report'!BC128</f>
        <v>0</v>
      </c>
      <c r="T924" s="295">
        <f>+'7.  Persistence Report'!BD128</f>
        <v>0</v>
      </c>
      <c r="U924" s="295">
        <f>+'7.  Persistence Report'!BE128</f>
        <v>0</v>
      </c>
      <c r="V924" s="295">
        <f>+'7.  Persistence Report'!BF128</f>
        <v>0</v>
      </c>
      <c r="W924" s="295">
        <f>+'7.  Persistence Report'!BG128</f>
        <v>0</v>
      </c>
      <c r="X924" s="295">
        <f>+'7.  Persistence Report'!BH128</f>
        <v>0</v>
      </c>
      <c r="Y924" s="426">
        <v>1</v>
      </c>
      <c r="Z924" s="415"/>
      <c r="AA924" s="415"/>
      <c r="AB924" s="415"/>
      <c r="AC924" s="415"/>
      <c r="AD924" s="415"/>
      <c r="AE924" s="415"/>
      <c r="AF924" s="415"/>
      <c r="AG924" s="415"/>
      <c r="AH924" s="415"/>
      <c r="AI924" s="415"/>
      <c r="AJ924" s="415"/>
      <c r="AK924" s="415"/>
      <c r="AL924" s="415"/>
      <c r="AM924" s="296">
        <f>SUM(Y924:AL924)</f>
        <v>1</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1</v>
      </c>
      <c r="Z925" s="411">
        <f t="shared" ref="Z925" si="2845">Z924</f>
        <v>0</v>
      </c>
      <c r="AA925" s="411">
        <f t="shared" ref="AA925" si="2846">AA924</f>
        <v>0</v>
      </c>
      <c r="AB925" s="411">
        <f t="shared" ref="AB925" si="2847">AB924</f>
        <v>0</v>
      </c>
      <c r="AC925" s="411">
        <f t="shared" ref="AC925" si="2848">AC924</f>
        <v>0</v>
      </c>
      <c r="AD925" s="411">
        <f t="shared" ref="AD925" si="2849">AD924</f>
        <v>0</v>
      </c>
      <c r="AE925" s="411">
        <f t="shared" ref="AE925" si="2850">AE924</f>
        <v>0</v>
      </c>
      <c r="AF925" s="411">
        <f t="shared" ref="AF925" si="2851">AF924</f>
        <v>0</v>
      </c>
      <c r="AG925" s="411">
        <f t="shared" ref="AG925" si="2852">AG924</f>
        <v>0</v>
      </c>
      <c r="AH925" s="411">
        <f t="shared" ref="AH925" si="2853">AH924</f>
        <v>0</v>
      </c>
      <c r="AI925" s="411">
        <f t="shared" ref="AI925" si="2854">AI924</f>
        <v>0</v>
      </c>
      <c r="AJ925" s="411">
        <f t="shared" ref="AJ925" si="2855">AJ924</f>
        <v>0</v>
      </c>
      <c r="AK925" s="411">
        <f t="shared" ref="AK925" si="2856">AK924</f>
        <v>0</v>
      </c>
      <c r="AL925" s="411">
        <f t="shared" ref="AL925" si="2857">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f t="shared" ref="E927:M927" si="2858">SUM(E770:E925)</f>
        <v>157682</v>
      </c>
      <c r="F927" s="329">
        <f t="shared" si="2858"/>
        <v>0</v>
      </c>
      <c r="G927" s="329">
        <f t="shared" si="2858"/>
        <v>0</v>
      </c>
      <c r="H927" s="329">
        <f t="shared" si="2858"/>
        <v>0</v>
      </c>
      <c r="I927" s="329">
        <f t="shared" si="2858"/>
        <v>0</v>
      </c>
      <c r="J927" s="329">
        <f t="shared" si="2858"/>
        <v>0</v>
      </c>
      <c r="K927" s="329">
        <f t="shared" si="2858"/>
        <v>0</v>
      </c>
      <c r="L927" s="329">
        <f t="shared" si="2858"/>
        <v>0</v>
      </c>
      <c r="M927" s="329">
        <f t="shared" si="2858"/>
        <v>0</v>
      </c>
      <c r="N927" s="329"/>
      <c r="O927" s="329">
        <f>SUM(O770:O925)</f>
        <v>0</v>
      </c>
      <c r="P927" s="329">
        <f t="shared" ref="P927:X927" si="2859">SUM(P770:P925)</f>
        <v>323248</v>
      </c>
      <c r="Q927" s="329">
        <f t="shared" si="2859"/>
        <v>0</v>
      </c>
      <c r="R927" s="329">
        <f t="shared" si="2859"/>
        <v>0</v>
      </c>
      <c r="S927" s="329">
        <f t="shared" si="2859"/>
        <v>0</v>
      </c>
      <c r="T927" s="329">
        <f t="shared" si="2859"/>
        <v>0</v>
      </c>
      <c r="U927" s="329">
        <f t="shared" si="2859"/>
        <v>0</v>
      </c>
      <c r="V927" s="329">
        <f t="shared" si="2859"/>
        <v>0</v>
      </c>
      <c r="W927" s="329">
        <f t="shared" si="2859"/>
        <v>0</v>
      </c>
      <c r="X927" s="329">
        <f t="shared" si="2859"/>
        <v>0</v>
      </c>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1.2999999999999999E-3</v>
      </c>
      <c r="Z930" s="341">
        <f>HLOOKUP(Z$35,'3.  Distribution Rates'!$C$122:$P$133,11,FALSE)</f>
        <v>2.0199999999999999E-2</v>
      </c>
      <c r="AA930" s="341">
        <f>HLOOKUP(AA$35,'3.  Distribution Rates'!$C$122:$P$133,11,FALSE)</f>
        <v>4.8274999999999997</v>
      </c>
      <c r="AB930" s="341">
        <f>HLOOKUP(AB$35,'3.  Distribution Rates'!$C$122:$P$133,11,FALSE)</f>
        <v>4.8723000000000001</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6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6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6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6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61">Y211*Y930</f>
        <v>0</v>
      </c>
      <c r="Z935" s="378">
        <f t="shared" si="2861"/>
        <v>0</v>
      </c>
      <c r="AA935" s="378">
        <f t="shared" si="2861"/>
        <v>0</v>
      </c>
      <c r="AB935" s="378">
        <f t="shared" si="2861"/>
        <v>0</v>
      </c>
      <c r="AC935" s="378">
        <f t="shared" si="2861"/>
        <v>0</v>
      </c>
      <c r="AD935" s="378">
        <f t="shared" si="2861"/>
        <v>0</v>
      </c>
      <c r="AE935" s="378">
        <f t="shared" si="2861"/>
        <v>0</v>
      </c>
      <c r="AF935" s="378">
        <f t="shared" si="2861"/>
        <v>0</v>
      </c>
      <c r="AG935" s="378">
        <f t="shared" si="2861"/>
        <v>0</v>
      </c>
      <c r="AH935" s="378">
        <f t="shared" si="2861"/>
        <v>0</v>
      </c>
      <c r="AI935" s="378">
        <f t="shared" si="2861"/>
        <v>0</v>
      </c>
      <c r="AJ935" s="378">
        <f t="shared" si="2861"/>
        <v>0</v>
      </c>
      <c r="AK935" s="378">
        <f t="shared" si="2861"/>
        <v>0</v>
      </c>
      <c r="AL935" s="378">
        <f t="shared" si="2861"/>
        <v>0</v>
      </c>
      <c r="AM935" s="629">
        <f t="shared" si="286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62">Y394*Y930</f>
        <v>0</v>
      </c>
      <c r="Z936" s="378">
        <f t="shared" si="2862"/>
        <v>0</v>
      </c>
      <c r="AA936" s="378">
        <f t="shared" si="2862"/>
        <v>0</v>
      </c>
      <c r="AB936" s="378">
        <f t="shared" si="2862"/>
        <v>0</v>
      </c>
      <c r="AC936" s="378">
        <f t="shared" si="2862"/>
        <v>0</v>
      </c>
      <c r="AD936" s="378">
        <f t="shared" si="2862"/>
        <v>0</v>
      </c>
      <c r="AE936" s="378">
        <f t="shared" si="2862"/>
        <v>0</v>
      </c>
      <c r="AF936" s="378">
        <f t="shared" si="2862"/>
        <v>0</v>
      </c>
      <c r="AG936" s="378">
        <f t="shared" si="2862"/>
        <v>0</v>
      </c>
      <c r="AH936" s="378">
        <f t="shared" si="2862"/>
        <v>0</v>
      </c>
      <c r="AI936" s="378">
        <f t="shared" si="2862"/>
        <v>0</v>
      </c>
      <c r="AJ936" s="378">
        <f t="shared" si="2862"/>
        <v>0</v>
      </c>
      <c r="AK936" s="378">
        <f t="shared" si="2862"/>
        <v>0</v>
      </c>
      <c r="AL936" s="378">
        <f t="shared" si="2862"/>
        <v>0</v>
      </c>
      <c r="AM936" s="629">
        <f t="shared" si="2860"/>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63">Y577*Y930</f>
        <v>0</v>
      </c>
      <c r="Z937" s="378">
        <f t="shared" si="2863"/>
        <v>0</v>
      </c>
      <c r="AA937" s="378">
        <f t="shared" si="2863"/>
        <v>0</v>
      </c>
      <c r="AB937" s="378">
        <f t="shared" si="2863"/>
        <v>0</v>
      </c>
      <c r="AC937" s="378">
        <f t="shared" si="2863"/>
        <v>0</v>
      </c>
      <c r="AD937" s="378">
        <f t="shared" si="2863"/>
        <v>0</v>
      </c>
      <c r="AE937" s="378">
        <f t="shared" si="2863"/>
        <v>0</v>
      </c>
      <c r="AF937" s="378">
        <f t="shared" si="2863"/>
        <v>0</v>
      </c>
      <c r="AG937" s="378">
        <f t="shared" si="2863"/>
        <v>0</v>
      </c>
      <c r="AH937" s="378">
        <f t="shared" si="2863"/>
        <v>0</v>
      </c>
      <c r="AI937" s="378">
        <f t="shared" si="2863"/>
        <v>0</v>
      </c>
      <c r="AJ937" s="378">
        <f t="shared" si="2863"/>
        <v>0</v>
      </c>
      <c r="AK937" s="378">
        <f t="shared" si="2863"/>
        <v>0</v>
      </c>
      <c r="AL937" s="378">
        <f t="shared" si="2863"/>
        <v>0</v>
      </c>
      <c r="AM937" s="629">
        <f t="shared" si="2860"/>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64">Y760*Y930</f>
        <v>0</v>
      </c>
      <c r="Z938" s="378">
        <f t="shared" si="2864"/>
        <v>0</v>
      </c>
      <c r="AA938" s="378">
        <f t="shared" si="2864"/>
        <v>0</v>
      </c>
      <c r="AB938" s="378">
        <f t="shared" si="2864"/>
        <v>0</v>
      </c>
      <c r="AC938" s="378">
        <f t="shared" si="2864"/>
        <v>0</v>
      </c>
      <c r="AD938" s="378">
        <f t="shared" si="2864"/>
        <v>0</v>
      </c>
      <c r="AE938" s="378">
        <f t="shared" si="2864"/>
        <v>0</v>
      </c>
      <c r="AF938" s="378">
        <f t="shared" si="2864"/>
        <v>0</v>
      </c>
      <c r="AG938" s="378">
        <f t="shared" si="2864"/>
        <v>0</v>
      </c>
      <c r="AH938" s="378">
        <f t="shared" si="2864"/>
        <v>0</v>
      </c>
      <c r="AI938" s="378">
        <f t="shared" si="2864"/>
        <v>0</v>
      </c>
      <c r="AJ938" s="378">
        <f t="shared" si="2864"/>
        <v>0</v>
      </c>
      <c r="AK938" s="378">
        <f t="shared" si="2864"/>
        <v>0</v>
      </c>
      <c r="AL938" s="378">
        <f t="shared" si="2864"/>
        <v>0</v>
      </c>
      <c r="AM938" s="629">
        <f t="shared" si="2860"/>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5">Z927*Z930</f>
        <v>0</v>
      </c>
      <c r="AA939" s="378">
        <f t="shared" si="2865"/>
        <v>0</v>
      </c>
      <c r="AB939" s="378">
        <f t="shared" si="2865"/>
        <v>0</v>
      </c>
      <c r="AC939" s="378">
        <f t="shared" si="2865"/>
        <v>0</v>
      </c>
      <c r="AD939" s="378">
        <f t="shared" si="2865"/>
        <v>0</v>
      </c>
      <c r="AE939" s="378">
        <f t="shared" si="2865"/>
        <v>0</v>
      </c>
      <c r="AF939" s="378">
        <f t="shared" si="2865"/>
        <v>0</v>
      </c>
      <c r="AG939" s="378">
        <f t="shared" si="2865"/>
        <v>0</v>
      </c>
      <c r="AH939" s="378">
        <f t="shared" si="2865"/>
        <v>0</v>
      </c>
      <c r="AI939" s="378">
        <f t="shared" si="2865"/>
        <v>0</v>
      </c>
      <c r="AJ939" s="378">
        <f t="shared" si="2865"/>
        <v>0</v>
      </c>
      <c r="AK939" s="378">
        <f t="shared" si="2865"/>
        <v>0</v>
      </c>
      <c r="AL939" s="378">
        <f t="shared" si="2865"/>
        <v>0</v>
      </c>
      <c r="AM939" s="629">
        <f t="shared" si="2860"/>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6">SUM(Z931:Z939)</f>
        <v>0</v>
      </c>
      <c r="AA940" s="346">
        <f t="shared" si="2866"/>
        <v>0</v>
      </c>
      <c r="AB940" s="346">
        <f t="shared" si="2866"/>
        <v>0</v>
      </c>
      <c r="AC940" s="346">
        <f t="shared" si="2866"/>
        <v>0</v>
      </c>
      <c r="AD940" s="346">
        <f t="shared" si="2866"/>
        <v>0</v>
      </c>
      <c r="AE940" s="346">
        <f t="shared" si="2866"/>
        <v>0</v>
      </c>
      <c r="AF940" s="346">
        <f>SUM(AF931:AF939)</f>
        <v>0</v>
      </c>
      <c r="AG940" s="346">
        <f t="shared" ref="AG940:AL940" si="2867">SUM(AG931:AG939)</f>
        <v>0</v>
      </c>
      <c r="AH940" s="346">
        <f t="shared" si="2867"/>
        <v>0</v>
      </c>
      <c r="AI940" s="346">
        <f t="shared" si="2867"/>
        <v>0</v>
      </c>
      <c r="AJ940" s="346">
        <f t="shared" si="2867"/>
        <v>0</v>
      </c>
      <c r="AK940" s="346">
        <f t="shared" si="2867"/>
        <v>0</v>
      </c>
      <c r="AL940" s="346">
        <f t="shared" si="2867"/>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8">Z928*Z930</f>
        <v>0</v>
      </c>
      <c r="AA941" s="347">
        <f t="shared" si="2868"/>
        <v>0</v>
      </c>
      <c r="AB941" s="347">
        <f t="shared" si="2868"/>
        <v>0</v>
      </c>
      <c r="AC941" s="347">
        <f t="shared" si="2868"/>
        <v>0</v>
      </c>
      <c r="AD941" s="347">
        <f t="shared" si="2868"/>
        <v>0</v>
      </c>
      <c r="AE941" s="347">
        <f t="shared" si="2868"/>
        <v>0</v>
      </c>
      <c r="AF941" s="347">
        <f>AF928*AF930</f>
        <v>0</v>
      </c>
      <c r="AG941" s="347">
        <f t="shared" ref="AG941:AL941" si="2869">AG928*AG930</f>
        <v>0</v>
      </c>
      <c r="AH941" s="347">
        <f t="shared" si="2869"/>
        <v>0</v>
      </c>
      <c r="AI941" s="347">
        <f t="shared" si="2869"/>
        <v>0</v>
      </c>
      <c r="AJ941" s="347">
        <f t="shared" si="2869"/>
        <v>0</v>
      </c>
      <c r="AK941" s="347">
        <f t="shared" si="2869"/>
        <v>0</v>
      </c>
      <c r="AL941" s="347">
        <f t="shared" si="2869"/>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37800</v>
      </c>
      <c r="Z944" s="326">
        <f>SUMPRODUCT(E770:E925,Z770:Z925)</f>
        <v>25585.200000000001</v>
      </c>
      <c r="AA944" s="326">
        <f t="shared" ref="AA944:AL944" si="2870">IF(AA768="kw",SUMPRODUCT($N$770:$N$925,$P$770:$P$925,AA770:AA925),SUMPRODUCT($E$770:$E$925,AA770:AA925))</f>
        <v>6099.6</v>
      </c>
      <c r="AB944" s="326">
        <f t="shared" si="2870"/>
        <v>469.20000000000005</v>
      </c>
      <c r="AC944" s="326">
        <f t="shared" si="2870"/>
        <v>0</v>
      </c>
      <c r="AD944" s="326">
        <f t="shared" si="2870"/>
        <v>0</v>
      </c>
      <c r="AE944" s="326">
        <f t="shared" si="2870"/>
        <v>0</v>
      </c>
      <c r="AF944" s="326">
        <f t="shared" si="2870"/>
        <v>0</v>
      </c>
      <c r="AG944" s="326">
        <f t="shared" si="2870"/>
        <v>0</v>
      </c>
      <c r="AH944" s="326">
        <f t="shared" si="2870"/>
        <v>0</v>
      </c>
      <c r="AI944" s="326">
        <f t="shared" si="2870"/>
        <v>0</v>
      </c>
      <c r="AJ944" s="326">
        <f t="shared" si="2870"/>
        <v>0</v>
      </c>
      <c r="AK944" s="326">
        <f t="shared" si="2870"/>
        <v>0</v>
      </c>
      <c r="AL944" s="326">
        <f t="shared" si="2870"/>
        <v>0</v>
      </c>
      <c r="AM944" s="386"/>
    </row>
    <row r="945" spans="1:39" ht="18.75" customHeight="1">
      <c r="B945" s="368" t="s">
        <v>582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2" t="s">
        <v>211</v>
      </c>
      <c r="C949" s="814" t="s">
        <v>33</v>
      </c>
      <c r="D949" s="284" t="s">
        <v>422</v>
      </c>
      <c r="E949" s="816" t="s">
        <v>209</v>
      </c>
      <c r="F949" s="817"/>
      <c r="G949" s="817"/>
      <c r="H949" s="817"/>
      <c r="I949" s="817"/>
      <c r="J949" s="817"/>
      <c r="K949" s="817"/>
      <c r="L949" s="817"/>
      <c r="M949" s="818"/>
      <c r="N949" s="819" t="s">
        <v>213</v>
      </c>
      <c r="O949" s="284" t="s">
        <v>423</v>
      </c>
      <c r="P949" s="816" t="s">
        <v>212</v>
      </c>
      <c r="Q949" s="817"/>
      <c r="R949" s="817"/>
      <c r="S949" s="817"/>
      <c r="T949" s="817"/>
      <c r="U949" s="817"/>
      <c r="V949" s="817"/>
      <c r="W949" s="817"/>
      <c r="X949" s="818"/>
      <c r="Y949" s="809" t="s">
        <v>243</v>
      </c>
      <c r="Z949" s="810"/>
      <c r="AA949" s="810"/>
      <c r="AB949" s="810"/>
      <c r="AC949" s="810"/>
      <c r="AD949" s="810"/>
      <c r="AE949" s="810"/>
      <c r="AF949" s="810"/>
      <c r="AG949" s="810"/>
      <c r="AH949" s="810"/>
      <c r="AI949" s="810"/>
      <c r="AJ949" s="810"/>
      <c r="AK949" s="810"/>
      <c r="AL949" s="810"/>
      <c r="AM949" s="811"/>
    </row>
    <row r="950" spans="1:39" ht="65.25" customHeight="1">
      <c r="B950" s="813"/>
      <c r="C950" s="815"/>
      <c r="D950" s="285">
        <v>2020</v>
      </c>
      <c r="E950" s="285">
        <v>2021</v>
      </c>
      <c r="F950" s="285">
        <v>2022</v>
      </c>
      <c r="G950" s="285">
        <v>2023</v>
      </c>
      <c r="H950" s="285">
        <v>2024</v>
      </c>
      <c r="I950" s="285">
        <v>2025</v>
      </c>
      <c r="J950" s="285">
        <v>2026</v>
      </c>
      <c r="K950" s="285">
        <v>2027</v>
      </c>
      <c r="L950" s="285">
        <v>2028</v>
      </c>
      <c r="M950" s="285">
        <v>2029</v>
      </c>
      <c r="N950" s="82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 - Thermal Demand Meter</v>
      </c>
      <c r="AB950" s="285" t="str">
        <f>'1.  LRAMVA Summary'!G52</f>
        <v>GS&gt;50 KW - Interval Meter</v>
      </c>
      <c r="AC950" s="285" t="str">
        <f>'1.  LRAMVA Summary'!H52</f>
        <v>Street 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71">Z953</f>
        <v>0</v>
      </c>
      <c r="AA954" s="411">
        <f t="shared" ref="AA954" si="2872">AA953</f>
        <v>0</v>
      </c>
      <c r="AB954" s="411">
        <f t="shared" ref="AB954" si="2873">AB953</f>
        <v>0</v>
      </c>
      <c r="AC954" s="411">
        <f t="shared" ref="AC954" si="2874">AC953</f>
        <v>0</v>
      </c>
      <c r="AD954" s="411">
        <f t="shared" ref="AD954" si="2875">AD953</f>
        <v>0</v>
      </c>
      <c r="AE954" s="411">
        <f t="shared" ref="AE954" si="2876">AE953</f>
        <v>0</v>
      </c>
      <c r="AF954" s="411">
        <f t="shared" ref="AF954" si="2877">AF953</f>
        <v>0</v>
      </c>
      <c r="AG954" s="411">
        <f t="shared" ref="AG954" si="2878">AG953</f>
        <v>0</v>
      </c>
      <c r="AH954" s="411">
        <f t="shared" ref="AH954" si="2879">AH953</f>
        <v>0</v>
      </c>
      <c r="AI954" s="411">
        <f t="shared" ref="AI954" si="2880">AI953</f>
        <v>0</v>
      </c>
      <c r="AJ954" s="411">
        <f t="shared" ref="AJ954" si="2881">AJ953</f>
        <v>0</v>
      </c>
      <c r="AK954" s="411">
        <f t="shared" ref="AK954" si="2882">AK953</f>
        <v>0</v>
      </c>
      <c r="AL954" s="411">
        <f t="shared" ref="AL954" si="2883">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84">Z956</f>
        <v>0</v>
      </c>
      <c r="AA957" s="411">
        <f t="shared" ref="AA957" si="2885">AA956</f>
        <v>0</v>
      </c>
      <c r="AB957" s="411">
        <f t="shared" ref="AB957" si="2886">AB956</f>
        <v>0</v>
      </c>
      <c r="AC957" s="411">
        <f t="shared" ref="AC957" si="2887">AC956</f>
        <v>0</v>
      </c>
      <c r="AD957" s="411">
        <f t="shared" ref="AD957" si="2888">AD956</f>
        <v>0</v>
      </c>
      <c r="AE957" s="411">
        <f t="shared" ref="AE957" si="2889">AE956</f>
        <v>0</v>
      </c>
      <c r="AF957" s="411">
        <f t="shared" ref="AF957" si="2890">AF956</f>
        <v>0</v>
      </c>
      <c r="AG957" s="411">
        <f t="shared" ref="AG957" si="2891">AG956</f>
        <v>0</v>
      </c>
      <c r="AH957" s="411">
        <f t="shared" ref="AH957" si="2892">AH956</f>
        <v>0</v>
      </c>
      <c r="AI957" s="411">
        <f t="shared" ref="AI957" si="2893">AI956</f>
        <v>0</v>
      </c>
      <c r="AJ957" s="411">
        <f t="shared" ref="AJ957" si="2894">AJ956</f>
        <v>0</v>
      </c>
      <c r="AK957" s="411">
        <f t="shared" ref="AK957" si="2895">AK956</f>
        <v>0</v>
      </c>
      <c r="AL957" s="411">
        <f t="shared" ref="AL957" si="2896">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7">Z959</f>
        <v>0</v>
      </c>
      <c r="AA960" s="411">
        <f t="shared" ref="AA960" si="2898">AA959</f>
        <v>0</v>
      </c>
      <c r="AB960" s="411">
        <f t="shared" ref="AB960" si="2899">AB959</f>
        <v>0</v>
      </c>
      <c r="AC960" s="411">
        <f t="shared" ref="AC960" si="2900">AC959</f>
        <v>0</v>
      </c>
      <c r="AD960" s="411">
        <f t="shared" ref="AD960" si="2901">AD959</f>
        <v>0</v>
      </c>
      <c r="AE960" s="411">
        <f t="shared" ref="AE960" si="2902">AE959</f>
        <v>0</v>
      </c>
      <c r="AF960" s="411">
        <f t="shared" ref="AF960" si="2903">AF959</f>
        <v>0</v>
      </c>
      <c r="AG960" s="411">
        <f t="shared" ref="AG960" si="2904">AG959</f>
        <v>0</v>
      </c>
      <c r="AH960" s="411">
        <f t="shared" ref="AH960" si="2905">AH959</f>
        <v>0</v>
      </c>
      <c r="AI960" s="411">
        <f t="shared" ref="AI960" si="2906">AI959</f>
        <v>0</v>
      </c>
      <c r="AJ960" s="411">
        <f t="shared" ref="AJ960" si="2907">AJ959</f>
        <v>0</v>
      </c>
      <c r="AK960" s="411">
        <f t="shared" ref="AK960" si="2908">AK959</f>
        <v>0</v>
      </c>
      <c r="AL960" s="411">
        <f t="shared" ref="AL960" si="2909">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666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10">Z962</f>
        <v>0</v>
      </c>
      <c r="AA963" s="411">
        <f t="shared" ref="AA963" si="2911">AA962</f>
        <v>0</v>
      </c>
      <c r="AB963" s="411">
        <f t="shared" ref="AB963" si="2912">AB962</f>
        <v>0</v>
      </c>
      <c r="AC963" s="411">
        <f t="shared" ref="AC963" si="2913">AC962</f>
        <v>0</v>
      </c>
      <c r="AD963" s="411">
        <f t="shared" ref="AD963" si="2914">AD962</f>
        <v>0</v>
      </c>
      <c r="AE963" s="411">
        <f t="shared" ref="AE963" si="2915">AE962</f>
        <v>0</v>
      </c>
      <c r="AF963" s="411">
        <f t="shared" ref="AF963" si="2916">AF962</f>
        <v>0</v>
      </c>
      <c r="AG963" s="411">
        <f t="shared" ref="AG963" si="2917">AG962</f>
        <v>0</v>
      </c>
      <c r="AH963" s="411">
        <f t="shared" ref="AH963" si="2918">AH962</f>
        <v>0</v>
      </c>
      <c r="AI963" s="411">
        <f t="shared" ref="AI963" si="2919">AI962</f>
        <v>0</v>
      </c>
      <c r="AJ963" s="411">
        <f t="shared" ref="AJ963" si="2920">AJ962</f>
        <v>0</v>
      </c>
      <c r="AK963" s="411">
        <f t="shared" ref="AK963" si="2921">AK962</f>
        <v>0</v>
      </c>
      <c r="AL963" s="411">
        <f t="shared" ref="AL963" si="2922">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23">Z965</f>
        <v>0</v>
      </c>
      <c r="AA966" s="411">
        <f t="shared" ref="AA966" si="2924">AA965</f>
        <v>0</v>
      </c>
      <c r="AB966" s="411">
        <f t="shared" ref="AB966" si="2925">AB965</f>
        <v>0</v>
      </c>
      <c r="AC966" s="411">
        <f t="shared" ref="AC966" si="2926">AC965</f>
        <v>0</v>
      </c>
      <c r="AD966" s="411">
        <f t="shared" ref="AD966" si="2927">AD965</f>
        <v>0</v>
      </c>
      <c r="AE966" s="411">
        <f t="shared" ref="AE966" si="2928">AE965</f>
        <v>0</v>
      </c>
      <c r="AF966" s="411">
        <f t="shared" ref="AF966" si="2929">AF965</f>
        <v>0</v>
      </c>
      <c r="AG966" s="411">
        <f t="shared" ref="AG966" si="2930">AG965</f>
        <v>0</v>
      </c>
      <c r="AH966" s="411">
        <f t="shared" ref="AH966" si="2931">AH965</f>
        <v>0</v>
      </c>
      <c r="AI966" s="411">
        <f t="shared" ref="AI966" si="2932">AI965</f>
        <v>0</v>
      </c>
      <c r="AJ966" s="411">
        <f t="shared" ref="AJ966" si="2933">AJ965</f>
        <v>0</v>
      </c>
      <c r="AK966" s="411">
        <f t="shared" ref="AK966" si="2934">AK965</f>
        <v>0</v>
      </c>
      <c r="AL966" s="411">
        <f t="shared" ref="AL966" si="2935">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6">Z969</f>
        <v>0</v>
      </c>
      <c r="AA970" s="411">
        <f t="shared" ref="AA970" si="2937">AA969</f>
        <v>0</v>
      </c>
      <c r="AB970" s="411">
        <f t="shared" ref="AB970" si="2938">AB969</f>
        <v>0</v>
      </c>
      <c r="AC970" s="411">
        <f t="shared" ref="AC970" si="2939">AC969</f>
        <v>0</v>
      </c>
      <c r="AD970" s="411">
        <f t="shared" ref="AD970" si="2940">AD969</f>
        <v>0</v>
      </c>
      <c r="AE970" s="411">
        <f t="shared" ref="AE970" si="2941">AE969</f>
        <v>0</v>
      </c>
      <c r="AF970" s="411">
        <f t="shared" ref="AF970" si="2942">AF969</f>
        <v>0</v>
      </c>
      <c r="AG970" s="411">
        <f t="shared" ref="AG970" si="2943">AG969</f>
        <v>0</v>
      </c>
      <c r="AH970" s="411">
        <f t="shared" ref="AH970" si="2944">AH969</f>
        <v>0</v>
      </c>
      <c r="AI970" s="411">
        <f t="shared" ref="AI970" si="2945">AI969</f>
        <v>0</v>
      </c>
      <c r="AJ970" s="411">
        <f t="shared" ref="AJ970" si="2946">AJ969</f>
        <v>0</v>
      </c>
      <c r="AK970" s="411">
        <f t="shared" ref="AK970" si="2947">AK969</f>
        <v>0</v>
      </c>
      <c r="AL970" s="411">
        <f t="shared" ref="AL970" si="2948">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9">Z972</f>
        <v>0</v>
      </c>
      <c r="AA973" s="411">
        <f t="shared" ref="AA973" si="2950">AA972</f>
        <v>0</v>
      </c>
      <c r="AB973" s="411">
        <f t="shared" ref="AB973" si="2951">AB972</f>
        <v>0</v>
      </c>
      <c r="AC973" s="411">
        <f t="shared" ref="AC973" si="2952">AC972</f>
        <v>0</v>
      </c>
      <c r="AD973" s="411">
        <f t="shared" ref="AD973" si="2953">AD972</f>
        <v>0</v>
      </c>
      <c r="AE973" s="411">
        <f t="shared" ref="AE973" si="2954">AE972</f>
        <v>0</v>
      </c>
      <c r="AF973" s="411">
        <f t="shared" ref="AF973" si="2955">AF972</f>
        <v>0</v>
      </c>
      <c r="AG973" s="411">
        <f t="shared" ref="AG973" si="2956">AG972</f>
        <v>0</v>
      </c>
      <c r="AH973" s="411">
        <f t="shared" ref="AH973" si="2957">AH972</f>
        <v>0</v>
      </c>
      <c r="AI973" s="411">
        <f t="shared" ref="AI973" si="2958">AI972</f>
        <v>0</v>
      </c>
      <c r="AJ973" s="411">
        <f t="shared" ref="AJ973" si="2959">AJ972</f>
        <v>0</v>
      </c>
      <c r="AK973" s="411">
        <f t="shared" ref="AK973" si="2960">AK972</f>
        <v>0</v>
      </c>
      <c r="AL973" s="411">
        <f t="shared" ref="AL973" si="2961">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62">Z975</f>
        <v>0</v>
      </c>
      <c r="AA976" s="411">
        <f t="shared" ref="AA976" si="2963">AA975</f>
        <v>0</v>
      </c>
      <c r="AB976" s="411">
        <f t="shared" ref="AB976" si="2964">AB975</f>
        <v>0</v>
      </c>
      <c r="AC976" s="411">
        <f t="shared" ref="AC976" si="2965">AC975</f>
        <v>0</v>
      </c>
      <c r="AD976" s="411">
        <f t="shared" ref="AD976" si="2966">AD975</f>
        <v>0</v>
      </c>
      <c r="AE976" s="411">
        <f t="shared" ref="AE976" si="2967">AE975</f>
        <v>0</v>
      </c>
      <c r="AF976" s="411">
        <f t="shared" ref="AF976" si="2968">AF975</f>
        <v>0</v>
      </c>
      <c r="AG976" s="411">
        <f t="shared" ref="AG976" si="2969">AG975</f>
        <v>0</v>
      </c>
      <c r="AH976" s="411">
        <f t="shared" ref="AH976" si="2970">AH975</f>
        <v>0</v>
      </c>
      <c r="AI976" s="411">
        <f t="shared" ref="AI976" si="2971">AI975</f>
        <v>0</v>
      </c>
      <c r="AJ976" s="411">
        <f t="shared" ref="AJ976" si="2972">AJ975</f>
        <v>0</v>
      </c>
      <c r="AK976" s="411">
        <f t="shared" ref="AK976" si="2973">AK975</f>
        <v>0</v>
      </c>
      <c r="AL976" s="411">
        <f t="shared" ref="AL976" si="2974">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5">Z978</f>
        <v>0</v>
      </c>
      <c r="AA979" s="411">
        <f t="shared" ref="AA979" si="2976">AA978</f>
        <v>0</v>
      </c>
      <c r="AB979" s="411">
        <f t="shared" ref="AB979" si="2977">AB978</f>
        <v>0</v>
      </c>
      <c r="AC979" s="411">
        <f t="shared" ref="AC979" si="2978">AC978</f>
        <v>0</v>
      </c>
      <c r="AD979" s="411">
        <f t="shared" ref="AD979" si="2979">AD978</f>
        <v>0</v>
      </c>
      <c r="AE979" s="411">
        <f t="shared" ref="AE979" si="2980">AE978</f>
        <v>0</v>
      </c>
      <c r="AF979" s="411">
        <f t="shared" ref="AF979" si="2981">AF978</f>
        <v>0</v>
      </c>
      <c r="AG979" s="411">
        <f t="shared" ref="AG979" si="2982">AG978</f>
        <v>0</v>
      </c>
      <c r="AH979" s="411">
        <f t="shared" ref="AH979" si="2983">AH978</f>
        <v>0</v>
      </c>
      <c r="AI979" s="411">
        <f t="shared" ref="AI979" si="2984">AI978</f>
        <v>0</v>
      </c>
      <c r="AJ979" s="411">
        <f t="shared" ref="AJ979" si="2985">AJ978</f>
        <v>0</v>
      </c>
      <c r="AK979" s="411">
        <f t="shared" ref="AK979" si="2986">AK978</f>
        <v>0</v>
      </c>
      <c r="AL979" s="411">
        <f t="shared" ref="AL979" si="2987">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8">Z981</f>
        <v>0</v>
      </c>
      <c r="AA982" s="411">
        <f t="shared" ref="AA982" si="2989">AA981</f>
        <v>0</v>
      </c>
      <c r="AB982" s="411">
        <f t="shared" ref="AB982" si="2990">AB981</f>
        <v>0</v>
      </c>
      <c r="AC982" s="411">
        <f t="shared" ref="AC982" si="2991">AC981</f>
        <v>0</v>
      </c>
      <c r="AD982" s="411">
        <f t="shared" ref="AD982" si="2992">AD981</f>
        <v>0</v>
      </c>
      <c r="AE982" s="411">
        <f t="shared" ref="AE982" si="2993">AE981</f>
        <v>0</v>
      </c>
      <c r="AF982" s="411">
        <f t="shared" ref="AF982" si="2994">AF981</f>
        <v>0</v>
      </c>
      <c r="AG982" s="411">
        <f t="shared" ref="AG982" si="2995">AG981</f>
        <v>0</v>
      </c>
      <c r="AH982" s="411">
        <f t="shared" ref="AH982" si="2996">AH981</f>
        <v>0</v>
      </c>
      <c r="AI982" s="411">
        <f t="shared" ref="AI982" si="2997">AI981</f>
        <v>0</v>
      </c>
      <c r="AJ982" s="411">
        <f t="shared" ref="AJ982" si="2998">AJ981</f>
        <v>0</v>
      </c>
      <c r="AK982" s="411">
        <f t="shared" ref="AK982" si="2999">AK981</f>
        <v>0</v>
      </c>
      <c r="AL982" s="411">
        <f t="shared" ref="AL982" si="3000">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3001">Z985</f>
        <v>0</v>
      </c>
      <c r="AA986" s="411">
        <f t="shared" ref="AA986" si="3002">AA985</f>
        <v>0</v>
      </c>
      <c r="AB986" s="411">
        <f t="shared" ref="AB986" si="3003">AB985</f>
        <v>0</v>
      </c>
      <c r="AC986" s="411">
        <f t="shared" ref="AC986" si="3004">AC985</f>
        <v>0</v>
      </c>
      <c r="AD986" s="411">
        <f t="shared" ref="AD986" si="3005">AD985</f>
        <v>0</v>
      </c>
      <c r="AE986" s="411">
        <f t="shared" ref="AE986" si="3006">AE985</f>
        <v>0</v>
      </c>
      <c r="AF986" s="411">
        <f t="shared" ref="AF986" si="3007">AF985</f>
        <v>0</v>
      </c>
      <c r="AG986" s="411">
        <f t="shared" ref="AG986" si="3008">AG985</f>
        <v>0</v>
      </c>
      <c r="AH986" s="411">
        <f t="shared" ref="AH986" si="3009">AH985</f>
        <v>0</v>
      </c>
      <c r="AI986" s="411">
        <f t="shared" ref="AI986" si="3010">AI985</f>
        <v>0</v>
      </c>
      <c r="AJ986" s="411">
        <f t="shared" ref="AJ986" si="3011">AJ985</f>
        <v>0</v>
      </c>
      <c r="AK986" s="411">
        <f t="shared" ref="AK986" si="3012">AK985</f>
        <v>0</v>
      </c>
      <c r="AL986" s="411">
        <f t="shared" ref="AL986" si="3013">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14">Z988</f>
        <v>0</v>
      </c>
      <c r="AA989" s="411">
        <f t="shared" ref="AA989" si="3015">AA988</f>
        <v>0</v>
      </c>
      <c r="AB989" s="411">
        <f t="shared" ref="AB989" si="3016">AB988</f>
        <v>0</v>
      </c>
      <c r="AC989" s="411">
        <f t="shared" ref="AC989" si="3017">AC988</f>
        <v>0</v>
      </c>
      <c r="AD989" s="411">
        <f t="shared" ref="AD989" si="3018">AD988</f>
        <v>0</v>
      </c>
      <c r="AE989" s="411">
        <f t="shared" ref="AE989" si="3019">AE988</f>
        <v>0</v>
      </c>
      <c r="AF989" s="411">
        <f t="shared" ref="AF989" si="3020">AF988</f>
        <v>0</v>
      </c>
      <c r="AG989" s="411">
        <f t="shared" ref="AG989" si="3021">AG988</f>
        <v>0</v>
      </c>
      <c r="AH989" s="411">
        <f t="shared" ref="AH989" si="3022">AH988</f>
        <v>0</v>
      </c>
      <c r="AI989" s="411">
        <f t="shared" ref="AI989" si="3023">AI988</f>
        <v>0</v>
      </c>
      <c r="AJ989" s="411">
        <f t="shared" ref="AJ989" si="3024">AJ988</f>
        <v>0</v>
      </c>
      <c r="AK989" s="411">
        <f t="shared" ref="AK989" si="3025">AK988</f>
        <v>0</v>
      </c>
      <c r="AL989" s="411">
        <f t="shared" ref="AL989" si="3026">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7">Z991</f>
        <v>0</v>
      </c>
      <c r="AA992" s="411">
        <f t="shared" ref="AA992" si="3028">AA991</f>
        <v>0</v>
      </c>
      <c r="AB992" s="411">
        <f t="shared" ref="AB992" si="3029">AB991</f>
        <v>0</v>
      </c>
      <c r="AC992" s="411">
        <f t="shared" ref="AC992" si="3030">AC991</f>
        <v>0</v>
      </c>
      <c r="AD992" s="411">
        <f t="shared" ref="AD992" si="3031">AD991</f>
        <v>0</v>
      </c>
      <c r="AE992" s="411">
        <f t="shared" ref="AE992" si="3032">AE991</f>
        <v>0</v>
      </c>
      <c r="AF992" s="411">
        <f t="shared" ref="AF992" si="3033">AF991</f>
        <v>0</v>
      </c>
      <c r="AG992" s="411">
        <f t="shared" ref="AG992" si="3034">AG991</f>
        <v>0</v>
      </c>
      <c r="AH992" s="411">
        <f t="shared" ref="AH992" si="3035">AH991</f>
        <v>0</v>
      </c>
      <c r="AI992" s="411">
        <f t="shared" ref="AI992" si="3036">AI991</f>
        <v>0</v>
      </c>
      <c r="AJ992" s="411">
        <f t="shared" ref="AJ992" si="3037">AJ991</f>
        <v>0</v>
      </c>
      <c r="AK992" s="411">
        <f t="shared" ref="AK992" si="3038">AK991</f>
        <v>0</v>
      </c>
      <c r="AL992" s="411">
        <f t="shared" ref="AL992" si="3039">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40">Z995</f>
        <v>0</v>
      </c>
      <c r="AA996" s="411">
        <f t="shared" ref="AA996" si="3041">AA995</f>
        <v>0</v>
      </c>
      <c r="AB996" s="411">
        <f t="shared" ref="AB996" si="3042">AB995</f>
        <v>0</v>
      </c>
      <c r="AC996" s="411">
        <f t="shared" ref="AC996" si="3043">AC995</f>
        <v>0</v>
      </c>
      <c r="AD996" s="411">
        <f t="shared" ref="AD996" si="3044">AD995</f>
        <v>0</v>
      </c>
      <c r="AE996" s="411">
        <f t="shared" ref="AE996" si="3045">AE995</f>
        <v>0</v>
      </c>
      <c r="AF996" s="411">
        <f t="shared" ref="AF996" si="3046">AF995</f>
        <v>0</v>
      </c>
      <c r="AG996" s="411">
        <f t="shared" ref="AG996" si="3047">AG995</f>
        <v>0</v>
      </c>
      <c r="AH996" s="411">
        <f t="shared" ref="AH996" si="3048">AH995</f>
        <v>0</v>
      </c>
      <c r="AI996" s="411">
        <f t="shared" ref="AI996" si="3049">AI995</f>
        <v>0</v>
      </c>
      <c r="AJ996" s="411">
        <f t="shared" ref="AJ996" si="3050">AJ995</f>
        <v>0</v>
      </c>
      <c r="AK996" s="411">
        <f t="shared" ref="AK996" si="3051">AK995</f>
        <v>0</v>
      </c>
      <c r="AL996" s="411">
        <f t="shared" ref="AL996" si="3052">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outlineLevel="1">
      <c r="A1000" s="532"/>
      <c r="B1000" s="294" t="s">
        <v>346</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53">AA999</f>
        <v>0</v>
      </c>
      <c r="AB1000" s="411">
        <f t="shared" si="3053"/>
        <v>0</v>
      </c>
      <c r="AC1000" s="411">
        <f t="shared" si="3053"/>
        <v>0</v>
      </c>
      <c r="AD1000" s="411">
        <f>AD999</f>
        <v>0</v>
      </c>
      <c r="AE1000" s="411">
        <f t="shared" si="3053"/>
        <v>0</v>
      </c>
      <c r="AF1000" s="411">
        <f t="shared" si="3053"/>
        <v>0</v>
      </c>
      <c r="AG1000" s="411">
        <f t="shared" si="3053"/>
        <v>0</v>
      </c>
      <c r="AH1000" s="411">
        <f t="shared" si="3053"/>
        <v>0</v>
      </c>
      <c r="AI1000" s="411">
        <f t="shared" si="3053"/>
        <v>0</v>
      </c>
      <c r="AJ1000" s="411">
        <f t="shared" si="3053"/>
        <v>0</v>
      </c>
      <c r="AK1000" s="411">
        <f t="shared" si="3053"/>
        <v>0</v>
      </c>
      <c r="AL1000" s="411">
        <f t="shared" si="3053"/>
        <v>0</v>
      </c>
      <c r="AM1000" s="297"/>
    </row>
    <row r="1001" spans="1:40"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32"/>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54">Z1002</f>
        <v>0</v>
      </c>
      <c r="AA1003" s="411">
        <f t="shared" si="3054"/>
        <v>0</v>
      </c>
      <c r="AB1003" s="411">
        <f t="shared" si="3054"/>
        <v>0</v>
      </c>
      <c r="AC1003" s="411">
        <f t="shared" si="3054"/>
        <v>0</v>
      </c>
      <c r="AD1003" s="411">
        <f t="shared" si="3054"/>
        <v>0</v>
      </c>
      <c r="AE1003" s="411">
        <f t="shared" si="3054"/>
        <v>0</v>
      </c>
      <c r="AF1003" s="411">
        <f t="shared" si="3054"/>
        <v>0</v>
      </c>
      <c r="AG1003" s="411">
        <f t="shared" si="3054"/>
        <v>0</v>
      </c>
      <c r="AH1003" s="411">
        <f t="shared" si="3054"/>
        <v>0</v>
      </c>
      <c r="AI1003" s="411">
        <f t="shared" si="3054"/>
        <v>0</v>
      </c>
      <c r="AJ1003" s="411">
        <f t="shared" si="3054"/>
        <v>0</v>
      </c>
      <c r="AK1003" s="411">
        <f t="shared" si="3054"/>
        <v>0</v>
      </c>
      <c r="AL1003" s="411">
        <f>AL1002</f>
        <v>0</v>
      </c>
      <c r="AM1003" s="297"/>
    </row>
    <row r="1004" spans="1:40" s="283" customFormat="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32"/>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5">Z1006</f>
        <v>0</v>
      </c>
      <c r="AA1007" s="411">
        <f t="shared" si="3055"/>
        <v>0</v>
      </c>
      <c r="AB1007" s="411">
        <f t="shared" si="3055"/>
        <v>0</v>
      </c>
      <c r="AC1007" s="411">
        <f t="shared" si="3055"/>
        <v>0</v>
      </c>
      <c r="AD1007" s="411">
        <f t="shared" si="3055"/>
        <v>0</v>
      </c>
      <c r="AE1007" s="411">
        <f t="shared" si="3055"/>
        <v>0</v>
      </c>
      <c r="AF1007" s="411">
        <f t="shared" si="3055"/>
        <v>0</v>
      </c>
      <c r="AG1007" s="411">
        <f t="shared" si="3055"/>
        <v>0</v>
      </c>
      <c r="AH1007" s="411">
        <f t="shared" si="3055"/>
        <v>0</v>
      </c>
      <c r="AI1007" s="411">
        <f t="shared" si="3055"/>
        <v>0</v>
      </c>
      <c r="AJ1007" s="411">
        <f t="shared" si="3055"/>
        <v>0</v>
      </c>
      <c r="AK1007" s="411">
        <f t="shared" si="3055"/>
        <v>0</v>
      </c>
      <c r="AL1007" s="411">
        <f t="shared" si="3055"/>
        <v>0</v>
      </c>
      <c r="AM1007" s="306"/>
    </row>
    <row r="1008" spans="1:40"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32"/>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6">Z1009</f>
        <v>0</v>
      </c>
      <c r="AA1010" s="411">
        <f t="shared" si="3056"/>
        <v>0</v>
      </c>
      <c r="AB1010" s="411">
        <f t="shared" si="3056"/>
        <v>0</v>
      </c>
      <c r="AC1010" s="411">
        <f t="shared" si="3056"/>
        <v>0</v>
      </c>
      <c r="AD1010" s="411">
        <f t="shared" si="3056"/>
        <v>0</v>
      </c>
      <c r="AE1010" s="411">
        <f t="shared" si="3056"/>
        <v>0</v>
      </c>
      <c r="AF1010" s="411">
        <f t="shared" si="3056"/>
        <v>0</v>
      </c>
      <c r="AG1010" s="411">
        <f t="shared" si="3056"/>
        <v>0</v>
      </c>
      <c r="AH1010" s="411">
        <f t="shared" si="3056"/>
        <v>0</v>
      </c>
      <c r="AI1010" s="411">
        <f t="shared" si="3056"/>
        <v>0</v>
      </c>
      <c r="AJ1010" s="411">
        <f t="shared" si="3056"/>
        <v>0</v>
      </c>
      <c r="AK1010" s="411">
        <f t="shared" si="3056"/>
        <v>0</v>
      </c>
      <c r="AL1010" s="411">
        <f t="shared" si="3056"/>
        <v>0</v>
      </c>
      <c r="AM1010" s="306"/>
    </row>
    <row r="1011" spans="1:39"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7">Z1012</f>
        <v>0</v>
      </c>
      <c r="AA1013" s="411">
        <f t="shared" si="3057"/>
        <v>0</v>
      </c>
      <c r="AB1013" s="411">
        <f t="shared" si="3057"/>
        <v>0</v>
      </c>
      <c r="AC1013" s="411">
        <f t="shared" si="3057"/>
        <v>0</v>
      </c>
      <c r="AD1013" s="411">
        <f t="shared" si="3057"/>
        <v>0</v>
      </c>
      <c r="AE1013" s="411">
        <f t="shared" si="3057"/>
        <v>0</v>
      </c>
      <c r="AF1013" s="411">
        <f t="shared" si="3057"/>
        <v>0</v>
      </c>
      <c r="AG1013" s="411">
        <f t="shared" si="3057"/>
        <v>0</v>
      </c>
      <c r="AH1013" s="411">
        <f t="shared" si="3057"/>
        <v>0</v>
      </c>
      <c r="AI1013" s="411">
        <f t="shared" si="3057"/>
        <v>0</v>
      </c>
      <c r="AJ1013" s="411">
        <f t="shared" si="3057"/>
        <v>0</v>
      </c>
      <c r="AK1013" s="411">
        <f t="shared" si="3057"/>
        <v>0</v>
      </c>
      <c r="AL1013" s="411">
        <f t="shared" si="3057"/>
        <v>0</v>
      </c>
      <c r="AM1013" s="297"/>
    </row>
    <row r="1014" spans="1:39"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8">Y1015</f>
        <v>0</v>
      </c>
      <c r="Z1016" s="411">
        <f t="shared" si="3058"/>
        <v>0</v>
      </c>
      <c r="AA1016" s="411">
        <f t="shared" si="3058"/>
        <v>0</v>
      </c>
      <c r="AB1016" s="411">
        <f t="shared" si="3058"/>
        <v>0</v>
      </c>
      <c r="AC1016" s="411">
        <f t="shared" si="3058"/>
        <v>0</v>
      </c>
      <c r="AD1016" s="411">
        <f t="shared" si="3058"/>
        <v>0</v>
      </c>
      <c r="AE1016" s="411">
        <f t="shared" si="3058"/>
        <v>0</v>
      </c>
      <c r="AF1016" s="411">
        <f t="shared" si="3058"/>
        <v>0</v>
      </c>
      <c r="AG1016" s="411">
        <f t="shared" si="3058"/>
        <v>0</v>
      </c>
      <c r="AH1016" s="411">
        <f t="shared" si="3058"/>
        <v>0</v>
      </c>
      <c r="AI1016" s="411">
        <f t="shared" si="3058"/>
        <v>0</v>
      </c>
      <c r="AJ1016" s="411">
        <f t="shared" si="3058"/>
        <v>0</v>
      </c>
      <c r="AK1016" s="411">
        <f t="shared" si="3058"/>
        <v>0</v>
      </c>
      <c r="AL1016" s="411">
        <f t="shared" si="3058"/>
        <v>0</v>
      </c>
      <c r="AM1016" s="306"/>
    </row>
    <row r="1017" spans="1:39" ht="15.75"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9">Z1020</f>
        <v>0</v>
      </c>
      <c r="AA1021" s="411">
        <f t="shared" ref="AA1021" si="3060">AA1020</f>
        <v>0</v>
      </c>
      <c r="AB1021" s="411">
        <f t="shared" ref="AB1021" si="3061">AB1020</f>
        <v>0</v>
      </c>
      <c r="AC1021" s="411">
        <f t="shared" ref="AC1021" si="3062">AC1020</f>
        <v>0</v>
      </c>
      <c r="AD1021" s="411">
        <f t="shared" ref="AD1021" si="3063">AD1020</f>
        <v>0</v>
      </c>
      <c r="AE1021" s="411">
        <f t="shared" ref="AE1021" si="3064">AE1020</f>
        <v>0</v>
      </c>
      <c r="AF1021" s="411">
        <f t="shared" ref="AF1021" si="3065">AF1020</f>
        <v>0</v>
      </c>
      <c r="AG1021" s="411">
        <f t="shared" ref="AG1021" si="3066">AG1020</f>
        <v>0</v>
      </c>
      <c r="AH1021" s="411">
        <f t="shared" ref="AH1021" si="3067">AH1020</f>
        <v>0</v>
      </c>
      <c r="AI1021" s="411">
        <f t="shared" ref="AI1021" si="3068">AI1020</f>
        <v>0</v>
      </c>
      <c r="AJ1021" s="411">
        <f t="shared" ref="AJ1021" si="3069">AJ1020</f>
        <v>0</v>
      </c>
      <c r="AK1021" s="411">
        <f t="shared" ref="AK1021" si="3070">AK1020</f>
        <v>0</v>
      </c>
      <c r="AL1021" s="411">
        <f t="shared" ref="AL1021" si="3071">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f>+'7.  Persistence Report'!AZ129</f>
        <v>5780.2498317065574</v>
      </c>
      <c r="E1023" s="295">
        <f>+'7.  Persistence Report'!BA129</f>
        <v>0</v>
      </c>
      <c r="F1023" s="295">
        <f>+'7.  Persistence Report'!BB129</f>
        <v>0</v>
      </c>
      <c r="G1023" s="295">
        <f>+'7.  Persistence Report'!BC129</f>
        <v>0</v>
      </c>
      <c r="H1023" s="295">
        <f>+'7.  Persistence Report'!BD129</f>
        <v>0</v>
      </c>
      <c r="I1023" s="295">
        <f>+'7.  Persistence Report'!BE129</f>
        <v>0</v>
      </c>
      <c r="J1023" s="295">
        <f>+'7.  Persistence Report'!BF129</f>
        <v>0</v>
      </c>
      <c r="K1023" s="295">
        <f>+'7.  Persistence Report'!BG129</f>
        <v>0</v>
      </c>
      <c r="L1023" s="295">
        <f>+'7.  Persistence Report'!BH129</f>
        <v>0</v>
      </c>
      <c r="M1023" s="295">
        <f>+'7.  Persistence Report'!BI129</f>
        <v>0</v>
      </c>
      <c r="N1023" s="291"/>
      <c r="O1023" s="295">
        <f>+'7.  Persistence Report'!U129</f>
        <v>2.9295054824555113</v>
      </c>
      <c r="P1023" s="295">
        <f>+'7.  Persistence Report'!V129</f>
        <v>0</v>
      </c>
      <c r="Q1023" s="295">
        <f>+'7.  Persistence Report'!W129</f>
        <v>0</v>
      </c>
      <c r="R1023" s="295">
        <f>+'7.  Persistence Report'!X129</f>
        <v>0</v>
      </c>
      <c r="S1023" s="295">
        <f>+'7.  Persistence Report'!Y129</f>
        <v>0</v>
      </c>
      <c r="T1023" s="295">
        <f>+'7.  Persistence Report'!Z129</f>
        <v>0</v>
      </c>
      <c r="U1023" s="295">
        <f>+'7.  Persistence Report'!AA129</f>
        <v>0</v>
      </c>
      <c r="V1023" s="295">
        <f>+'7.  Persistence Report'!AB129</f>
        <v>0</v>
      </c>
      <c r="W1023" s="295">
        <f>+'7.  Persistence Report'!AC129</f>
        <v>0</v>
      </c>
      <c r="X1023" s="295">
        <f>+'7.  Persistence Report'!AD129</f>
        <v>0</v>
      </c>
      <c r="Y1023" s="410">
        <v>1</v>
      </c>
      <c r="Z1023" s="410"/>
      <c r="AA1023" s="410"/>
      <c r="AB1023" s="410"/>
      <c r="AC1023" s="410"/>
      <c r="AD1023" s="410"/>
      <c r="AE1023" s="410"/>
      <c r="AF1023" s="410"/>
      <c r="AG1023" s="410"/>
      <c r="AH1023" s="410"/>
      <c r="AI1023" s="410"/>
      <c r="AJ1023" s="410"/>
      <c r="AK1023" s="410"/>
      <c r="AL1023" s="410"/>
      <c r="AM1023" s="296">
        <f>SUM(Y1023:AL1023)</f>
        <v>1</v>
      </c>
    </row>
    <row r="1024" spans="1:39" ht="15"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1</v>
      </c>
      <c r="Z1024" s="411">
        <f t="shared" ref="Z1024" si="3072">Z1023</f>
        <v>0</v>
      </c>
      <c r="AA1024" s="411">
        <f t="shared" ref="AA1024" si="3073">AA1023</f>
        <v>0</v>
      </c>
      <c r="AB1024" s="411">
        <f t="shared" ref="AB1024" si="3074">AB1023</f>
        <v>0</v>
      </c>
      <c r="AC1024" s="411">
        <f t="shared" ref="AC1024" si="3075">AC1023</f>
        <v>0</v>
      </c>
      <c r="AD1024" s="411">
        <f t="shared" ref="AD1024" si="3076">AD1023</f>
        <v>0</v>
      </c>
      <c r="AE1024" s="411">
        <f t="shared" ref="AE1024" si="3077">AE1023</f>
        <v>0</v>
      </c>
      <c r="AF1024" s="411">
        <f t="shared" ref="AF1024" si="3078">AF1023</f>
        <v>0</v>
      </c>
      <c r="AG1024" s="411">
        <f t="shared" ref="AG1024" si="3079">AG1023</f>
        <v>0</v>
      </c>
      <c r="AH1024" s="411">
        <f t="shared" ref="AH1024" si="3080">AH1023</f>
        <v>0</v>
      </c>
      <c r="AI1024" s="411">
        <f t="shared" ref="AI1024" si="3081">AI1023</f>
        <v>0</v>
      </c>
      <c r="AJ1024" s="411">
        <f t="shared" ref="AJ1024" si="3082">AJ1023</f>
        <v>0</v>
      </c>
      <c r="AK1024" s="411">
        <f t="shared" ref="AK1024" si="3083">AK1023</f>
        <v>0</v>
      </c>
      <c r="AL1024" s="411">
        <f t="shared" ref="AL1024" si="3084">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5">Z1026</f>
        <v>0</v>
      </c>
      <c r="AA1027" s="411">
        <f t="shared" ref="AA1027" si="3086">AA1026</f>
        <v>0</v>
      </c>
      <c r="AB1027" s="411">
        <f t="shared" ref="AB1027" si="3087">AB1026</f>
        <v>0</v>
      </c>
      <c r="AC1027" s="411">
        <f t="shared" ref="AC1027" si="3088">AC1026</f>
        <v>0</v>
      </c>
      <c r="AD1027" s="411">
        <f t="shared" ref="AD1027" si="3089">AD1026</f>
        <v>0</v>
      </c>
      <c r="AE1027" s="411">
        <f t="shared" ref="AE1027" si="3090">AE1026</f>
        <v>0</v>
      </c>
      <c r="AF1027" s="411">
        <f t="shared" ref="AF1027" si="3091">AF1026</f>
        <v>0</v>
      </c>
      <c r="AG1027" s="411">
        <f t="shared" ref="AG1027" si="3092">AG1026</f>
        <v>0</v>
      </c>
      <c r="AH1027" s="411">
        <f t="shared" ref="AH1027" si="3093">AH1026</f>
        <v>0</v>
      </c>
      <c r="AI1027" s="411">
        <f t="shared" ref="AI1027" si="3094">AI1026</f>
        <v>0</v>
      </c>
      <c r="AJ1027" s="411">
        <f t="shared" ref="AJ1027" si="3095">AJ1026</f>
        <v>0</v>
      </c>
      <c r="AK1027" s="411">
        <f t="shared" ref="AK1027" si="3096">AK1026</f>
        <v>0</v>
      </c>
      <c r="AL1027" s="411">
        <f t="shared" ref="AL1027" si="3097">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f>+'7.  Persistence Report'!AZ131</f>
        <v>2308.1779854297638</v>
      </c>
      <c r="E1029" s="295">
        <f>+'7.  Persistence Report'!BA131</f>
        <v>0</v>
      </c>
      <c r="F1029" s="295">
        <f>+'7.  Persistence Report'!BB131</f>
        <v>0</v>
      </c>
      <c r="G1029" s="295">
        <f>+'7.  Persistence Report'!BC131</f>
        <v>0</v>
      </c>
      <c r="H1029" s="295">
        <f>+'7.  Persistence Report'!BD131</f>
        <v>0</v>
      </c>
      <c r="I1029" s="295">
        <f>+'7.  Persistence Report'!BE131</f>
        <v>0</v>
      </c>
      <c r="J1029" s="295">
        <f>+'7.  Persistence Report'!BF131</f>
        <v>0</v>
      </c>
      <c r="K1029" s="295">
        <f>+'7.  Persistence Report'!BG131</f>
        <v>0</v>
      </c>
      <c r="L1029" s="295">
        <f>+'7.  Persistence Report'!BH131</f>
        <v>0</v>
      </c>
      <c r="M1029" s="295">
        <f>+'7.  Persistence Report'!BI131</f>
        <v>0</v>
      </c>
      <c r="N1029" s="291"/>
      <c r="O1029" s="295">
        <f>+'7.  Persistence Report'!U131</f>
        <v>0.21932321310043337</v>
      </c>
      <c r="P1029" s="295">
        <f>+'7.  Persistence Report'!V131</f>
        <v>0</v>
      </c>
      <c r="Q1029" s="295">
        <f>+'7.  Persistence Report'!W131</f>
        <v>0</v>
      </c>
      <c r="R1029" s="295">
        <f>+'7.  Persistence Report'!X131</f>
        <v>0</v>
      </c>
      <c r="S1029" s="295">
        <f>+'7.  Persistence Report'!Y131</f>
        <v>0</v>
      </c>
      <c r="T1029" s="295">
        <f>+'7.  Persistence Report'!Z131</f>
        <v>0</v>
      </c>
      <c r="U1029" s="295">
        <f>+'7.  Persistence Report'!AA131</f>
        <v>0</v>
      </c>
      <c r="V1029" s="295">
        <f>+'7.  Persistence Report'!AB131</f>
        <v>0</v>
      </c>
      <c r="W1029" s="295">
        <f>+'7.  Persistence Report'!AC131</f>
        <v>0</v>
      </c>
      <c r="X1029" s="295">
        <f>+'7.  Persistence Report'!AD131</f>
        <v>0</v>
      </c>
      <c r="Y1029" s="410">
        <v>1</v>
      </c>
      <c r="Z1029" s="410"/>
      <c r="AA1029" s="410"/>
      <c r="AB1029" s="410"/>
      <c r="AC1029" s="410"/>
      <c r="AD1029" s="410"/>
      <c r="AE1029" s="410"/>
      <c r="AF1029" s="410"/>
      <c r="AG1029" s="410"/>
      <c r="AH1029" s="410"/>
      <c r="AI1029" s="410"/>
      <c r="AJ1029" s="410"/>
      <c r="AK1029" s="410"/>
      <c r="AL1029" s="410"/>
      <c r="AM1029" s="296">
        <f>SUM(Y1029:AL1029)</f>
        <v>1</v>
      </c>
    </row>
    <row r="1030" spans="1:39" ht="15"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1</v>
      </c>
      <c r="Z1030" s="411">
        <f t="shared" ref="Z1030" si="3098">Z1029</f>
        <v>0</v>
      </c>
      <c r="AA1030" s="411">
        <f t="shared" ref="AA1030" si="3099">AA1029</f>
        <v>0</v>
      </c>
      <c r="AB1030" s="411">
        <f t="shared" ref="AB1030" si="3100">AB1029</f>
        <v>0</v>
      </c>
      <c r="AC1030" s="411">
        <f t="shared" ref="AC1030" si="3101">AC1029</f>
        <v>0</v>
      </c>
      <c r="AD1030" s="411">
        <f t="shared" ref="AD1030" si="3102">AD1029</f>
        <v>0</v>
      </c>
      <c r="AE1030" s="411">
        <f t="shared" ref="AE1030" si="3103">AE1029</f>
        <v>0</v>
      </c>
      <c r="AF1030" s="411">
        <f t="shared" ref="AF1030" si="3104">AF1029</f>
        <v>0</v>
      </c>
      <c r="AG1030" s="411">
        <f t="shared" ref="AG1030" si="3105">AG1029</f>
        <v>0</v>
      </c>
      <c r="AH1030" s="411">
        <f t="shared" ref="AH1030" si="3106">AH1029</f>
        <v>0</v>
      </c>
      <c r="AI1030" s="411">
        <f t="shared" ref="AI1030" si="3107">AI1029</f>
        <v>0</v>
      </c>
      <c r="AJ1030" s="411">
        <f t="shared" ref="AJ1030" si="3108">AJ1029</f>
        <v>0</v>
      </c>
      <c r="AK1030" s="411">
        <f t="shared" ref="AK1030" si="3109">AK1029</f>
        <v>0</v>
      </c>
      <c r="AL1030" s="411">
        <f t="shared" ref="AL1030" si="3110">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11">Z1033</f>
        <v>0</v>
      </c>
      <c r="AA1034" s="411">
        <f t="shared" ref="AA1034" si="3112">AA1033</f>
        <v>0</v>
      </c>
      <c r="AB1034" s="411">
        <f t="shared" ref="AB1034" si="3113">AB1033</f>
        <v>0</v>
      </c>
      <c r="AC1034" s="411">
        <f t="shared" ref="AC1034" si="3114">AC1033</f>
        <v>0</v>
      </c>
      <c r="AD1034" s="411">
        <f t="shared" ref="AD1034" si="3115">AD1033</f>
        <v>0</v>
      </c>
      <c r="AE1034" s="411">
        <f t="shared" ref="AE1034" si="3116">AE1033</f>
        <v>0</v>
      </c>
      <c r="AF1034" s="411">
        <f t="shared" ref="AF1034" si="3117">AF1033</f>
        <v>0</v>
      </c>
      <c r="AG1034" s="411">
        <f t="shared" ref="AG1034" si="3118">AG1033</f>
        <v>0</v>
      </c>
      <c r="AH1034" s="411">
        <f t="shared" ref="AH1034" si="3119">AH1033</f>
        <v>0</v>
      </c>
      <c r="AI1034" s="411">
        <f t="shared" ref="AI1034" si="3120">AI1033</f>
        <v>0</v>
      </c>
      <c r="AJ1034" s="411">
        <f t="shared" ref="AJ1034" si="3121">AJ1033</f>
        <v>0</v>
      </c>
      <c r="AK1034" s="411">
        <f t="shared" ref="AK1034" si="3122">AK1033</f>
        <v>0</v>
      </c>
      <c r="AL1034" s="411">
        <f t="shared" ref="AL1034" si="3123">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f>+'7.  Persistence Report'!AZ130</f>
        <v>1844726.8367496328</v>
      </c>
      <c r="E1036" s="295">
        <f>+'7.  Persistence Report'!BA130</f>
        <v>0</v>
      </c>
      <c r="F1036" s="295">
        <f>+'7.  Persistence Report'!BB130</f>
        <v>0</v>
      </c>
      <c r="G1036" s="295">
        <f>+'7.  Persistence Report'!BC130</f>
        <v>0</v>
      </c>
      <c r="H1036" s="295">
        <f>+'7.  Persistence Report'!BD130</f>
        <v>0</v>
      </c>
      <c r="I1036" s="295">
        <f>+'7.  Persistence Report'!BE130</f>
        <v>0</v>
      </c>
      <c r="J1036" s="295">
        <f>+'7.  Persistence Report'!BF130</f>
        <v>0</v>
      </c>
      <c r="K1036" s="295">
        <f>+'7.  Persistence Report'!BG130</f>
        <v>0</v>
      </c>
      <c r="L1036" s="295">
        <f>+'7.  Persistence Report'!BH130</f>
        <v>0</v>
      </c>
      <c r="M1036" s="295">
        <f>+'7.  Persistence Report'!BI130</f>
        <v>0</v>
      </c>
      <c r="N1036" s="295">
        <v>12</v>
      </c>
      <c r="O1036" s="295">
        <f>+'7.  Persistence Report'!U130</f>
        <v>169.11026033961258</v>
      </c>
      <c r="P1036" s="295">
        <f>+'7.  Persistence Report'!V130</f>
        <v>0</v>
      </c>
      <c r="Q1036" s="295">
        <f>+'7.  Persistence Report'!W130</f>
        <v>0</v>
      </c>
      <c r="R1036" s="295">
        <f>+'7.  Persistence Report'!X130</f>
        <v>0</v>
      </c>
      <c r="S1036" s="295">
        <f>+'7.  Persistence Report'!Y130</f>
        <v>0</v>
      </c>
      <c r="T1036" s="295">
        <f>+'7.  Persistence Report'!Z130</f>
        <v>0</v>
      </c>
      <c r="U1036" s="295">
        <f>+'7.  Persistence Report'!AA130</f>
        <v>0</v>
      </c>
      <c r="V1036" s="295">
        <f>+'7.  Persistence Report'!AB130</f>
        <v>0</v>
      </c>
      <c r="W1036" s="295">
        <f>+'7.  Persistence Report'!AC130</f>
        <v>0</v>
      </c>
      <c r="X1036" s="295">
        <f>+'7.  Persistence Report'!AD130</f>
        <v>0</v>
      </c>
      <c r="Y1036" s="426"/>
      <c r="Z1036" s="415">
        <v>0.3</v>
      </c>
      <c r="AA1036" s="415">
        <v>0.65</v>
      </c>
      <c r="AB1036" s="415">
        <v>0.05</v>
      </c>
      <c r="AC1036" s="415"/>
      <c r="AD1036" s="415"/>
      <c r="AE1036" s="415"/>
      <c r="AF1036" s="415"/>
      <c r="AG1036" s="415"/>
      <c r="AH1036" s="415"/>
      <c r="AI1036" s="415"/>
      <c r="AJ1036" s="415"/>
      <c r="AK1036" s="415"/>
      <c r="AL1036" s="415"/>
      <c r="AM1036" s="296">
        <f>SUM(Y1036:AL1036)</f>
        <v>1</v>
      </c>
    </row>
    <row r="1037" spans="1:39" ht="15"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24">Z1036</f>
        <v>0.3</v>
      </c>
      <c r="AA1037" s="411">
        <f t="shared" ref="AA1037" si="3125">AA1036</f>
        <v>0.65</v>
      </c>
      <c r="AB1037" s="411">
        <f t="shared" ref="AB1037" si="3126">AB1036</f>
        <v>0.05</v>
      </c>
      <c r="AC1037" s="411">
        <f t="shared" ref="AC1037" si="3127">AC1036</f>
        <v>0</v>
      </c>
      <c r="AD1037" s="411">
        <f t="shared" ref="AD1037" si="3128">AD1036</f>
        <v>0</v>
      </c>
      <c r="AE1037" s="411">
        <f t="shared" ref="AE1037" si="3129">AE1036</f>
        <v>0</v>
      </c>
      <c r="AF1037" s="411">
        <f t="shared" ref="AF1037" si="3130">AF1036</f>
        <v>0</v>
      </c>
      <c r="AG1037" s="411">
        <f t="shared" ref="AG1037" si="3131">AG1036</f>
        <v>0</v>
      </c>
      <c r="AH1037" s="411">
        <f t="shared" ref="AH1037" si="3132">AH1036</f>
        <v>0</v>
      </c>
      <c r="AI1037" s="411">
        <f t="shared" ref="AI1037" si="3133">AI1036</f>
        <v>0</v>
      </c>
      <c r="AJ1037" s="411">
        <f t="shared" ref="AJ1037" si="3134">AJ1036</f>
        <v>0</v>
      </c>
      <c r="AK1037" s="411">
        <f t="shared" ref="AK1037" si="3135">AK1036</f>
        <v>0</v>
      </c>
      <c r="AL1037" s="411">
        <f t="shared" ref="AL1037" si="3136">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7">Z1039</f>
        <v>0</v>
      </c>
      <c r="AA1040" s="411">
        <f t="shared" ref="AA1040" si="3138">AA1039</f>
        <v>0</v>
      </c>
      <c r="AB1040" s="411">
        <f t="shared" ref="AB1040" si="3139">AB1039</f>
        <v>0</v>
      </c>
      <c r="AC1040" s="411">
        <f t="shared" ref="AC1040" si="3140">AC1039</f>
        <v>0</v>
      </c>
      <c r="AD1040" s="411">
        <f t="shared" ref="AD1040" si="3141">AD1039</f>
        <v>0</v>
      </c>
      <c r="AE1040" s="411">
        <f t="shared" ref="AE1040" si="3142">AE1039</f>
        <v>0</v>
      </c>
      <c r="AF1040" s="411">
        <f t="shared" ref="AF1040" si="3143">AF1039</f>
        <v>0</v>
      </c>
      <c r="AG1040" s="411">
        <f t="shared" ref="AG1040" si="3144">AG1039</f>
        <v>0</v>
      </c>
      <c r="AH1040" s="411">
        <f t="shared" ref="AH1040" si="3145">AH1039</f>
        <v>0</v>
      </c>
      <c r="AI1040" s="411">
        <f t="shared" ref="AI1040" si="3146">AI1039</f>
        <v>0</v>
      </c>
      <c r="AJ1040" s="411">
        <f t="shared" ref="AJ1040" si="3147">AJ1039</f>
        <v>0</v>
      </c>
      <c r="AK1040" s="411">
        <f t="shared" ref="AK1040" si="3148">AK1039</f>
        <v>0</v>
      </c>
      <c r="AL1040" s="411">
        <f t="shared" ref="AL1040" si="3149">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50">AA1042</f>
        <v>0</v>
      </c>
      <c r="AB1043" s="411">
        <f t="shared" ref="AB1043" si="3151">AB1042</f>
        <v>0</v>
      </c>
      <c r="AC1043" s="411">
        <f t="shared" ref="AC1043" si="3152">AC1042</f>
        <v>0</v>
      </c>
      <c r="AD1043" s="411">
        <f t="shared" ref="AD1043" si="3153">AD1042</f>
        <v>0</v>
      </c>
      <c r="AE1043" s="411">
        <f>AE1042</f>
        <v>0</v>
      </c>
      <c r="AF1043" s="411">
        <f t="shared" ref="AF1043" si="3154">AF1042</f>
        <v>0</v>
      </c>
      <c r="AG1043" s="411">
        <f t="shared" ref="AG1043" si="3155">AG1042</f>
        <v>0</v>
      </c>
      <c r="AH1043" s="411">
        <f t="shared" ref="AH1043" si="3156">AH1042</f>
        <v>0</v>
      </c>
      <c r="AI1043" s="411">
        <f t="shared" ref="AI1043" si="3157">AI1042</f>
        <v>0</v>
      </c>
      <c r="AJ1043" s="411">
        <f t="shared" ref="AJ1043" si="3158">AJ1042</f>
        <v>0</v>
      </c>
      <c r="AK1043" s="411">
        <f t="shared" ref="AK1043" si="3159">AK1042</f>
        <v>0</v>
      </c>
      <c r="AL1043" s="411">
        <f t="shared" ref="AL1043" si="3160">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61">Z1045</f>
        <v>0</v>
      </c>
      <c r="AA1046" s="411">
        <f t="shared" ref="AA1046" si="3162">AA1045</f>
        <v>0</v>
      </c>
      <c r="AB1046" s="411">
        <f t="shared" ref="AB1046" si="3163">AB1045</f>
        <v>0</v>
      </c>
      <c r="AC1046" s="411">
        <f t="shared" ref="AC1046" si="3164">AC1045</f>
        <v>0</v>
      </c>
      <c r="AD1046" s="411">
        <f t="shared" ref="AD1046" si="3165">AD1045</f>
        <v>0</v>
      </c>
      <c r="AE1046" s="411">
        <f t="shared" ref="AE1046" si="3166">AE1045</f>
        <v>0</v>
      </c>
      <c r="AF1046" s="411">
        <f t="shared" ref="AF1046" si="3167">AF1045</f>
        <v>0</v>
      </c>
      <c r="AG1046" s="411">
        <f t="shared" ref="AG1046" si="3168">AG1045</f>
        <v>0</v>
      </c>
      <c r="AH1046" s="411">
        <f t="shared" ref="AH1046" si="3169">AH1045</f>
        <v>0</v>
      </c>
      <c r="AI1046" s="411">
        <f t="shared" ref="AI1046" si="3170">AI1045</f>
        <v>0</v>
      </c>
      <c r="AJ1046" s="411">
        <f t="shared" ref="AJ1046" si="3171">AJ1045</f>
        <v>0</v>
      </c>
      <c r="AK1046" s="411">
        <f t="shared" ref="AK1046" si="3172">AK1045</f>
        <v>0</v>
      </c>
      <c r="AL1046" s="411">
        <f t="shared" ref="AL1046" si="3173">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74">Z1048</f>
        <v>0</v>
      </c>
      <c r="AA1049" s="411">
        <f t="shared" ref="AA1049" si="3175">AA1048</f>
        <v>0</v>
      </c>
      <c r="AB1049" s="411">
        <f t="shared" ref="AB1049" si="3176">AB1048</f>
        <v>0</v>
      </c>
      <c r="AC1049" s="411">
        <f t="shared" ref="AC1049" si="3177">AC1048</f>
        <v>0</v>
      </c>
      <c r="AD1049" s="411">
        <f t="shared" ref="AD1049" si="3178">AD1048</f>
        <v>0</v>
      </c>
      <c r="AE1049" s="411">
        <f t="shared" ref="AE1049" si="3179">AE1048</f>
        <v>0</v>
      </c>
      <c r="AF1049" s="411">
        <f t="shared" ref="AF1049" si="3180">AF1048</f>
        <v>0</v>
      </c>
      <c r="AG1049" s="411">
        <f t="shared" ref="AG1049" si="3181">AG1048</f>
        <v>0</v>
      </c>
      <c r="AH1049" s="411">
        <f t="shared" ref="AH1049" si="3182">AH1048</f>
        <v>0</v>
      </c>
      <c r="AI1049" s="411">
        <f t="shared" ref="AI1049" si="3183">AI1048</f>
        <v>0</v>
      </c>
      <c r="AJ1049" s="411">
        <f t="shared" ref="AJ1049" si="3184">AJ1048</f>
        <v>0</v>
      </c>
      <c r="AK1049" s="411">
        <f t="shared" ref="AK1049" si="3185">AK1048</f>
        <v>0</v>
      </c>
      <c r="AL1049" s="411">
        <f t="shared" ref="AL1049" si="3186">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7">Z1051</f>
        <v>0</v>
      </c>
      <c r="AA1052" s="411">
        <f t="shared" ref="AA1052" si="3188">AA1051</f>
        <v>0</v>
      </c>
      <c r="AB1052" s="411">
        <f t="shared" ref="AB1052" si="3189">AB1051</f>
        <v>0</v>
      </c>
      <c r="AC1052" s="411">
        <f t="shared" ref="AC1052" si="3190">AC1051</f>
        <v>0</v>
      </c>
      <c r="AD1052" s="411">
        <f t="shared" ref="AD1052" si="3191">AD1051</f>
        <v>0</v>
      </c>
      <c r="AE1052" s="411">
        <f t="shared" ref="AE1052" si="3192">AE1051</f>
        <v>0</v>
      </c>
      <c r="AF1052" s="411">
        <f t="shared" ref="AF1052" si="3193">AF1051</f>
        <v>0</v>
      </c>
      <c r="AG1052" s="411">
        <f t="shared" ref="AG1052" si="3194">AG1051</f>
        <v>0</v>
      </c>
      <c r="AH1052" s="411">
        <f t="shared" ref="AH1052" si="3195">AH1051</f>
        <v>0</v>
      </c>
      <c r="AI1052" s="411">
        <f t="shared" ref="AI1052" si="3196">AI1051</f>
        <v>0</v>
      </c>
      <c r="AJ1052" s="411">
        <f t="shared" ref="AJ1052" si="3197">AJ1051</f>
        <v>0</v>
      </c>
      <c r="AK1052" s="411">
        <f t="shared" ref="AK1052" si="3198">AK1051</f>
        <v>0</v>
      </c>
      <c r="AL1052" s="411">
        <f t="shared" ref="AL1052" si="3199">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200">Z1054</f>
        <v>0</v>
      </c>
      <c r="AA1055" s="411">
        <f t="shared" ref="AA1055" si="3201">AA1054</f>
        <v>0</v>
      </c>
      <c r="AB1055" s="411">
        <f t="shared" ref="AB1055" si="3202">AB1054</f>
        <v>0</v>
      </c>
      <c r="AC1055" s="411">
        <f t="shared" ref="AC1055" si="3203">AC1054</f>
        <v>0</v>
      </c>
      <c r="AD1055" s="411">
        <f t="shared" ref="AD1055" si="3204">AD1054</f>
        <v>0</v>
      </c>
      <c r="AE1055" s="411">
        <f t="shared" ref="AE1055" si="3205">AE1054</f>
        <v>0</v>
      </c>
      <c r="AF1055" s="411">
        <f t="shared" ref="AF1055" si="3206">AF1054</f>
        <v>0</v>
      </c>
      <c r="AG1055" s="411">
        <f t="shared" ref="AG1055" si="3207">AG1054</f>
        <v>0</v>
      </c>
      <c r="AH1055" s="411">
        <f t="shared" ref="AH1055" si="3208">AH1054</f>
        <v>0</v>
      </c>
      <c r="AI1055" s="411">
        <f t="shared" ref="AI1055" si="3209">AI1054</f>
        <v>0</v>
      </c>
      <c r="AJ1055" s="411">
        <f t="shared" ref="AJ1055" si="3210">AJ1054</f>
        <v>0</v>
      </c>
      <c r="AK1055" s="411">
        <f t="shared" ref="AK1055" si="3211">AK1054</f>
        <v>0</v>
      </c>
      <c r="AL1055" s="411">
        <f t="shared" ref="AL1055" si="3212">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13">Z1058</f>
        <v>0</v>
      </c>
      <c r="AA1059" s="411">
        <f t="shared" ref="AA1059" si="3214">AA1058</f>
        <v>0</v>
      </c>
      <c r="AB1059" s="411">
        <f t="shared" ref="AB1059" si="3215">AB1058</f>
        <v>0</v>
      </c>
      <c r="AC1059" s="411">
        <f t="shared" ref="AC1059" si="3216">AC1058</f>
        <v>0</v>
      </c>
      <c r="AD1059" s="411">
        <f t="shared" ref="AD1059" si="3217">AD1058</f>
        <v>0</v>
      </c>
      <c r="AE1059" s="411">
        <f t="shared" ref="AE1059" si="3218">AE1058</f>
        <v>0</v>
      </c>
      <c r="AF1059" s="411">
        <f t="shared" ref="AF1059" si="3219">AF1058</f>
        <v>0</v>
      </c>
      <c r="AG1059" s="411">
        <f t="shared" ref="AG1059" si="3220">AG1058</f>
        <v>0</v>
      </c>
      <c r="AH1059" s="411">
        <f t="shared" ref="AH1059" si="3221">AH1058</f>
        <v>0</v>
      </c>
      <c r="AI1059" s="411">
        <f t="shared" ref="AI1059" si="3222">AI1058</f>
        <v>0</v>
      </c>
      <c r="AJ1059" s="411">
        <f t="shared" ref="AJ1059" si="3223">AJ1058</f>
        <v>0</v>
      </c>
      <c r="AK1059" s="411">
        <f t="shared" ref="AK1059" si="3224">AK1058</f>
        <v>0</v>
      </c>
      <c r="AL1059" s="411">
        <f t="shared" ref="AL1059" si="3225">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6">Z1061</f>
        <v>0</v>
      </c>
      <c r="AA1062" s="411">
        <f t="shared" ref="AA1062" si="3227">AA1061</f>
        <v>0</v>
      </c>
      <c r="AB1062" s="411">
        <f t="shared" ref="AB1062" si="3228">AB1061</f>
        <v>0</v>
      </c>
      <c r="AC1062" s="411">
        <f t="shared" ref="AC1062" si="3229">AC1061</f>
        <v>0</v>
      </c>
      <c r="AD1062" s="411">
        <f t="shared" ref="AD1062" si="3230">AD1061</f>
        <v>0</v>
      </c>
      <c r="AE1062" s="411">
        <f t="shared" ref="AE1062" si="3231">AE1061</f>
        <v>0</v>
      </c>
      <c r="AF1062" s="411">
        <f t="shared" ref="AF1062" si="3232">AF1061</f>
        <v>0</v>
      </c>
      <c r="AG1062" s="411">
        <f t="shared" ref="AG1062" si="3233">AG1061</f>
        <v>0</v>
      </c>
      <c r="AH1062" s="411">
        <f t="shared" ref="AH1062" si="3234">AH1061</f>
        <v>0</v>
      </c>
      <c r="AI1062" s="411">
        <f t="shared" ref="AI1062" si="3235">AI1061</f>
        <v>0</v>
      </c>
      <c r="AJ1062" s="411">
        <f t="shared" ref="AJ1062" si="3236">AJ1061</f>
        <v>0</v>
      </c>
      <c r="AK1062" s="411">
        <f t="shared" ref="AK1062" si="3237">AK1061</f>
        <v>0</v>
      </c>
      <c r="AL1062" s="411">
        <f t="shared" ref="AL1062" si="3238">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9">Z1064</f>
        <v>0</v>
      </c>
      <c r="AA1065" s="411">
        <f t="shared" ref="AA1065" si="3240">AA1064</f>
        <v>0</v>
      </c>
      <c r="AB1065" s="411">
        <f t="shared" ref="AB1065" si="3241">AB1064</f>
        <v>0</v>
      </c>
      <c r="AC1065" s="411">
        <f t="shared" ref="AC1065" si="3242">AC1064</f>
        <v>0</v>
      </c>
      <c r="AD1065" s="411">
        <f t="shared" ref="AD1065" si="3243">AD1064</f>
        <v>0</v>
      </c>
      <c r="AE1065" s="411">
        <f t="shared" ref="AE1065" si="3244">AE1064</f>
        <v>0</v>
      </c>
      <c r="AF1065" s="411">
        <f t="shared" ref="AF1065" si="3245">AF1064</f>
        <v>0</v>
      </c>
      <c r="AG1065" s="411">
        <f t="shared" ref="AG1065" si="3246">AG1064</f>
        <v>0</v>
      </c>
      <c r="AH1065" s="411">
        <f t="shared" ref="AH1065" si="3247">AH1064</f>
        <v>0</v>
      </c>
      <c r="AI1065" s="411">
        <f t="shared" ref="AI1065" si="3248">AI1064</f>
        <v>0</v>
      </c>
      <c r="AJ1065" s="411">
        <f t="shared" ref="AJ1065" si="3249">AJ1064</f>
        <v>0</v>
      </c>
      <c r="AK1065" s="411">
        <f t="shared" ref="AK1065" si="3250">AK1064</f>
        <v>0</v>
      </c>
      <c r="AL1065" s="411">
        <f t="shared" ref="AL1065" si="3251">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52">Z1068</f>
        <v>0</v>
      </c>
      <c r="AA1069" s="411">
        <f t="shared" ref="AA1069" si="3253">AA1068</f>
        <v>0</v>
      </c>
      <c r="AB1069" s="411">
        <f t="shared" ref="AB1069" si="3254">AB1068</f>
        <v>0</v>
      </c>
      <c r="AC1069" s="411">
        <f t="shared" ref="AC1069" si="3255">AC1068</f>
        <v>0</v>
      </c>
      <c r="AD1069" s="411">
        <f t="shared" ref="AD1069" si="3256">AD1068</f>
        <v>0</v>
      </c>
      <c r="AE1069" s="411">
        <f t="shared" ref="AE1069" si="3257">AE1068</f>
        <v>0</v>
      </c>
      <c r="AF1069" s="411">
        <f t="shared" ref="AF1069" si="3258">AF1068</f>
        <v>0</v>
      </c>
      <c r="AG1069" s="411">
        <f t="shared" ref="AG1069" si="3259">AG1068</f>
        <v>0</v>
      </c>
      <c r="AH1069" s="411">
        <f t="shared" ref="AH1069" si="3260">AH1068</f>
        <v>0</v>
      </c>
      <c r="AI1069" s="411">
        <f t="shared" ref="AI1069" si="3261">AI1068</f>
        <v>0</v>
      </c>
      <c r="AJ1069" s="411">
        <f t="shared" ref="AJ1069" si="3262">AJ1068</f>
        <v>0</v>
      </c>
      <c r="AK1069" s="411">
        <f t="shared" ref="AK1069" si="3263">AK1068</f>
        <v>0</v>
      </c>
      <c r="AL1069" s="411">
        <f t="shared" ref="AL1069" si="3264">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5">Z1071</f>
        <v>0</v>
      </c>
      <c r="AA1072" s="411">
        <f t="shared" ref="AA1072" si="3266">AA1071</f>
        <v>0</v>
      </c>
      <c r="AB1072" s="411">
        <f t="shared" ref="AB1072" si="3267">AB1071</f>
        <v>0</v>
      </c>
      <c r="AC1072" s="411">
        <f t="shared" ref="AC1072" si="3268">AC1071</f>
        <v>0</v>
      </c>
      <c r="AD1072" s="411">
        <f t="shared" ref="AD1072" si="3269">AD1071</f>
        <v>0</v>
      </c>
      <c r="AE1072" s="411">
        <f t="shared" ref="AE1072" si="3270">AE1071</f>
        <v>0</v>
      </c>
      <c r="AF1072" s="411">
        <f t="shared" ref="AF1072" si="3271">AF1071</f>
        <v>0</v>
      </c>
      <c r="AG1072" s="411">
        <f t="shared" ref="AG1072" si="3272">AG1071</f>
        <v>0</v>
      </c>
      <c r="AH1072" s="411">
        <f t="shared" ref="AH1072" si="3273">AH1071</f>
        <v>0</v>
      </c>
      <c r="AI1072" s="411">
        <f t="shared" ref="AI1072" si="3274">AI1071</f>
        <v>0</v>
      </c>
      <c r="AJ1072" s="411">
        <f t="shared" ref="AJ1072" si="3275">AJ1071</f>
        <v>0</v>
      </c>
      <c r="AK1072" s="411">
        <f t="shared" ref="AK1072" si="3276">AK1071</f>
        <v>0</v>
      </c>
      <c r="AL1072" s="411">
        <f t="shared" ref="AL1072" si="3277">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8">Z1074</f>
        <v>0</v>
      </c>
      <c r="AA1075" s="411">
        <f t="shared" ref="AA1075" si="3279">AA1074</f>
        <v>0</v>
      </c>
      <c r="AB1075" s="411">
        <f t="shared" ref="AB1075" si="3280">AB1074</f>
        <v>0</v>
      </c>
      <c r="AC1075" s="411">
        <f t="shared" ref="AC1075" si="3281">AC1074</f>
        <v>0</v>
      </c>
      <c r="AD1075" s="411">
        <f t="shared" ref="AD1075" si="3282">AD1074</f>
        <v>0</v>
      </c>
      <c r="AE1075" s="411">
        <f t="shared" ref="AE1075" si="3283">AE1074</f>
        <v>0</v>
      </c>
      <c r="AF1075" s="411">
        <f t="shared" ref="AF1075" si="3284">AF1074</f>
        <v>0</v>
      </c>
      <c r="AG1075" s="411">
        <f t="shared" ref="AG1075" si="3285">AG1074</f>
        <v>0</v>
      </c>
      <c r="AH1075" s="411">
        <f t="shared" ref="AH1075" si="3286">AH1074</f>
        <v>0</v>
      </c>
      <c r="AI1075" s="411">
        <f t="shared" ref="AI1075" si="3287">AI1074</f>
        <v>0</v>
      </c>
      <c r="AJ1075" s="411">
        <f t="shared" ref="AJ1075" si="3288">AJ1074</f>
        <v>0</v>
      </c>
      <c r="AK1075" s="411">
        <f t="shared" ref="AK1075" si="3289">AK1074</f>
        <v>0</v>
      </c>
      <c r="AL1075" s="411">
        <f t="shared" ref="AL1075" si="3290">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91">Z1077</f>
        <v>0</v>
      </c>
      <c r="AA1078" s="411">
        <f t="shared" ref="AA1078" si="3292">AA1077</f>
        <v>0</v>
      </c>
      <c r="AB1078" s="411">
        <f t="shared" ref="AB1078" si="3293">AB1077</f>
        <v>0</v>
      </c>
      <c r="AC1078" s="411">
        <f t="shared" ref="AC1078" si="3294">AC1077</f>
        <v>0</v>
      </c>
      <c r="AD1078" s="411">
        <f t="shared" ref="AD1078" si="3295">AD1077</f>
        <v>0</v>
      </c>
      <c r="AE1078" s="411">
        <f t="shared" ref="AE1078" si="3296">AE1077</f>
        <v>0</v>
      </c>
      <c r="AF1078" s="411">
        <f t="shared" ref="AF1078" si="3297">AF1077</f>
        <v>0</v>
      </c>
      <c r="AG1078" s="411">
        <f t="shared" ref="AG1078" si="3298">AG1077</f>
        <v>0</v>
      </c>
      <c r="AH1078" s="411">
        <f t="shared" ref="AH1078" si="3299">AH1077</f>
        <v>0</v>
      </c>
      <c r="AI1078" s="411">
        <f t="shared" ref="AI1078" si="3300">AI1077</f>
        <v>0</v>
      </c>
      <c r="AJ1078" s="411">
        <f t="shared" ref="AJ1078" si="3301">AJ1077</f>
        <v>0</v>
      </c>
      <c r="AK1078" s="411">
        <f t="shared" ref="AK1078" si="3302">AK1077</f>
        <v>0</v>
      </c>
      <c r="AL1078" s="411">
        <f t="shared" ref="AL1078" si="3303">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304">Z1080</f>
        <v>0</v>
      </c>
      <c r="AA1081" s="411">
        <f t="shared" ref="AA1081" si="3305">AA1080</f>
        <v>0</v>
      </c>
      <c r="AB1081" s="411">
        <f t="shared" ref="AB1081" si="3306">AB1080</f>
        <v>0</v>
      </c>
      <c r="AC1081" s="411">
        <f t="shared" ref="AC1081" si="3307">AC1080</f>
        <v>0</v>
      </c>
      <c r="AD1081" s="411">
        <f t="shared" ref="AD1081" si="3308">AD1080</f>
        <v>0</v>
      </c>
      <c r="AE1081" s="411">
        <f t="shared" ref="AE1081" si="3309">AE1080</f>
        <v>0</v>
      </c>
      <c r="AF1081" s="411">
        <f t="shared" ref="AF1081" si="3310">AF1080</f>
        <v>0</v>
      </c>
      <c r="AG1081" s="411">
        <f t="shared" ref="AG1081" si="3311">AG1080</f>
        <v>0</v>
      </c>
      <c r="AH1081" s="411">
        <f t="shared" ref="AH1081" si="3312">AH1080</f>
        <v>0</v>
      </c>
      <c r="AI1081" s="411">
        <f t="shared" ref="AI1081" si="3313">AI1080</f>
        <v>0</v>
      </c>
      <c r="AJ1081" s="411">
        <f t="shared" ref="AJ1081" si="3314">AJ1080</f>
        <v>0</v>
      </c>
      <c r="AK1081" s="411">
        <f t="shared" ref="AK1081" si="3315">AK1080</f>
        <v>0</v>
      </c>
      <c r="AL1081" s="411">
        <f t="shared" ref="AL1081" si="3316">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7">Z1083</f>
        <v>0</v>
      </c>
      <c r="AA1084" s="411">
        <f t="shared" ref="AA1084" si="3318">AA1083</f>
        <v>0</v>
      </c>
      <c r="AB1084" s="411">
        <f t="shared" ref="AB1084" si="3319">AB1083</f>
        <v>0</v>
      </c>
      <c r="AC1084" s="411">
        <f t="shared" ref="AC1084" si="3320">AC1083</f>
        <v>0</v>
      </c>
      <c r="AD1084" s="411">
        <f t="shared" ref="AD1084" si="3321">AD1083</f>
        <v>0</v>
      </c>
      <c r="AE1084" s="411">
        <f t="shared" ref="AE1084" si="3322">AE1083</f>
        <v>0</v>
      </c>
      <c r="AF1084" s="411">
        <f t="shared" ref="AF1084" si="3323">AF1083</f>
        <v>0</v>
      </c>
      <c r="AG1084" s="411">
        <f t="shared" ref="AG1084" si="3324">AG1083</f>
        <v>0</v>
      </c>
      <c r="AH1084" s="411">
        <f t="shared" ref="AH1084" si="3325">AH1083</f>
        <v>0</v>
      </c>
      <c r="AI1084" s="411">
        <f t="shared" ref="AI1084" si="3326">AI1083</f>
        <v>0</v>
      </c>
      <c r="AJ1084" s="411">
        <f t="shared" ref="AJ1084" si="3327">AJ1083</f>
        <v>0</v>
      </c>
      <c r="AK1084" s="411">
        <f t="shared" ref="AK1084" si="3328">AK1083</f>
        <v>0</v>
      </c>
      <c r="AL1084" s="411">
        <f t="shared" ref="AL1084" si="3329">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30">Z1086</f>
        <v>0</v>
      </c>
      <c r="AA1087" s="411">
        <f t="shared" ref="AA1087" si="3331">AA1086</f>
        <v>0</v>
      </c>
      <c r="AB1087" s="411">
        <f t="shared" ref="AB1087" si="3332">AB1086</f>
        <v>0</v>
      </c>
      <c r="AC1087" s="411">
        <f t="shared" ref="AC1087" si="3333">AC1086</f>
        <v>0</v>
      </c>
      <c r="AD1087" s="411">
        <f t="shared" ref="AD1087" si="3334">AD1086</f>
        <v>0</v>
      </c>
      <c r="AE1087" s="411">
        <f t="shared" ref="AE1087" si="3335">AE1086</f>
        <v>0</v>
      </c>
      <c r="AF1087" s="411">
        <f t="shared" ref="AF1087" si="3336">AF1086</f>
        <v>0</v>
      </c>
      <c r="AG1087" s="411">
        <f t="shared" ref="AG1087" si="3337">AG1086</f>
        <v>0</v>
      </c>
      <c r="AH1087" s="411">
        <f t="shared" ref="AH1087" si="3338">AH1086</f>
        <v>0</v>
      </c>
      <c r="AI1087" s="411">
        <f t="shared" ref="AI1087" si="3339">AI1086</f>
        <v>0</v>
      </c>
      <c r="AJ1087" s="411">
        <f t="shared" ref="AJ1087" si="3340">AJ1086</f>
        <v>0</v>
      </c>
      <c r="AK1087" s="411">
        <f t="shared" ref="AK1087" si="3341">AK1086</f>
        <v>0</v>
      </c>
      <c r="AL1087" s="411">
        <f t="shared" ref="AL1087" si="3342">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43">Z1089</f>
        <v>0</v>
      </c>
      <c r="AA1090" s="411">
        <f t="shared" ref="AA1090" si="3344">AA1089</f>
        <v>0</v>
      </c>
      <c r="AB1090" s="411">
        <f t="shared" ref="AB1090" si="3345">AB1089</f>
        <v>0</v>
      </c>
      <c r="AC1090" s="411">
        <f t="shared" ref="AC1090" si="3346">AC1089</f>
        <v>0</v>
      </c>
      <c r="AD1090" s="411">
        <f t="shared" ref="AD1090" si="3347">AD1089</f>
        <v>0</v>
      </c>
      <c r="AE1090" s="411">
        <f t="shared" ref="AE1090" si="3348">AE1089</f>
        <v>0</v>
      </c>
      <c r="AF1090" s="411">
        <f t="shared" ref="AF1090" si="3349">AF1089</f>
        <v>0</v>
      </c>
      <c r="AG1090" s="411">
        <f t="shared" ref="AG1090" si="3350">AG1089</f>
        <v>0</v>
      </c>
      <c r="AH1090" s="411">
        <f t="shared" ref="AH1090" si="3351">AH1089</f>
        <v>0</v>
      </c>
      <c r="AI1090" s="411">
        <f t="shared" ref="AI1090" si="3352">AI1089</f>
        <v>0</v>
      </c>
      <c r="AJ1090" s="411">
        <f t="shared" ref="AJ1090" si="3353">AJ1089</f>
        <v>0</v>
      </c>
      <c r="AK1090" s="411">
        <f t="shared" ref="AK1090" si="3354">AK1089</f>
        <v>0</v>
      </c>
      <c r="AL1090" s="411">
        <f t="shared" ref="AL1090" si="3355">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6">Z1092</f>
        <v>0</v>
      </c>
      <c r="AA1093" s="411">
        <f t="shared" ref="AA1093" si="3357">AA1092</f>
        <v>0</v>
      </c>
      <c r="AB1093" s="411">
        <f t="shared" ref="AB1093" si="3358">AB1092</f>
        <v>0</v>
      </c>
      <c r="AC1093" s="411">
        <f t="shared" ref="AC1093" si="3359">AC1092</f>
        <v>0</v>
      </c>
      <c r="AD1093" s="411">
        <f t="shared" ref="AD1093" si="3360">AD1092</f>
        <v>0</v>
      </c>
      <c r="AE1093" s="411">
        <f t="shared" ref="AE1093" si="3361">AE1092</f>
        <v>0</v>
      </c>
      <c r="AF1093" s="411">
        <f t="shared" ref="AF1093" si="3362">AF1092</f>
        <v>0</v>
      </c>
      <c r="AG1093" s="411">
        <f t="shared" ref="AG1093" si="3363">AG1092</f>
        <v>0</v>
      </c>
      <c r="AH1093" s="411">
        <f t="shared" ref="AH1093" si="3364">AH1092</f>
        <v>0</v>
      </c>
      <c r="AI1093" s="411">
        <f t="shared" ref="AI1093" si="3365">AI1092</f>
        <v>0</v>
      </c>
      <c r="AJ1093" s="411">
        <f t="shared" ref="AJ1093" si="3366">AJ1092</f>
        <v>0</v>
      </c>
      <c r="AK1093" s="411">
        <f t="shared" ref="AK1093" si="3367">AK1092</f>
        <v>0</v>
      </c>
      <c r="AL1093" s="411">
        <f t="shared" ref="AL1093" si="3368">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9">Z1095</f>
        <v>0</v>
      </c>
      <c r="AA1096" s="411">
        <f t="shared" ref="AA1096" si="3370">AA1095</f>
        <v>0</v>
      </c>
      <c r="AB1096" s="411">
        <f t="shared" ref="AB1096" si="3371">AB1095</f>
        <v>0</v>
      </c>
      <c r="AC1096" s="411">
        <f t="shared" ref="AC1096" si="3372">AC1095</f>
        <v>0</v>
      </c>
      <c r="AD1096" s="411">
        <f t="shared" ref="AD1096" si="3373">AD1095</f>
        <v>0</v>
      </c>
      <c r="AE1096" s="411">
        <f t="shared" ref="AE1096" si="3374">AE1095</f>
        <v>0</v>
      </c>
      <c r="AF1096" s="411">
        <f t="shared" ref="AF1096" si="3375">AF1095</f>
        <v>0</v>
      </c>
      <c r="AG1096" s="411">
        <f t="shared" ref="AG1096" si="3376">AG1095</f>
        <v>0</v>
      </c>
      <c r="AH1096" s="411">
        <f t="shared" ref="AH1096" si="3377">AH1095</f>
        <v>0</v>
      </c>
      <c r="AI1096" s="411">
        <f t="shared" ref="AI1096" si="3378">AI1095</f>
        <v>0</v>
      </c>
      <c r="AJ1096" s="411">
        <f t="shared" ref="AJ1096" si="3379">AJ1095</f>
        <v>0</v>
      </c>
      <c r="AK1096" s="411">
        <f t="shared" ref="AK1096" si="3380">AK1095</f>
        <v>0</v>
      </c>
      <c r="AL1096" s="411">
        <f t="shared" ref="AL1096" si="3381">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82">Z1098</f>
        <v>0</v>
      </c>
      <c r="AA1099" s="411">
        <f t="shared" ref="AA1099" si="3383">AA1098</f>
        <v>0</v>
      </c>
      <c r="AB1099" s="411">
        <f t="shared" ref="AB1099" si="3384">AB1098</f>
        <v>0</v>
      </c>
      <c r="AC1099" s="411">
        <f t="shared" ref="AC1099" si="3385">AC1098</f>
        <v>0</v>
      </c>
      <c r="AD1099" s="411">
        <f t="shared" ref="AD1099" si="3386">AD1098</f>
        <v>0</v>
      </c>
      <c r="AE1099" s="411">
        <f t="shared" ref="AE1099" si="3387">AE1098</f>
        <v>0</v>
      </c>
      <c r="AF1099" s="411">
        <f t="shared" ref="AF1099" si="3388">AF1098</f>
        <v>0</v>
      </c>
      <c r="AG1099" s="411">
        <f t="shared" ref="AG1099" si="3389">AG1098</f>
        <v>0</v>
      </c>
      <c r="AH1099" s="411">
        <f t="shared" ref="AH1099" si="3390">AH1098</f>
        <v>0</v>
      </c>
      <c r="AI1099" s="411">
        <f t="shared" ref="AI1099" si="3391">AI1098</f>
        <v>0</v>
      </c>
      <c r="AJ1099" s="411">
        <f t="shared" ref="AJ1099" si="3392">AJ1098</f>
        <v>0</v>
      </c>
      <c r="AK1099" s="411">
        <f t="shared" ref="AK1099" si="3393">AK1098</f>
        <v>0</v>
      </c>
      <c r="AL1099" s="411">
        <f t="shared" ref="AL1099" si="3394">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5">Z1101</f>
        <v>0</v>
      </c>
      <c r="AA1102" s="411">
        <f t="shared" ref="AA1102" si="3396">AA1101</f>
        <v>0</v>
      </c>
      <c r="AB1102" s="411">
        <f t="shared" ref="AB1102" si="3397">AB1101</f>
        <v>0</v>
      </c>
      <c r="AC1102" s="411">
        <f t="shared" ref="AC1102" si="3398">AC1101</f>
        <v>0</v>
      </c>
      <c r="AD1102" s="411">
        <f t="shared" ref="AD1102" si="3399">AD1101</f>
        <v>0</v>
      </c>
      <c r="AE1102" s="411">
        <f t="shared" ref="AE1102" si="3400">AE1101</f>
        <v>0</v>
      </c>
      <c r="AF1102" s="411">
        <f t="shared" ref="AF1102" si="3401">AF1101</f>
        <v>0</v>
      </c>
      <c r="AG1102" s="411">
        <f t="shared" ref="AG1102" si="3402">AG1101</f>
        <v>0</v>
      </c>
      <c r="AH1102" s="411">
        <f t="shared" ref="AH1102" si="3403">AH1101</f>
        <v>0</v>
      </c>
      <c r="AI1102" s="411">
        <f t="shared" ref="AI1102" si="3404">AI1101</f>
        <v>0</v>
      </c>
      <c r="AJ1102" s="411">
        <f t="shared" ref="AJ1102" si="3405">AJ1101</f>
        <v>0</v>
      </c>
      <c r="AK1102" s="411">
        <f t="shared" ref="AK1102" si="3406">AK1101</f>
        <v>0</v>
      </c>
      <c r="AL1102" s="411">
        <f t="shared" ref="AL1102" si="3407">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8">Z1104</f>
        <v>0</v>
      </c>
      <c r="AA1105" s="411">
        <f t="shared" ref="AA1105" si="3409">AA1104</f>
        <v>0</v>
      </c>
      <c r="AB1105" s="411">
        <f t="shared" ref="AB1105" si="3410">AB1104</f>
        <v>0</v>
      </c>
      <c r="AC1105" s="411">
        <f t="shared" ref="AC1105" si="3411">AC1104</f>
        <v>0</v>
      </c>
      <c r="AD1105" s="411">
        <f t="shared" ref="AD1105" si="3412">AD1104</f>
        <v>0</v>
      </c>
      <c r="AE1105" s="411">
        <f t="shared" ref="AE1105" si="3413">AE1104</f>
        <v>0</v>
      </c>
      <c r="AF1105" s="411">
        <f t="shared" ref="AF1105" si="3414">AF1104</f>
        <v>0</v>
      </c>
      <c r="AG1105" s="411">
        <f t="shared" ref="AG1105" si="3415">AG1104</f>
        <v>0</v>
      </c>
      <c r="AH1105" s="411">
        <f t="shared" ref="AH1105" si="3416">AH1104</f>
        <v>0</v>
      </c>
      <c r="AI1105" s="411">
        <f t="shared" ref="AI1105" si="3417">AI1104</f>
        <v>0</v>
      </c>
      <c r="AJ1105" s="411">
        <f t="shared" ref="AJ1105" si="3418">AJ1104</f>
        <v>0</v>
      </c>
      <c r="AK1105" s="411">
        <f t="shared" ref="AK1105" si="3419">AK1104</f>
        <v>0</v>
      </c>
      <c r="AL1105" s="411">
        <f t="shared" ref="AL1105" si="3420">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758" t="s">
        <v>763</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21">Z1107</f>
        <v>0</v>
      </c>
      <c r="AA1108" s="411">
        <f t="shared" ref="AA1108" si="3422">AA1107</f>
        <v>0</v>
      </c>
      <c r="AB1108" s="411">
        <f t="shared" ref="AB1108" si="3423">AB1107</f>
        <v>0</v>
      </c>
      <c r="AC1108" s="411">
        <f t="shared" ref="AC1108" si="3424">AC1107</f>
        <v>0</v>
      </c>
      <c r="AD1108" s="411">
        <f t="shared" ref="AD1108" si="3425">AD1107</f>
        <v>0</v>
      </c>
      <c r="AE1108" s="411">
        <f t="shared" ref="AE1108" si="3426">AE1107</f>
        <v>0</v>
      </c>
      <c r="AF1108" s="411">
        <f t="shared" ref="AF1108" si="3427">AF1107</f>
        <v>0</v>
      </c>
      <c r="AG1108" s="411">
        <f t="shared" ref="AG1108" si="3428">AG1107</f>
        <v>0</v>
      </c>
      <c r="AH1108" s="411">
        <f t="shared" ref="AH1108" si="3429">AH1107</f>
        <v>0</v>
      </c>
      <c r="AI1108" s="411">
        <f t="shared" ref="AI1108" si="3430">AI1107</f>
        <v>0</v>
      </c>
      <c r="AJ1108" s="411">
        <f t="shared" ref="AJ1108" si="3431">AJ1107</f>
        <v>0</v>
      </c>
      <c r="AK1108" s="411">
        <f t="shared" ref="AK1108" si="3432">AK1107</f>
        <v>0</v>
      </c>
      <c r="AL1108" s="411">
        <f t="shared" ref="AL1108" si="3433">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347</v>
      </c>
      <c r="C1110" s="329"/>
      <c r="D1110" s="329">
        <f>SUM(D953:D1108)</f>
        <v>1852815.2645667691</v>
      </c>
      <c r="E1110" s="329">
        <f t="shared" ref="E1110:M1110" si="3434">SUM(E953:E1108)</f>
        <v>0</v>
      </c>
      <c r="F1110" s="329">
        <f t="shared" si="3434"/>
        <v>0</v>
      </c>
      <c r="G1110" s="329">
        <f t="shared" si="3434"/>
        <v>0</v>
      </c>
      <c r="H1110" s="329">
        <f t="shared" si="3434"/>
        <v>0</v>
      </c>
      <c r="I1110" s="329">
        <f t="shared" si="3434"/>
        <v>0</v>
      </c>
      <c r="J1110" s="329">
        <f t="shared" si="3434"/>
        <v>0</v>
      </c>
      <c r="K1110" s="329">
        <f t="shared" si="3434"/>
        <v>0</v>
      </c>
      <c r="L1110" s="329">
        <f t="shared" si="3434"/>
        <v>0</v>
      </c>
      <c r="M1110" s="329">
        <f t="shared" si="3434"/>
        <v>0</v>
      </c>
      <c r="N1110" s="329"/>
      <c r="O1110" s="329">
        <f>SUM(O953:O1108)</f>
        <v>172.25908903516853</v>
      </c>
      <c r="P1110" s="329">
        <f t="shared" ref="P1110:X1110" si="3435">SUM(P953:P1108)</f>
        <v>0</v>
      </c>
      <c r="Q1110" s="329">
        <f t="shared" si="3435"/>
        <v>0</v>
      </c>
      <c r="R1110" s="329">
        <f t="shared" si="3435"/>
        <v>0</v>
      </c>
      <c r="S1110" s="329">
        <f t="shared" si="3435"/>
        <v>0</v>
      </c>
      <c r="T1110" s="329">
        <f t="shared" si="3435"/>
        <v>0</v>
      </c>
      <c r="U1110" s="329">
        <f t="shared" si="3435"/>
        <v>0</v>
      </c>
      <c r="V1110" s="329">
        <f t="shared" si="3435"/>
        <v>0</v>
      </c>
      <c r="W1110" s="329">
        <f t="shared" si="3435"/>
        <v>0</v>
      </c>
      <c r="X1110" s="329">
        <f t="shared" si="3435"/>
        <v>0</v>
      </c>
      <c r="Y1110" s="329">
        <f>IF(Y951="kWh",SUMPRODUCT(D953:D1108,Y953:Y1108))</f>
        <v>8088.4278171363212</v>
      </c>
      <c r="Z1110" s="329">
        <f>IF(Z951="kWh",SUMPRODUCT(D953:D1108,Z953:Z1108))</f>
        <v>553418.05102488981</v>
      </c>
      <c r="AA1110" s="329">
        <f>IF(AA951="kw",SUMPRODUCT(N953:N1108,O953:O1108,AA953:AA1108),SUMPRODUCT(D953:D1108,AA953:AA1108))</f>
        <v>1319.0600306489782</v>
      </c>
      <c r="AB1110" s="329">
        <f>IF(AB951="kw",SUMPRODUCT(N953:N1108,O953:O1108,AB953:AB1108),SUMPRODUCT(D953:D1108,AB953:AB1108))</f>
        <v>101.46615620376755</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2.0400000000000001E-2</v>
      </c>
      <c r="AA1113" s="341">
        <f>HLOOKUP(AA$35,'3.  Distribution Rates'!$C$122:$P$133,12,FALSE)</f>
        <v>4.8807999999999998</v>
      </c>
      <c r="AB1113" s="341">
        <f>HLOOKUP(AB$35,'3.  Distribution Rates'!$C$122:$P$133,12,FALSE)</f>
        <v>4.9724000000000004</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15873.514376470104</v>
      </c>
      <c r="AA1114" s="378">
        <f>'4.  2011-2014 LRAM'!AA143*AA1113</f>
        <v>14921.837949672747</v>
      </c>
      <c r="AB1114" s="378">
        <f>'4.  2011-2014 LRAM'!AB143*AB1113</f>
        <v>720.67644173918984</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36">SUM(Y1114:AL1114)</f>
        <v>31516.028767882039</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18009.980100414919</v>
      </c>
      <c r="AA1115" s="378">
        <f>'4.  2011-2014 LRAM'!AA272*AA1113</f>
        <v>14395.20576213166</v>
      </c>
      <c r="AB1115" s="378">
        <f>'4.  2011-2014 LRAM'!AB272*AB1113</f>
        <v>1128.1051204030782</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36"/>
        <v>33533.290982949657</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13680.149786278969</v>
      </c>
      <c r="AA1116" s="378">
        <f>'4.  2011-2014 LRAM'!AA401*AA1113</f>
        <v>12341.100118435766</v>
      </c>
      <c r="AB1116" s="378">
        <f>'4.  2011-2014 LRAM'!AB401*AB1113</f>
        <v>940.24964797767223</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36"/>
        <v>26961.499552692407</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11997.503808107998</v>
      </c>
      <c r="AA1117" s="378">
        <f>'4.  2011-2014 LRAM'!AA531*AA1113</f>
        <v>11987.32543764912</v>
      </c>
      <c r="AB1117" s="378">
        <f>'4.  2011-2014 LRAM'!AB531*AB1113</f>
        <v>939.40742700072019</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36"/>
        <v>24924.236672757837</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7">Y212*Y1113</f>
        <v>0</v>
      </c>
      <c r="Z1118" s="378">
        <f t="shared" si="3437"/>
        <v>36571.235040000007</v>
      </c>
      <c r="AA1118" s="378">
        <f t="shared" si="3437"/>
        <v>25607.214816</v>
      </c>
      <c r="AB1118" s="378">
        <f t="shared" si="3437"/>
        <v>12416.480592</v>
      </c>
      <c r="AC1118" s="378">
        <f t="shared" si="3437"/>
        <v>0</v>
      </c>
      <c r="AD1118" s="378">
        <f t="shared" si="3437"/>
        <v>0</v>
      </c>
      <c r="AE1118" s="378">
        <f t="shared" si="3437"/>
        <v>0</v>
      </c>
      <c r="AF1118" s="378">
        <f t="shared" si="3437"/>
        <v>0</v>
      </c>
      <c r="AG1118" s="378">
        <f t="shared" si="3437"/>
        <v>0</v>
      </c>
      <c r="AH1118" s="378">
        <f t="shared" si="3437"/>
        <v>0</v>
      </c>
      <c r="AI1118" s="378">
        <f t="shared" si="3437"/>
        <v>0</v>
      </c>
      <c r="AJ1118" s="378">
        <f t="shared" si="3437"/>
        <v>0</v>
      </c>
      <c r="AK1118" s="378">
        <f t="shared" si="3437"/>
        <v>0</v>
      </c>
      <c r="AL1118" s="378">
        <f t="shared" si="3437"/>
        <v>0</v>
      </c>
      <c r="AM1118" s="629">
        <f t="shared" si="3436"/>
        <v>74594.930447999999</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3438">Z395*Z1113</f>
        <v>15108.18288</v>
      </c>
      <c r="AA1119" s="378">
        <f t="shared" si="3438"/>
        <v>56361.526079999996</v>
      </c>
      <c r="AB1119" s="378">
        <f t="shared" si="3438"/>
        <v>900.9988800000001</v>
      </c>
      <c r="AC1119" s="378">
        <f t="shared" si="3438"/>
        <v>0</v>
      </c>
      <c r="AD1119" s="378">
        <f t="shared" si="3438"/>
        <v>0</v>
      </c>
      <c r="AE1119" s="378">
        <f t="shared" si="3438"/>
        <v>0</v>
      </c>
      <c r="AF1119" s="378">
        <f t="shared" si="3438"/>
        <v>0</v>
      </c>
      <c r="AG1119" s="378">
        <f t="shared" si="3438"/>
        <v>0</v>
      </c>
      <c r="AH1119" s="378">
        <f t="shared" si="3438"/>
        <v>0</v>
      </c>
      <c r="AI1119" s="378">
        <f t="shared" si="3438"/>
        <v>0</v>
      </c>
      <c r="AJ1119" s="378">
        <f t="shared" si="3438"/>
        <v>0</v>
      </c>
      <c r="AK1119" s="378">
        <f t="shared" si="3438"/>
        <v>0</v>
      </c>
      <c r="AL1119" s="378">
        <f t="shared" si="3438"/>
        <v>0</v>
      </c>
      <c r="AM1119" s="629">
        <f t="shared" si="3436"/>
        <v>72370.707839999988</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9">Y578*Y1113</f>
        <v>0</v>
      </c>
      <c r="Z1120" s="378">
        <f t="shared" si="3439"/>
        <v>21005.639279999999</v>
      </c>
      <c r="AA1120" s="378">
        <f t="shared" si="3439"/>
        <v>23984.251199999999</v>
      </c>
      <c r="AB1120" s="378">
        <f t="shared" si="3439"/>
        <v>1879.5672000000002</v>
      </c>
      <c r="AC1120" s="378">
        <f t="shared" si="3439"/>
        <v>0</v>
      </c>
      <c r="AD1120" s="378">
        <f t="shared" si="3439"/>
        <v>0</v>
      </c>
      <c r="AE1120" s="378">
        <f t="shared" si="3439"/>
        <v>0</v>
      </c>
      <c r="AF1120" s="378">
        <f t="shared" si="3439"/>
        <v>0</v>
      </c>
      <c r="AG1120" s="378">
        <f t="shared" si="3439"/>
        <v>0</v>
      </c>
      <c r="AH1120" s="378">
        <f t="shared" si="3439"/>
        <v>0</v>
      </c>
      <c r="AI1120" s="378">
        <f t="shared" si="3439"/>
        <v>0</v>
      </c>
      <c r="AJ1120" s="378">
        <f t="shared" si="3439"/>
        <v>0</v>
      </c>
      <c r="AK1120" s="378">
        <f t="shared" si="3439"/>
        <v>0</v>
      </c>
      <c r="AL1120" s="378">
        <f t="shared" si="3439"/>
        <v>0</v>
      </c>
      <c r="AM1120" s="629">
        <f t="shared" si="3436"/>
        <v>46869.45768</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40">Y761*Y1113</f>
        <v>0</v>
      </c>
      <c r="Z1121" s="378">
        <f t="shared" si="3440"/>
        <v>11776.799749373451</v>
      </c>
      <c r="AA1121" s="378">
        <f t="shared" si="3440"/>
        <v>12215.719667079826</v>
      </c>
      <c r="AB1121" s="378">
        <f t="shared" si="3440"/>
        <v>957.30593459753959</v>
      </c>
      <c r="AC1121" s="378">
        <f t="shared" si="3440"/>
        <v>0</v>
      </c>
      <c r="AD1121" s="378">
        <f t="shared" si="3440"/>
        <v>0</v>
      </c>
      <c r="AE1121" s="378">
        <f t="shared" si="3440"/>
        <v>0</v>
      </c>
      <c r="AF1121" s="378">
        <f t="shared" si="3440"/>
        <v>0</v>
      </c>
      <c r="AG1121" s="378">
        <f t="shared" si="3440"/>
        <v>0</v>
      </c>
      <c r="AH1121" s="378">
        <f t="shared" si="3440"/>
        <v>0</v>
      </c>
      <c r="AI1121" s="378">
        <f t="shared" si="3440"/>
        <v>0</v>
      </c>
      <c r="AJ1121" s="378">
        <f t="shared" si="3440"/>
        <v>0</v>
      </c>
      <c r="AK1121" s="378">
        <f t="shared" si="3440"/>
        <v>0</v>
      </c>
      <c r="AL1121" s="378">
        <f t="shared" si="3440"/>
        <v>0</v>
      </c>
      <c r="AM1121" s="629">
        <f t="shared" si="3436"/>
        <v>24949.825351050815</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41">Y944*Y1113</f>
        <v>0</v>
      </c>
      <c r="Z1122" s="378">
        <f t="shared" si="3441"/>
        <v>521.93808000000001</v>
      </c>
      <c r="AA1122" s="378">
        <f t="shared" si="3441"/>
        <v>29770.927680000001</v>
      </c>
      <c r="AB1122" s="378">
        <f t="shared" si="3441"/>
        <v>2333.0500800000004</v>
      </c>
      <c r="AC1122" s="378">
        <f t="shared" si="3441"/>
        <v>0</v>
      </c>
      <c r="AD1122" s="378">
        <f t="shared" si="3441"/>
        <v>0</v>
      </c>
      <c r="AE1122" s="378">
        <f t="shared" si="3441"/>
        <v>0</v>
      </c>
      <c r="AF1122" s="378">
        <f t="shared" si="3441"/>
        <v>0</v>
      </c>
      <c r="AG1122" s="378">
        <f t="shared" si="3441"/>
        <v>0</v>
      </c>
      <c r="AH1122" s="378">
        <f t="shared" si="3441"/>
        <v>0</v>
      </c>
      <c r="AI1122" s="378">
        <f t="shared" si="3441"/>
        <v>0</v>
      </c>
      <c r="AJ1122" s="378">
        <f t="shared" si="3441"/>
        <v>0</v>
      </c>
      <c r="AK1122" s="378">
        <f t="shared" si="3441"/>
        <v>0</v>
      </c>
      <c r="AL1122" s="378">
        <f t="shared" si="3441"/>
        <v>0</v>
      </c>
      <c r="AM1122" s="629">
        <f t="shared" si="3436"/>
        <v>32625.915840000001</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11289.728240907752</v>
      </c>
      <c r="AA1123" s="378">
        <f t="shared" ref="AA1123:AL1123" si="3442">AA1110*AA1113</f>
        <v>6438.0681975915322</v>
      </c>
      <c r="AB1123" s="378">
        <f t="shared" si="3442"/>
        <v>504.53031510761383</v>
      </c>
      <c r="AC1123" s="378">
        <f t="shared" si="3442"/>
        <v>0</v>
      </c>
      <c r="AD1123" s="378">
        <f t="shared" si="3442"/>
        <v>0</v>
      </c>
      <c r="AE1123" s="378">
        <f t="shared" si="3442"/>
        <v>0</v>
      </c>
      <c r="AF1123" s="378">
        <f t="shared" si="3442"/>
        <v>0</v>
      </c>
      <c r="AG1123" s="378">
        <f t="shared" si="3442"/>
        <v>0</v>
      </c>
      <c r="AH1123" s="378">
        <f t="shared" si="3442"/>
        <v>0</v>
      </c>
      <c r="AI1123" s="378">
        <f t="shared" si="3442"/>
        <v>0</v>
      </c>
      <c r="AJ1123" s="378">
        <f t="shared" si="3442"/>
        <v>0</v>
      </c>
      <c r="AK1123" s="378">
        <f t="shared" si="3442"/>
        <v>0</v>
      </c>
      <c r="AL1123" s="378">
        <f t="shared" si="3442"/>
        <v>0</v>
      </c>
      <c r="AM1123" s="629">
        <f t="shared" si="3436"/>
        <v>18232.3267536069</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43">SUM(Z1114:Z1123)</f>
        <v>155834.67134155321</v>
      </c>
      <c r="AA1124" s="346">
        <f t="shared" si="3443"/>
        <v>208023.17690856062</v>
      </c>
      <c r="AB1124" s="346">
        <f t="shared" si="3443"/>
        <v>22720.371638825814</v>
      </c>
      <c r="AC1124" s="346">
        <f t="shared" si="3443"/>
        <v>0</v>
      </c>
      <c r="AD1124" s="346">
        <f t="shared" si="3443"/>
        <v>0</v>
      </c>
      <c r="AE1124" s="346">
        <f t="shared" si="3443"/>
        <v>0</v>
      </c>
      <c r="AF1124" s="346">
        <f>SUM(AF1114:AF1123)</f>
        <v>0</v>
      </c>
      <c r="AG1124" s="346">
        <f t="shared" ref="AG1124:AL1124" si="3444">SUM(AG1114:AG1123)</f>
        <v>0</v>
      </c>
      <c r="AH1124" s="346">
        <f t="shared" si="3444"/>
        <v>0</v>
      </c>
      <c r="AI1124" s="346">
        <f t="shared" si="3444"/>
        <v>0</v>
      </c>
      <c r="AJ1124" s="346">
        <f t="shared" si="3444"/>
        <v>0</v>
      </c>
      <c r="AK1124" s="346">
        <f t="shared" si="3444"/>
        <v>0</v>
      </c>
      <c r="AL1124" s="346">
        <f t="shared" si="3444"/>
        <v>0</v>
      </c>
      <c r="AM1124" s="407">
        <f>SUM(AM1114:AM1123)</f>
        <v>386578.21988893964</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45">Z1111*Z1113</f>
        <v>0</v>
      </c>
      <c r="AA1125" s="347">
        <f>AA1111*AA1113</f>
        <v>0</v>
      </c>
      <c r="AB1125" s="347">
        <f t="shared" si="3445"/>
        <v>0</v>
      </c>
      <c r="AC1125" s="347">
        <f t="shared" si="3445"/>
        <v>0</v>
      </c>
      <c r="AD1125" s="347">
        <f t="shared" si="3445"/>
        <v>0</v>
      </c>
      <c r="AE1125" s="347">
        <f t="shared" si="3445"/>
        <v>0</v>
      </c>
      <c r="AF1125" s="347">
        <f t="shared" ref="AF1125:AL1125" si="3446">AF1111*AF1113</f>
        <v>0</v>
      </c>
      <c r="AG1125" s="347">
        <f t="shared" si="3446"/>
        <v>0</v>
      </c>
      <c r="AH1125" s="347">
        <f t="shared" si="3446"/>
        <v>0</v>
      </c>
      <c r="AI1125" s="347">
        <f t="shared" si="3446"/>
        <v>0</v>
      </c>
      <c r="AJ1125" s="347">
        <f t="shared" si="3446"/>
        <v>0</v>
      </c>
      <c r="AK1125" s="347">
        <f t="shared" si="3446"/>
        <v>0</v>
      </c>
      <c r="AL1125" s="347">
        <f t="shared" si="3446"/>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386578.21988893964</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51" fitToHeight="0" orientation="landscape" r:id="rId1"/>
  <headerFooter>
    <oddFooter>&amp;R&amp;P of &amp;N</oddFooter>
  </headerFooter>
  <rowBreaks count="9" manualBreakCount="9">
    <brk id="215" max="38" man="1"/>
    <brk id="293" max="38" man="1"/>
    <brk id="397" max="38" man="1"/>
    <brk id="580" max="38" man="1"/>
    <brk id="763" max="38" man="1"/>
    <brk id="839" max="38" man="1"/>
    <brk id="947" max="38" man="1"/>
    <brk id="1031" max="38" man="1"/>
    <brk id="1111" max="3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41"/>
  <sheetViews>
    <sheetView view="pageBreakPreview" topLeftCell="A16" zoomScale="60" zoomScaleNormal="90" workbookViewId="0">
      <pane xSplit="10" ySplit="11" topLeftCell="K81" activePane="bottomRight" state="frozen"/>
      <selection activeCell="A16" sqref="A16"/>
      <selection pane="topRight" activeCell="K16" sqref="K16"/>
      <selection pane="bottomLeft" activeCell="A27" sqref="A27"/>
      <selection pane="bottomRight" activeCell="BA107" sqref="BA107"/>
    </sheetView>
  </sheetViews>
  <sheetFormatPr defaultColWidth="9" defaultRowHeight="15" outlineLevelRow="1"/>
  <cols>
    <col min="1" max="1" width="6" style="12" customWidth="1"/>
    <col min="2" max="2" width="24.28515625" style="12" customWidth="1"/>
    <col min="3" max="3" width="18.28515625" style="12" hidden="1" customWidth="1"/>
    <col min="4" max="4" width="37.5703125" style="12" customWidth="1"/>
    <col min="5" max="5" width="35" style="12" bestFit="1" customWidth="1"/>
    <col min="6" max="7" width="9.28515625" style="12" customWidth="1"/>
    <col min="8" max="8" width="21.7109375" style="12" customWidth="1"/>
    <col min="9" max="9" width="23" style="635" customWidth="1"/>
    <col min="10" max="10" width="24.7109375" style="635" customWidth="1"/>
    <col min="11" max="11" width="2" style="16" customWidth="1"/>
    <col min="12" max="18" width="0" style="12" hidden="1" customWidth="1"/>
    <col min="19" max="20" width="11.28515625" style="12" hidden="1" customWidth="1"/>
    <col min="21" max="21" width="11.28515625" style="12" bestFit="1" customWidth="1"/>
    <col min="22" max="22" width="10" style="12" bestFit="1" customWidth="1"/>
    <col min="23" max="31" width="10" style="12" hidden="1" customWidth="1"/>
    <col min="32" max="34" width="9.140625" style="12" hidden="1" customWidth="1"/>
    <col min="35" max="41" width="10.7109375" style="12" hidden="1" customWidth="1"/>
    <col min="42" max="42" width="2" style="12" customWidth="1"/>
    <col min="43" max="43" width="12.5703125" style="12" hidden="1" customWidth="1"/>
    <col min="44" max="49" width="12" style="12" hidden="1" customWidth="1"/>
    <col min="50" max="51" width="14.140625" style="12" hidden="1" customWidth="1"/>
    <col min="52" max="53" width="14.140625" style="12" bestFit="1" customWidth="1"/>
    <col min="54" max="55" width="14.140625" style="12" hidden="1" customWidth="1"/>
    <col min="56" max="56" width="14" style="12" hidden="1" customWidth="1"/>
    <col min="57" max="64" width="13.85546875" style="12" hidden="1" customWidth="1"/>
    <col min="65" max="66" width="12.140625" style="12" hidden="1" customWidth="1"/>
    <col min="67" max="68" width="10" style="12" hidden="1" customWidth="1"/>
    <col min="69" max="72" width="9.42578125" style="12" hidden="1" customWidth="1"/>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607</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601</v>
      </c>
      <c r="C17" s="90"/>
      <c r="D17" s="611" t="s">
        <v>581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2" t="s">
        <v>624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586</v>
      </c>
      <c r="H23" s="10"/>
      <c r="I23" s="10"/>
      <c r="J23" s="10"/>
    </row>
    <row r="24" spans="2:73" s="670" customFormat="1" ht="21" customHeight="1">
      <c r="B24" s="701" t="s">
        <v>590</v>
      </c>
      <c r="C24" s="823" t="s">
        <v>591</v>
      </c>
      <c r="D24" s="823"/>
      <c r="E24" s="823"/>
      <c r="F24" s="823"/>
      <c r="G24" s="823"/>
      <c r="H24" s="678" t="s">
        <v>588</v>
      </c>
      <c r="I24" s="678" t="s">
        <v>587</v>
      </c>
      <c r="J24" s="678" t="s">
        <v>589</v>
      </c>
      <c r="K24" s="669"/>
      <c r="L24" s="670" t="s">
        <v>591</v>
      </c>
      <c r="AQ24" s="670" t="s">
        <v>591</v>
      </c>
      <c r="BU24" s="669"/>
    </row>
    <row r="25" spans="2:73" s="250" customFormat="1" ht="49.5" customHeight="1">
      <c r="B25" s="245" t="s">
        <v>473</v>
      </c>
      <c r="C25" s="245" t="s">
        <v>211</v>
      </c>
      <c r="D25" s="628" t="s">
        <v>474</v>
      </c>
      <c r="E25" s="245" t="s">
        <v>208</v>
      </c>
      <c r="F25" s="245" t="s">
        <v>475</v>
      </c>
      <c r="G25" s="245" t="s">
        <v>476</v>
      </c>
      <c r="H25" s="628" t="s">
        <v>477</v>
      </c>
      <c r="I25" s="636" t="s">
        <v>579</v>
      </c>
      <c r="J25" s="643" t="s">
        <v>580</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6.5"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56" t="s">
        <v>774</v>
      </c>
      <c r="C27" s="756" t="s">
        <v>771</v>
      </c>
      <c r="D27" s="756" t="s">
        <v>22</v>
      </c>
      <c r="E27" s="756" t="s">
        <v>768</v>
      </c>
      <c r="F27" s="756" t="s">
        <v>777</v>
      </c>
      <c r="G27" s="756" t="s">
        <v>770</v>
      </c>
      <c r="H27" s="756">
        <v>2011</v>
      </c>
      <c r="I27" s="644" t="s">
        <v>567</v>
      </c>
      <c r="J27" s="644" t="s">
        <v>585</v>
      </c>
      <c r="K27" s="633"/>
      <c r="L27" s="695"/>
      <c r="M27" s="696"/>
      <c r="N27" s="696"/>
      <c r="O27" s="696"/>
      <c r="P27" s="696"/>
      <c r="Q27" s="696"/>
      <c r="R27" s="696"/>
      <c r="S27" s="696"/>
      <c r="T27" s="696"/>
      <c r="U27" s="696">
        <v>228.33658535053877</v>
      </c>
      <c r="V27" s="696"/>
      <c r="W27" s="696"/>
      <c r="X27" s="696"/>
      <c r="Y27" s="696"/>
      <c r="Z27" s="696"/>
      <c r="AA27" s="696"/>
      <c r="AB27" s="696"/>
      <c r="AC27" s="696"/>
      <c r="AD27" s="696"/>
      <c r="AE27" s="696"/>
      <c r="AF27" s="696"/>
      <c r="AG27" s="696"/>
      <c r="AH27" s="696"/>
      <c r="AI27" s="696"/>
      <c r="AJ27" s="696"/>
      <c r="AK27" s="696"/>
      <c r="AL27" s="696"/>
      <c r="AM27" s="696"/>
      <c r="AN27" s="696"/>
      <c r="AO27" s="696"/>
      <c r="AP27" s="633"/>
      <c r="AQ27" s="695"/>
      <c r="AR27" s="696"/>
      <c r="AS27" s="696"/>
      <c r="AT27" s="696"/>
      <c r="AU27" s="696"/>
      <c r="AV27" s="696"/>
      <c r="AW27" s="696"/>
      <c r="AX27" s="696"/>
      <c r="AY27" s="696"/>
      <c r="AZ27" s="696">
        <v>1461869.2111511116</v>
      </c>
      <c r="BA27" s="696"/>
      <c r="BB27" s="696"/>
      <c r="BC27" s="696"/>
      <c r="BD27" s="696"/>
      <c r="BE27" s="696"/>
      <c r="BF27" s="696"/>
      <c r="BG27" s="696"/>
      <c r="BH27" s="696"/>
      <c r="BI27" s="696"/>
      <c r="BJ27" s="696"/>
      <c r="BK27" s="696"/>
      <c r="BL27" s="696"/>
      <c r="BM27" s="696"/>
      <c r="BN27" s="696"/>
      <c r="BO27" s="696"/>
      <c r="BP27" s="696"/>
      <c r="BQ27" s="696"/>
      <c r="BR27" s="696"/>
      <c r="BS27" s="696"/>
      <c r="BT27" s="696"/>
      <c r="BU27" s="16"/>
    </row>
    <row r="28" spans="2:73" s="17" customFormat="1" ht="15.75">
      <c r="B28" s="756" t="s">
        <v>774</v>
      </c>
      <c r="C28" s="756" t="s">
        <v>773</v>
      </c>
      <c r="D28" s="756" t="s">
        <v>3</v>
      </c>
      <c r="E28" s="756" t="s">
        <v>768</v>
      </c>
      <c r="F28" s="756" t="s">
        <v>29</v>
      </c>
      <c r="G28" s="756" t="s">
        <v>770</v>
      </c>
      <c r="H28" s="756">
        <v>2011</v>
      </c>
      <c r="I28" s="644" t="s">
        <v>567</v>
      </c>
      <c r="J28" s="644" t="s">
        <v>585</v>
      </c>
      <c r="K28" s="633"/>
      <c r="L28" s="695"/>
      <c r="M28" s="696"/>
      <c r="N28" s="696"/>
      <c r="O28" s="696"/>
      <c r="P28" s="696"/>
      <c r="Q28" s="696"/>
      <c r="R28" s="696"/>
      <c r="S28" s="696"/>
      <c r="T28" s="696"/>
      <c r="U28" s="696">
        <v>256.03823261252819</v>
      </c>
      <c r="V28" s="696"/>
      <c r="W28" s="696"/>
      <c r="X28" s="696"/>
      <c r="Y28" s="696"/>
      <c r="Z28" s="696"/>
      <c r="AA28" s="696"/>
      <c r="AB28" s="696"/>
      <c r="AC28" s="696"/>
      <c r="AD28" s="696"/>
      <c r="AE28" s="696"/>
      <c r="AF28" s="696"/>
      <c r="AG28" s="696"/>
      <c r="AH28" s="696"/>
      <c r="AI28" s="696"/>
      <c r="AJ28" s="696"/>
      <c r="AK28" s="696"/>
      <c r="AL28" s="696"/>
      <c r="AM28" s="696"/>
      <c r="AN28" s="696"/>
      <c r="AO28" s="696"/>
      <c r="AP28" s="633"/>
      <c r="AQ28" s="695"/>
      <c r="AR28" s="696"/>
      <c r="AS28" s="696"/>
      <c r="AT28" s="696"/>
      <c r="AU28" s="696"/>
      <c r="AV28" s="696"/>
      <c r="AW28" s="696"/>
      <c r="AX28" s="696"/>
      <c r="AY28" s="696"/>
      <c r="AZ28" s="696">
        <v>470201.88961928355</v>
      </c>
      <c r="BA28" s="696"/>
      <c r="BB28" s="696"/>
      <c r="BC28" s="696"/>
      <c r="BD28" s="696"/>
      <c r="BE28" s="696"/>
      <c r="BF28" s="696"/>
      <c r="BG28" s="696"/>
      <c r="BH28" s="696"/>
      <c r="BI28" s="696"/>
      <c r="BJ28" s="696"/>
      <c r="BK28" s="696"/>
      <c r="BL28" s="696"/>
      <c r="BM28" s="696"/>
      <c r="BN28" s="696"/>
      <c r="BO28" s="696"/>
      <c r="BP28" s="696"/>
      <c r="BQ28" s="696"/>
      <c r="BR28" s="696"/>
      <c r="BS28" s="696"/>
      <c r="BT28" s="696"/>
      <c r="BU28" s="16"/>
    </row>
    <row r="29" spans="2:73" s="17" customFormat="1" ht="16.5" customHeight="1">
      <c r="B29" s="756" t="s">
        <v>774</v>
      </c>
      <c r="C29" s="756" t="s">
        <v>767</v>
      </c>
      <c r="D29" s="756" t="s">
        <v>16</v>
      </c>
      <c r="E29" s="756" t="s">
        <v>768</v>
      </c>
      <c r="F29" s="756" t="s">
        <v>777</v>
      </c>
      <c r="G29" s="756" t="s">
        <v>770</v>
      </c>
      <c r="H29" s="756">
        <v>2011</v>
      </c>
      <c r="I29" s="644" t="s">
        <v>567</v>
      </c>
      <c r="J29" s="644" t="s">
        <v>585</v>
      </c>
      <c r="K29" s="633"/>
      <c r="L29" s="695"/>
      <c r="M29" s="696"/>
      <c r="N29" s="696"/>
      <c r="O29" s="696"/>
      <c r="P29" s="696"/>
      <c r="Q29" s="696"/>
      <c r="R29" s="696"/>
      <c r="S29" s="696"/>
      <c r="T29" s="696"/>
      <c r="U29" s="696">
        <v>78.392313999999999</v>
      </c>
      <c r="V29" s="696"/>
      <c r="W29" s="696"/>
      <c r="X29" s="696"/>
      <c r="Y29" s="696"/>
      <c r="Z29" s="696"/>
      <c r="AA29" s="696"/>
      <c r="AB29" s="696"/>
      <c r="AC29" s="696"/>
      <c r="AD29" s="696"/>
      <c r="AE29" s="696"/>
      <c r="AF29" s="696"/>
      <c r="AG29" s="696"/>
      <c r="AH29" s="696"/>
      <c r="AI29" s="696"/>
      <c r="AJ29" s="696"/>
      <c r="AK29" s="696"/>
      <c r="AL29" s="696"/>
      <c r="AM29" s="696"/>
      <c r="AN29" s="696"/>
      <c r="AO29" s="696"/>
      <c r="AP29" s="633"/>
      <c r="AQ29" s="695"/>
      <c r="AR29" s="696"/>
      <c r="AS29" s="696"/>
      <c r="AT29" s="696"/>
      <c r="AU29" s="696"/>
      <c r="AV29" s="696"/>
      <c r="AW29" s="696"/>
      <c r="AX29" s="696"/>
      <c r="AY29" s="696"/>
      <c r="AZ29" s="696">
        <v>455514.21895980003</v>
      </c>
      <c r="BA29" s="696"/>
      <c r="BB29" s="696"/>
      <c r="BC29" s="696"/>
      <c r="BD29" s="696"/>
      <c r="BE29" s="696"/>
      <c r="BF29" s="696"/>
      <c r="BG29" s="696"/>
      <c r="BH29" s="696"/>
      <c r="BI29" s="696"/>
      <c r="BJ29" s="696"/>
      <c r="BK29" s="696"/>
      <c r="BL29" s="696"/>
      <c r="BM29" s="696"/>
      <c r="BN29" s="696"/>
      <c r="BO29" s="696"/>
      <c r="BP29" s="696"/>
      <c r="BQ29" s="696"/>
      <c r="BR29" s="696"/>
      <c r="BS29" s="696"/>
      <c r="BT29" s="696"/>
      <c r="BU29" s="16"/>
    </row>
    <row r="30" spans="2:73" s="17" customFormat="1" ht="15.75">
      <c r="B30" s="756" t="s">
        <v>774</v>
      </c>
      <c r="C30" s="756" t="s">
        <v>767</v>
      </c>
      <c r="D30" s="756" t="s">
        <v>17</v>
      </c>
      <c r="E30" s="756" t="s">
        <v>768</v>
      </c>
      <c r="F30" s="756" t="s">
        <v>777</v>
      </c>
      <c r="G30" s="756" t="s">
        <v>770</v>
      </c>
      <c r="H30" s="756">
        <v>2011</v>
      </c>
      <c r="I30" s="644" t="s">
        <v>567</v>
      </c>
      <c r="J30" s="644" t="s">
        <v>585</v>
      </c>
      <c r="K30" s="633"/>
      <c r="L30" s="695"/>
      <c r="M30" s="696"/>
      <c r="N30" s="696"/>
      <c r="O30" s="696"/>
      <c r="P30" s="696"/>
      <c r="Q30" s="696"/>
      <c r="R30" s="696"/>
      <c r="S30" s="696"/>
      <c r="T30" s="696"/>
      <c r="U30" s="696">
        <v>29.461608114787534</v>
      </c>
      <c r="V30" s="696"/>
      <c r="W30" s="696"/>
      <c r="X30" s="696"/>
      <c r="Y30" s="696"/>
      <c r="Z30" s="696"/>
      <c r="AA30" s="696"/>
      <c r="AB30" s="696"/>
      <c r="AC30" s="696"/>
      <c r="AD30" s="696"/>
      <c r="AE30" s="696"/>
      <c r="AF30" s="696"/>
      <c r="AG30" s="696"/>
      <c r="AH30" s="696"/>
      <c r="AI30" s="696"/>
      <c r="AJ30" s="696"/>
      <c r="AK30" s="696"/>
      <c r="AL30" s="696"/>
      <c r="AM30" s="696"/>
      <c r="AN30" s="696"/>
      <c r="AO30" s="696"/>
      <c r="AP30" s="633"/>
      <c r="AQ30" s="695"/>
      <c r="AR30" s="696"/>
      <c r="AS30" s="696"/>
      <c r="AT30" s="696"/>
      <c r="AU30" s="696"/>
      <c r="AV30" s="696"/>
      <c r="AW30" s="696"/>
      <c r="AX30" s="696"/>
      <c r="AY30" s="696"/>
      <c r="AZ30" s="696">
        <v>151314.81927754878</v>
      </c>
      <c r="BA30" s="696"/>
      <c r="BB30" s="696"/>
      <c r="BC30" s="696"/>
      <c r="BD30" s="696"/>
      <c r="BE30" s="696"/>
      <c r="BF30" s="696"/>
      <c r="BG30" s="696"/>
      <c r="BH30" s="696"/>
      <c r="BI30" s="696"/>
      <c r="BJ30" s="696"/>
      <c r="BK30" s="696"/>
      <c r="BL30" s="696"/>
      <c r="BM30" s="696"/>
      <c r="BN30" s="696"/>
      <c r="BO30" s="696"/>
      <c r="BP30" s="696"/>
      <c r="BQ30" s="696"/>
      <c r="BR30" s="696"/>
      <c r="BS30" s="696"/>
      <c r="BT30" s="696"/>
      <c r="BU30" s="16"/>
    </row>
    <row r="31" spans="2:73" s="17" customFormat="1" ht="15.75">
      <c r="B31" s="756" t="s">
        <v>208</v>
      </c>
      <c r="C31" s="756" t="s">
        <v>767</v>
      </c>
      <c r="D31" s="756" t="s">
        <v>17</v>
      </c>
      <c r="E31" s="756" t="s">
        <v>768</v>
      </c>
      <c r="F31" s="756" t="s">
        <v>769</v>
      </c>
      <c r="G31" s="756" t="s">
        <v>770</v>
      </c>
      <c r="H31" s="756">
        <v>2011</v>
      </c>
      <c r="I31" s="644" t="s">
        <v>570</v>
      </c>
      <c r="J31" s="644" t="s">
        <v>578</v>
      </c>
      <c r="K31" s="633"/>
      <c r="L31" s="695"/>
      <c r="M31" s="696"/>
      <c r="N31" s="696"/>
      <c r="O31" s="696"/>
      <c r="P31" s="696"/>
      <c r="Q31" s="696"/>
      <c r="R31" s="696"/>
      <c r="S31" s="696"/>
      <c r="T31" s="696"/>
      <c r="U31" s="696">
        <v>29.1</v>
      </c>
      <c r="V31" s="696"/>
      <c r="W31" s="696"/>
      <c r="X31" s="696"/>
      <c r="Y31" s="696"/>
      <c r="Z31" s="696"/>
      <c r="AA31" s="696"/>
      <c r="AB31" s="696"/>
      <c r="AC31" s="696"/>
      <c r="AD31" s="696"/>
      <c r="AE31" s="696"/>
      <c r="AF31" s="696"/>
      <c r="AG31" s="696"/>
      <c r="AH31" s="696"/>
      <c r="AI31" s="696"/>
      <c r="AJ31" s="696"/>
      <c r="AK31" s="696"/>
      <c r="AL31" s="696"/>
      <c r="AM31" s="696"/>
      <c r="AN31" s="696"/>
      <c r="AO31" s="696"/>
      <c r="AP31" s="633"/>
      <c r="AQ31" s="695"/>
      <c r="AR31" s="696"/>
      <c r="AS31" s="696"/>
      <c r="AT31" s="696"/>
      <c r="AU31" s="696"/>
      <c r="AV31" s="696"/>
      <c r="AW31" s="696"/>
      <c r="AX31" s="696"/>
      <c r="AY31" s="696"/>
      <c r="AZ31" s="696">
        <v>127966.5</v>
      </c>
      <c r="BA31" s="696"/>
      <c r="BB31" s="696"/>
      <c r="BC31" s="696"/>
      <c r="BD31" s="696"/>
      <c r="BE31" s="696"/>
      <c r="BF31" s="696"/>
      <c r="BG31" s="696"/>
      <c r="BH31" s="696"/>
      <c r="BI31" s="696"/>
      <c r="BJ31" s="696"/>
      <c r="BK31" s="696"/>
      <c r="BL31" s="696"/>
      <c r="BM31" s="696"/>
      <c r="BN31" s="696"/>
      <c r="BO31" s="696"/>
      <c r="BP31" s="696"/>
      <c r="BQ31" s="696"/>
      <c r="BR31" s="696"/>
      <c r="BS31" s="696"/>
      <c r="BT31" s="696"/>
      <c r="BU31" s="16"/>
    </row>
    <row r="32" spans="2:73" s="17" customFormat="1" ht="15.75">
      <c r="B32" s="756" t="s">
        <v>774</v>
      </c>
      <c r="C32" s="756" t="s">
        <v>771</v>
      </c>
      <c r="D32" s="756" t="s">
        <v>21</v>
      </c>
      <c r="E32" s="756" t="s">
        <v>768</v>
      </c>
      <c r="F32" s="756" t="s">
        <v>777</v>
      </c>
      <c r="G32" s="756" t="s">
        <v>770</v>
      </c>
      <c r="H32" s="756">
        <v>2011</v>
      </c>
      <c r="I32" s="644" t="s">
        <v>567</v>
      </c>
      <c r="J32" s="644" t="s">
        <v>585</v>
      </c>
      <c r="K32" s="633"/>
      <c r="L32" s="695"/>
      <c r="M32" s="696"/>
      <c r="N32" s="696"/>
      <c r="O32" s="696"/>
      <c r="P32" s="696"/>
      <c r="Q32" s="696"/>
      <c r="R32" s="696"/>
      <c r="S32" s="696"/>
      <c r="T32" s="696"/>
      <c r="U32" s="696">
        <v>28.211692833054439</v>
      </c>
      <c r="V32" s="696"/>
      <c r="W32" s="696"/>
      <c r="X32" s="696"/>
      <c r="Y32" s="696"/>
      <c r="Z32" s="696"/>
      <c r="AA32" s="696"/>
      <c r="AB32" s="696"/>
      <c r="AC32" s="696"/>
      <c r="AD32" s="696"/>
      <c r="AE32" s="696"/>
      <c r="AF32" s="696"/>
      <c r="AG32" s="696"/>
      <c r="AH32" s="696"/>
      <c r="AI32" s="696"/>
      <c r="AJ32" s="696"/>
      <c r="AK32" s="696"/>
      <c r="AL32" s="696"/>
      <c r="AM32" s="696"/>
      <c r="AN32" s="696"/>
      <c r="AO32" s="696"/>
      <c r="AP32" s="633"/>
      <c r="AQ32" s="695"/>
      <c r="AR32" s="696"/>
      <c r="AS32" s="696"/>
      <c r="AT32" s="696"/>
      <c r="AU32" s="696"/>
      <c r="AV32" s="696"/>
      <c r="AW32" s="696"/>
      <c r="AX32" s="696"/>
      <c r="AY32" s="696"/>
      <c r="AZ32" s="696">
        <v>87819.115629882566</v>
      </c>
      <c r="BA32" s="696"/>
      <c r="BB32" s="696"/>
      <c r="BC32" s="696"/>
      <c r="BD32" s="696"/>
      <c r="BE32" s="696"/>
      <c r="BF32" s="696"/>
      <c r="BG32" s="696"/>
      <c r="BH32" s="696"/>
      <c r="BI32" s="696"/>
      <c r="BJ32" s="696"/>
      <c r="BK32" s="696"/>
      <c r="BL32" s="696"/>
      <c r="BM32" s="696"/>
      <c r="BN32" s="696"/>
      <c r="BO32" s="696"/>
      <c r="BP32" s="696"/>
      <c r="BQ32" s="696"/>
      <c r="BR32" s="696"/>
      <c r="BS32" s="696"/>
      <c r="BT32" s="696"/>
      <c r="BU32" s="16"/>
    </row>
    <row r="33" spans="2:73" s="17" customFormat="1" ht="15.75">
      <c r="B33" s="756" t="s">
        <v>774</v>
      </c>
      <c r="C33" s="756" t="s">
        <v>775</v>
      </c>
      <c r="D33" s="756" t="s">
        <v>22</v>
      </c>
      <c r="E33" s="756" t="s">
        <v>768</v>
      </c>
      <c r="F33" s="756" t="s">
        <v>775</v>
      </c>
      <c r="G33" s="756" t="s">
        <v>770</v>
      </c>
      <c r="H33" s="756">
        <v>2011</v>
      </c>
      <c r="I33" s="644" t="s">
        <v>567</v>
      </c>
      <c r="J33" s="644" t="s">
        <v>585</v>
      </c>
      <c r="K33" s="633"/>
      <c r="L33" s="695"/>
      <c r="M33" s="696"/>
      <c r="N33" s="696"/>
      <c r="O33" s="696"/>
      <c r="P33" s="696"/>
      <c r="Q33" s="696"/>
      <c r="R33" s="696"/>
      <c r="S33" s="696"/>
      <c r="T33" s="696"/>
      <c r="U33" s="696">
        <v>13.22230027785989</v>
      </c>
      <c r="V33" s="696"/>
      <c r="W33" s="696"/>
      <c r="X33" s="696"/>
      <c r="Y33" s="696"/>
      <c r="Z33" s="696"/>
      <c r="AA33" s="696"/>
      <c r="AB33" s="696"/>
      <c r="AC33" s="696"/>
      <c r="AD33" s="696"/>
      <c r="AE33" s="696"/>
      <c r="AF33" s="696"/>
      <c r="AG33" s="696"/>
      <c r="AH33" s="696"/>
      <c r="AI33" s="696"/>
      <c r="AJ33" s="696"/>
      <c r="AK33" s="696"/>
      <c r="AL33" s="696"/>
      <c r="AM33" s="696"/>
      <c r="AN33" s="696"/>
      <c r="AO33" s="696"/>
      <c r="AP33" s="633"/>
      <c r="AQ33" s="695"/>
      <c r="AR33" s="696"/>
      <c r="AS33" s="696"/>
      <c r="AT33" s="696"/>
      <c r="AU33" s="696"/>
      <c r="AV33" s="696"/>
      <c r="AW33" s="696"/>
      <c r="AX33" s="696"/>
      <c r="AY33" s="696"/>
      <c r="AZ33" s="696">
        <v>77895.920895787349</v>
      </c>
      <c r="BA33" s="696"/>
      <c r="BB33" s="696"/>
      <c r="BC33" s="696"/>
      <c r="BD33" s="696"/>
      <c r="BE33" s="696"/>
      <c r="BF33" s="696"/>
      <c r="BG33" s="696"/>
      <c r="BH33" s="696"/>
      <c r="BI33" s="696"/>
      <c r="BJ33" s="696"/>
      <c r="BK33" s="696"/>
      <c r="BL33" s="696"/>
      <c r="BM33" s="696"/>
      <c r="BN33" s="696"/>
      <c r="BO33" s="696"/>
      <c r="BP33" s="696"/>
      <c r="BQ33" s="696"/>
      <c r="BR33" s="696"/>
      <c r="BS33" s="696"/>
      <c r="BT33" s="696"/>
      <c r="BU33" s="16"/>
    </row>
    <row r="34" spans="2:73" s="17" customFormat="1" ht="15.75">
      <c r="B34" s="756" t="s">
        <v>774</v>
      </c>
      <c r="C34" s="756" t="s">
        <v>773</v>
      </c>
      <c r="D34" s="756" t="s">
        <v>5</v>
      </c>
      <c r="E34" s="756" t="s">
        <v>768</v>
      </c>
      <c r="F34" s="756" t="s">
        <v>29</v>
      </c>
      <c r="G34" s="756" t="s">
        <v>770</v>
      </c>
      <c r="H34" s="756">
        <v>2011</v>
      </c>
      <c r="I34" s="644" t="s">
        <v>567</v>
      </c>
      <c r="J34" s="644" t="s">
        <v>585</v>
      </c>
      <c r="K34" s="633"/>
      <c r="L34" s="695"/>
      <c r="M34" s="696"/>
      <c r="N34" s="696"/>
      <c r="O34" s="696"/>
      <c r="P34" s="696"/>
      <c r="Q34" s="696"/>
      <c r="R34" s="696"/>
      <c r="S34" s="696"/>
      <c r="T34" s="696"/>
      <c r="U34" s="696">
        <v>4.3855720220687031</v>
      </c>
      <c r="V34" s="696"/>
      <c r="W34" s="696"/>
      <c r="X34" s="696"/>
      <c r="Y34" s="696"/>
      <c r="Z34" s="696"/>
      <c r="AA34" s="696"/>
      <c r="AB34" s="696"/>
      <c r="AC34" s="696"/>
      <c r="AD34" s="696"/>
      <c r="AE34" s="696"/>
      <c r="AF34" s="696"/>
      <c r="AG34" s="696"/>
      <c r="AH34" s="696"/>
      <c r="AI34" s="696"/>
      <c r="AJ34" s="696"/>
      <c r="AK34" s="696"/>
      <c r="AL34" s="696"/>
      <c r="AM34" s="696"/>
      <c r="AN34" s="696"/>
      <c r="AO34" s="696"/>
      <c r="AP34" s="633"/>
      <c r="AQ34" s="695"/>
      <c r="AR34" s="696"/>
      <c r="AS34" s="696"/>
      <c r="AT34" s="696"/>
      <c r="AU34" s="696"/>
      <c r="AV34" s="696"/>
      <c r="AW34" s="696"/>
      <c r="AX34" s="696"/>
      <c r="AY34" s="696"/>
      <c r="AZ34" s="696">
        <v>49591.312573665789</v>
      </c>
      <c r="BA34" s="696"/>
      <c r="BB34" s="696"/>
      <c r="BC34" s="696"/>
      <c r="BD34" s="696"/>
      <c r="BE34" s="696"/>
      <c r="BF34" s="696"/>
      <c r="BG34" s="696"/>
      <c r="BH34" s="696"/>
      <c r="BI34" s="696"/>
      <c r="BJ34" s="696"/>
      <c r="BK34" s="696"/>
      <c r="BL34" s="696"/>
      <c r="BM34" s="696"/>
      <c r="BN34" s="696"/>
      <c r="BO34" s="696"/>
      <c r="BP34" s="696"/>
      <c r="BQ34" s="696"/>
      <c r="BR34" s="696"/>
      <c r="BS34" s="696"/>
      <c r="BT34" s="696"/>
      <c r="BU34" s="16"/>
    </row>
    <row r="35" spans="2:73" s="17" customFormat="1" ht="15.75">
      <c r="B35" s="756" t="s">
        <v>774</v>
      </c>
      <c r="C35" s="756" t="s">
        <v>773</v>
      </c>
      <c r="D35" s="756" t="s">
        <v>4</v>
      </c>
      <c r="E35" s="756" t="s">
        <v>768</v>
      </c>
      <c r="F35" s="756" t="s">
        <v>29</v>
      </c>
      <c r="G35" s="756" t="s">
        <v>770</v>
      </c>
      <c r="H35" s="756">
        <v>2011</v>
      </c>
      <c r="I35" s="644" t="s">
        <v>567</v>
      </c>
      <c r="J35" s="644" t="s">
        <v>585</v>
      </c>
      <c r="K35" s="633"/>
      <c r="L35" s="695"/>
      <c r="M35" s="696"/>
      <c r="N35" s="696"/>
      <c r="O35" s="696"/>
      <c r="P35" s="696"/>
      <c r="Q35" s="696"/>
      <c r="R35" s="696"/>
      <c r="S35" s="696"/>
      <c r="T35" s="696"/>
      <c r="U35" s="696">
        <v>3.7237641784607938</v>
      </c>
      <c r="V35" s="696"/>
      <c r="W35" s="696"/>
      <c r="X35" s="696"/>
      <c r="Y35" s="696"/>
      <c r="Z35" s="696"/>
      <c r="AA35" s="696"/>
      <c r="AB35" s="696"/>
      <c r="AC35" s="696"/>
      <c r="AD35" s="696"/>
      <c r="AE35" s="696"/>
      <c r="AF35" s="696"/>
      <c r="AG35" s="696"/>
      <c r="AH35" s="696"/>
      <c r="AI35" s="696"/>
      <c r="AJ35" s="696"/>
      <c r="AK35" s="696"/>
      <c r="AL35" s="696"/>
      <c r="AM35" s="696"/>
      <c r="AN35" s="696"/>
      <c r="AO35" s="696"/>
      <c r="AP35" s="633"/>
      <c r="AQ35" s="695"/>
      <c r="AR35" s="696"/>
      <c r="AS35" s="696"/>
      <c r="AT35" s="696"/>
      <c r="AU35" s="696"/>
      <c r="AV35" s="696"/>
      <c r="AW35" s="696"/>
      <c r="AX35" s="696"/>
      <c r="AY35" s="696"/>
      <c r="AZ35" s="696">
        <v>38445.369744446987</v>
      </c>
      <c r="BA35" s="696"/>
      <c r="BB35" s="696"/>
      <c r="BC35" s="696"/>
      <c r="BD35" s="696"/>
      <c r="BE35" s="696"/>
      <c r="BF35" s="696"/>
      <c r="BG35" s="696"/>
      <c r="BH35" s="696"/>
      <c r="BI35" s="696"/>
      <c r="BJ35" s="696"/>
      <c r="BK35" s="696"/>
      <c r="BL35" s="696"/>
      <c r="BM35" s="696"/>
      <c r="BN35" s="696"/>
      <c r="BO35" s="696"/>
      <c r="BP35" s="696"/>
      <c r="BQ35" s="696"/>
      <c r="BR35" s="696"/>
      <c r="BS35" s="696"/>
      <c r="BT35" s="696"/>
      <c r="BU35" s="16"/>
    </row>
    <row r="36" spans="2:73" s="17" customFormat="1" ht="15.75">
      <c r="B36" s="756" t="s">
        <v>781</v>
      </c>
      <c r="C36" s="756" t="s">
        <v>773</v>
      </c>
      <c r="D36" s="756" t="s">
        <v>5</v>
      </c>
      <c r="E36" s="756" t="s">
        <v>768</v>
      </c>
      <c r="F36" s="756" t="s">
        <v>29</v>
      </c>
      <c r="G36" s="756" t="s">
        <v>770</v>
      </c>
      <c r="H36" s="756">
        <v>2011</v>
      </c>
      <c r="I36" s="644" t="s">
        <v>568</v>
      </c>
      <c r="J36" s="644" t="s">
        <v>578</v>
      </c>
      <c r="K36" s="633"/>
      <c r="L36" s="695"/>
      <c r="M36" s="696"/>
      <c r="N36" s="696"/>
      <c r="O36" s="696"/>
      <c r="P36" s="696"/>
      <c r="Q36" s="696"/>
      <c r="R36" s="696"/>
      <c r="S36" s="696"/>
      <c r="T36" s="696"/>
      <c r="U36" s="696">
        <v>0.11687930343246912</v>
      </c>
      <c r="V36" s="696"/>
      <c r="W36" s="696"/>
      <c r="X36" s="696"/>
      <c r="Y36" s="696"/>
      <c r="Z36" s="696"/>
      <c r="AA36" s="696"/>
      <c r="AB36" s="696"/>
      <c r="AC36" s="696"/>
      <c r="AD36" s="696"/>
      <c r="AE36" s="696"/>
      <c r="AF36" s="696"/>
      <c r="AG36" s="696"/>
      <c r="AH36" s="696"/>
      <c r="AI36" s="696"/>
      <c r="AJ36" s="696"/>
      <c r="AK36" s="696"/>
      <c r="AL36" s="696"/>
      <c r="AM36" s="696"/>
      <c r="AN36" s="696"/>
      <c r="AO36" s="696"/>
      <c r="AP36" s="633"/>
      <c r="AQ36" s="695"/>
      <c r="AR36" s="696"/>
      <c r="AS36" s="696"/>
      <c r="AT36" s="696"/>
      <c r="AU36" s="696"/>
      <c r="AV36" s="696"/>
      <c r="AW36" s="696"/>
      <c r="AX36" s="696"/>
      <c r="AY36" s="696"/>
      <c r="AZ36" s="696">
        <v>1560.8759725265793</v>
      </c>
      <c r="BA36" s="696"/>
      <c r="BB36" s="696"/>
      <c r="BC36" s="696"/>
      <c r="BD36" s="696"/>
      <c r="BE36" s="696"/>
      <c r="BF36" s="696"/>
      <c r="BG36" s="696"/>
      <c r="BH36" s="696"/>
      <c r="BI36" s="696"/>
      <c r="BJ36" s="696"/>
      <c r="BK36" s="696"/>
      <c r="BL36" s="696"/>
      <c r="BM36" s="696"/>
      <c r="BN36" s="696"/>
      <c r="BO36" s="696"/>
      <c r="BP36" s="696"/>
      <c r="BQ36" s="696"/>
      <c r="BR36" s="696"/>
      <c r="BS36" s="696"/>
      <c r="BT36" s="696"/>
      <c r="BU36" s="16"/>
    </row>
    <row r="37" spans="2:73" s="17" customFormat="1" ht="15.75">
      <c r="B37" s="756" t="s">
        <v>781</v>
      </c>
      <c r="C37" s="756" t="s">
        <v>771</v>
      </c>
      <c r="D37" s="756" t="s">
        <v>21</v>
      </c>
      <c r="E37" s="756" t="s">
        <v>768</v>
      </c>
      <c r="F37" s="756" t="s">
        <v>779</v>
      </c>
      <c r="G37" s="756" t="s">
        <v>770</v>
      </c>
      <c r="H37" s="756">
        <v>2011</v>
      </c>
      <c r="I37" s="644" t="s">
        <v>568</v>
      </c>
      <c r="J37" s="644" t="s">
        <v>578</v>
      </c>
      <c r="K37" s="633"/>
      <c r="L37" s="695"/>
      <c r="M37" s="696"/>
      <c r="N37" s="696"/>
      <c r="O37" s="696"/>
      <c r="P37" s="696"/>
      <c r="Q37" s="696"/>
      <c r="R37" s="696"/>
      <c r="S37" s="696"/>
      <c r="T37" s="696"/>
      <c r="U37" s="696">
        <v>0.24886570497181143</v>
      </c>
      <c r="V37" s="696"/>
      <c r="W37" s="696"/>
      <c r="X37" s="696"/>
      <c r="Y37" s="696"/>
      <c r="Z37" s="696"/>
      <c r="AA37" s="696"/>
      <c r="AB37" s="696"/>
      <c r="AC37" s="696"/>
      <c r="AD37" s="696"/>
      <c r="AE37" s="696"/>
      <c r="AF37" s="696"/>
      <c r="AG37" s="696"/>
      <c r="AH37" s="696"/>
      <c r="AI37" s="696"/>
      <c r="AJ37" s="696"/>
      <c r="AK37" s="696"/>
      <c r="AL37" s="696"/>
      <c r="AM37" s="696"/>
      <c r="AN37" s="696"/>
      <c r="AO37" s="696"/>
      <c r="AP37" s="633"/>
      <c r="AQ37" s="695"/>
      <c r="AR37" s="696"/>
      <c r="AS37" s="696"/>
      <c r="AT37" s="696"/>
      <c r="AU37" s="696"/>
      <c r="AV37" s="696"/>
      <c r="AW37" s="696"/>
      <c r="AX37" s="696"/>
      <c r="AY37" s="696"/>
      <c r="AZ37" s="696">
        <v>607.68510311357647</v>
      </c>
      <c r="BA37" s="696"/>
      <c r="BB37" s="696"/>
      <c r="BC37" s="696"/>
      <c r="BD37" s="696"/>
      <c r="BE37" s="696"/>
      <c r="BF37" s="696"/>
      <c r="BG37" s="696"/>
      <c r="BH37" s="696"/>
      <c r="BI37" s="696"/>
      <c r="BJ37" s="696"/>
      <c r="BK37" s="696"/>
      <c r="BL37" s="696"/>
      <c r="BM37" s="696"/>
      <c r="BN37" s="696"/>
      <c r="BO37" s="696"/>
      <c r="BP37" s="696"/>
      <c r="BQ37" s="696"/>
      <c r="BR37" s="696"/>
      <c r="BS37" s="696"/>
      <c r="BT37" s="696"/>
      <c r="BU37" s="16"/>
    </row>
    <row r="38" spans="2:73" s="17" customFormat="1" ht="15.75">
      <c r="B38" s="756" t="s">
        <v>781</v>
      </c>
      <c r="C38" s="756" t="s">
        <v>773</v>
      </c>
      <c r="D38" s="756" t="s">
        <v>4</v>
      </c>
      <c r="E38" s="756" t="s">
        <v>768</v>
      </c>
      <c r="F38" s="756" t="s">
        <v>29</v>
      </c>
      <c r="G38" s="756" t="s">
        <v>770</v>
      </c>
      <c r="H38" s="756">
        <v>2011</v>
      </c>
      <c r="I38" s="644" t="s">
        <v>568</v>
      </c>
      <c r="J38" s="644" t="s">
        <v>578</v>
      </c>
      <c r="K38" s="633"/>
      <c r="L38" s="695"/>
      <c r="M38" s="696"/>
      <c r="N38" s="696"/>
      <c r="O38" s="696"/>
      <c r="P38" s="696"/>
      <c r="Q38" s="696"/>
      <c r="R38" s="696"/>
      <c r="S38" s="696"/>
      <c r="T38" s="696"/>
      <c r="U38" s="696">
        <v>3.8660333713684124E-2</v>
      </c>
      <c r="V38" s="696"/>
      <c r="W38" s="696"/>
      <c r="X38" s="696"/>
      <c r="Y38" s="696"/>
      <c r="Z38" s="696"/>
      <c r="AA38" s="696"/>
      <c r="AB38" s="696"/>
      <c r="AC38" s="696"/>
      <c r="AD38" s="696"/>
      <c r="AE38" s="696"/>
      <c r="AF38" s="696"/>
      <c r="AG38" s="696"/>
      <c r="AH38" s="696"/>
      <c r="AI38" s="696"/>
      <c r="AJ38" s="696"/>
      <c r="AK38" s="696"/>
      <c r="AL38" s="696"/>
      <c r="AM38" s="696"/>
      <c r="AN38" s="696"/>
      <c r="AO38" s="696"/>
      <c r="AP38" s="633"/>
      <c r="AQ38" s="695"/>
      <c r="AR38" s="696"/>
      <c r="AS38" s="696"/>
      <c r="AT38" s="696"/>
      <c r="AU38" s="696"/>
      <c r="AV38" s="696"/>
      <c r="AW38" s="696"/>
      <c r="AX38" s="696"/>
      <c r="AY38" s="696"/>
      <c r="AZ38" s="696">
        <v>361.09124882561554</v>
      </c>
      <c r="BA38" s="696"/>
      <c r="BB38" s="696"/>
      <c r="BC38" s="696"/>
      <c r="BD38" s="696"/>
      <c r="BE38" s="696"/>
      <c r="BF38" s="696"/>
      <c r="BG38" s="696"/>
      <c r="BH38" s="696"/>
      <c r="BI38" s="696"/>
      <c r="BJ38" s="696"/>
      <c r="BK38" s="696"/>
      <c r="BL38" s="696"/>
      <c r="BM38" s="696"/>
      <c r="BN38" s="696"/>
      <c r="BO38" s="696"/>
      <c r="BP38" s="696"/>
      <c r="BQ38" s="696"/>
      <c r="BR38" s="696"/>
      <c r="BS38" s="696"/>
      <c r="BT38" s="696"/>
      <c r="BU38" s="16"/>
    </row>
    <row r="39" spans="2:73" s="17" customFormat="1" ht="15.75">
      <c r="B39" s="756" t="s">
        <v>208</v>
      </c>
      <c r="C39" s="756" t="s">
        <v>772</v>
      </c>
      <c r="D39" s="756" t="s">
        <v>14</v>
      </c>
      <c r="E39" s="756" t="s">
        <v>768</v>
      </c>
      <c r="F39" s="756" t="s">
        <v>29</v>
      </c>
      <c r="G39" s="756" t="s">
        <v>770</v>
      </c>
      <c r="H39" s="756">
        <v>2011</v>
      </c>
      <c r="I39" s="644" t="s">
        <v>570</v>
      </c>
      <c r="J39" s="644" t="s">
        <v>578</v>
      </c>
      <c r="K39" s="633"/>
      <c r="L39" s="695"/>
      <c r="M39" s="696"/>
      <c r="N39" s="696"/>
      <c r="O39" s="696"/>
      <c r="P39" s="696"/>
      <c r="Q39" s="696"/>
      <c r="R39" s="696"/>
      <c r="S39" s="696"/>
      <c r="T39" s="696"/>
      <c r="U39" s="696">
        <v>5.0205956000000003E-2</v>
      </c>
      <c r="V39" s="696"/>
      <c r="W39" s="696"/>
      <c r="X39" s="696"/>
      <c r="Y39" s="696"/>
      <c r="Z39" s="696"/>
      <c r="AA39" s="696"/>
      <c r="AB39" s="696"/>
      <c r="AC39" s="696"/>
      <c r="AD39" s="696"/>
      <c r="AE39" s="696"/>
      <c r="AF39" s="696"/>
      <c r="AG39" s="696"/>
      <c r="AH39" s="696"/>
      <c r="AI39" s="696"/>
      <c r="AJ39" s="696"/>
      <c r="AK39" s="696"/>
      <c r="AL39" s="696"/>
      <c r="AM39" s="696"/>
      <c r="AN39" s="696"/>
      <c r="AO39" s="696"/>
      <c r="AP39" s="633"/>
      <c r="AQ39" s="695"/>
      <c r="AR39" s="696"/>
      <c r="AS39" s="696"/>
      <c r="AT39" s="696"/>
      <c r="AU39" s="696"/>
      <c r="AV39" s="696"/>
      <c r="AW39" s="696"/>
      <c r="AX39" s="696"/>
      <c r="AY39" s="696"/>
      <c r="AZ39" s="696">
        <v>963.88087459999997</v>
      </c>
      <c r="BA39" s="696"/>
      <c r="BB39" s="696"/>
      <c r="BC39" s="696"/>
      <c r="BD39" s="696"/>
      <c r="BE39" s="696"/>
      <c r="BF39" s="696"/>
      <c r="BG39" s="696"/>
      <c r="BH39" s="696"/>
      <c r="BI39" s="696"/>
      <c r="BJ39" s="696"/>
      <c r="BK39" s="696"/>
      <c r="BL39" s="696"/>
      <c r="BM39" s="696"/>
      <c r="BN39" s="696"/>
      <c r="BO39" s="696"/>
      <c r="BP39" s="696"/>
      <c r="BQ39" s="696"/>
      <c r="BR39" s="696"/>
      <c r="BS39" s="696"/>
      <c r="BT39" s="696"/>
      <c r="BU39" s="16"/>
    </row>
    <row r="40" spans="2:73" s="17" customFormat="1" ht="15.75">
      <c r="B40" s="756" t="s">
        <v>781</v>
      </c>
      <c r="C40" s="756" t="s">
        <v>773</v>
      </c>
      <c r="D40" s="756" t="s">
        <v>3</v>
      </c>
      <c r="E40" s="756" t="s">
        <v>768</v>
      </c>
      <c r="F40" s="756" t="s">
        <v>29</v>
      </c>
      <c r="G40" s="756" t="s">
        <v>770</v>
      </c>
      <c r="H40" s="756">
        <v>2011</v>
      </c>
      <c r="I40" s="644" t="s">
        <v>568</v>
      </c>
      <c r="J40" s="644" t="s">
        <v>578</v>
      </c>
      <c r="K40" s="633"/>
      <c r="L40" s="695"/>
      <c r="M40" s="696"/>
      <c r="N40" s="696"/>
      <c r="O40" s="696"/>
      <c r="P40" s="696"/>
      <c r="Q40" s="696"/>
      <c r="R40" s="696"/>
      <c r="S40" s="696"/>
      <c r="T40" s="696"/>
      <c r="U40" s="696">
        <v>-47.960857457883151</v>
      </c>
      <c r="V40" s="696"/>
      <c r="W40" s="696"/>
      <c r="X40" s="696"/>
      <c r="Y40" s="696"/>
      <c r="Z40" s="696"/>
      <c r="AA40" s="696"/>
      <c r="AB40" s="696"/>
      <c r="AC40" s="696"/>
      <c r="AD40" s="696"/>
      <c r="AE40" s="696"/>
      <c r="AF40" s="696"/>
      <c r="AG40" s="696"/>
      <c r="AH40" s="696"/>
      <c r="AI40" s="696"/>
      <c r="AJ40" s="696"/>
      <c r="AK40" s="696"/>
      <c r="AL40" s="696"/>
      <c r="AM40" s="696"/>
      <c r="AN40" s="696"/>
      <c r="AO40" s="696"/>
      <c r="AP40" s="633"/>
      <c r="AQ40" s="695"/>
      <c r="AR40" s="696"/>
      <c r="AS40" s="696"/>
      <c r="AT40" s="696"/>
      <c r="AU40" s="696"/>
      <c r="AV40" s="696"/>
      <c r="AW40" s="696"/>
      <c r="AX40" s="696"/>
      <c r="AY40" s="696"/>
      <c r="AZ40" s="696">
        <v>-88548.136135912064</v>
      </c>
      <c r="BA40" s="696"/>
      <c r="BB40" s="696"/>
      <c r="BC40" s="696"/>
      <c r="BD40" s="696"/>
      <c r="BE40" s="696"/>
      <c r="BF40" s="696"/>
      <c r="BG40" s="696"/>
      <c r="BH40" s="696"/>
      <c r="BI40" s="696"/>
      <c r="BJ40" s="696"/>
      <c r="BK40" s="696"/>
      <c r="BL40" s="696"/>
      <c r="BM40" s="696"/>
      <c r="BN40" s="696"/>
      <c r="BO40" s="696"/>
      <c r="BP40" s="696"/>
      <c r="BQ40" s="696"/>
      <c r="BR40" s="696"/>
      <c r="BS40" s="696"/>
      <c r="BT40" s="696"/>
      <c r="BU40" s="16"/>
    </row>
    <row r="41" spans="2:73" s="17" customFormat="1" ht="15.75">
      <c r="B41" s="756" t="s">
        <v>774</v>
      </c>
      <c r="C41" s="756" t="s">
        <v>773</v>
      </c>
      <c r="D41" s="756" t="s">
        <v>5</v>
      </c>
      <c r="E41" s="756" t="s">
        <v>768</v>
      </c>
      <c r="F41" s="756" t="s">
        <v>29</v>
      </c>
      <c r="G41" s="756" t="s">
        <v>770</v>
      </c>
      <c r="H41" s="756">
        <v>2012</v>
      </c>
      <c r="I41" s="644" t="s">
        <v>568</v>
      </c>
      <c r="J41" s="644" t="s">
        <v>585</v>
      </c>
      <c r="K41" s="633"/>
      <c r="L41" s="695"/>
      <c r="M41" s="696"/>
      <c r="N41" s="696"/>
      <c r="O41" s="696"/>
      <c r="P41" s="696"/>
      <c r="Q41" s="696"/>
      <c r="R41" s="696"/>
      <c r="S41" s="696"/>
      <c r="T41" s="696"/>
      <c r="U41" s="696">
        <v>5.6488025974800182</v>
      </c>
      <c r="V41" s="696"/>
      <c r="W41" s="696"/>
      <c r="X41" s="696"/>
      <c r="Y41" s="696"/>
      <c r="Z41" s="696"/>
      <c r="AA41" s="696"/>
      <c r="AB41" s="696"/>
      <c r="AC41" s="696"/>
      <c r="AD41" s="696"/>
      <c r="AE41" s="696"/>
      <c r="AF41" s="696"/>
      <c r="AG41" s="696"/>
      <c r="AH41" s="696"/>
      <c r="AI41" s="696"/>
      <c r="AJ41" s="696"/>
      <c r="AK41" s="696"/>
      <c r="AL41" s="696"/>
      <c r="AM41" s="696"/>
      <c r="AN41" s="696"/>
      <c r="AO41" s="696"/>
      <c r="AP41" s="633"/>
      <c r="AQ41" s="695"/>
      <c r="AR41" s="696"/>
      <c r="AS41" s="696"/>
      <c r="AT41" s="696"/>
      <c r="AU41" s="696"/>
      <c r="AV41" s="696"/>
      <c r="AW41" s="696"/>
      <c r="AX41" s="696"/>
      <c r="AY41" s="696"/>
      <c r="AZ41" s="696">
        <v>88034.448804472951</v>
      </c>
      <c r="BA41" s="696"/>
      <c r="BB41" s="696"/>
      <c r="BC41" s="696"/>
      <c r="BD41" s="696"/>
      <c r="BE41" s="696"/>
      <c r="BF41" s="696"/>
      <c r="BG41" s="696"/>
      <c r="BH41" s="696"/>
      <c r="BI41" s="696"/>
      <c r="BJ41" s="696"/>
      <c r="BK41" s="696"/>
      <c r="BL41" s="696"/>
      <c r="BM41" s="696"/>
      <c r="BN41" s="696"/>
      <c r="BO41" s="696"/>
      <c r="BP41" s="696"/>
      <c r="BQ41" s="696"/>
      <c r="BR41" s="696"/>
      <c r="BS41" s="696"/>
      <c r="BT41" s="696"/>
      <c r="BU41" s="16"/>
    </row>
    <row r="42" spans="2:73" s="17" customFormat="1" ht="15.75">
      <c r="B42" s="756" t="s">
        <v>774</v>
      </c>
      <c r="C42" s="756" t="s">
        <v>773</v>
      </c>
      <c r="D42" s="756" t="s">
        <v>4</v>
      </c>
      <c r="E42" s="756" t="s">
        <v>768</v>
      </c>
      <c r="F42" s="756" t="s">
        <v>29</v>
      </c>
      <c r="G42" s="756" t="s">
        <v>770</v>
      </c>
      <c r="H42" s="756">
        <v>2012</v>
      </c>
      <c r="I42" s="644" t="s">
        <v>568</v>
      </c>
      <c r="J42" s="644" t="s">
        <v>585</v>
      </c>
      <c r="K42" s="633"/>
      <c r="L42" s="695"/>
      <c r="M42" s="696"/>
      <c r="N42" s="696"/>
      <c r="O42" s="696"/>
      <c r="P42" s="696"/>
      <c r="Q42" s="696"/>
      <c r="R42" s="696"/>
      <c r="S42" s="696"/>
      <c r="T42" s="696"/>
      <c r="U42" s="696">
        <v>1.2902172498230537</v>
      </c>
      <c r="V42" s="696"/>
      <c r="W42" s="696"/>
      <c r="X42" s="696"/>
      <c r="Y42" s="696"/>
      <c r="Z42" s="696"/>
      <c r="AA42" s="696"/>
      <c r="AB42" s="696"/>
      <c r="AC42" s="696"/>
      <c r="AD42" s="696"/>
      <c r="AE42" s="696"/>
      <c r="AF42" s="696"/>
      <c r="AG42" s="696"/>
      <c r="AH42" s="696"/>
      <c r="AI42" s="696"/>
      <c r="AJ42" s="696"/>
      <c r="AK42" s="696"/>
      <c r="AL42" s="696"/>
      <c r="AM42" s="696"/>
      <c r="AN42" s="696"/>
      <c r="AO42" s="696"/>
      <c r="AP42" s="633"/>
      <c r="AQ42" s="695"/>
      <c r="AR42" s="696"/>
      <c r="AS42" s="696"/>
      <c r="AT42" s="696"/>
      <c r="AU42" s="696"/>
      <c r="AV42" s="696"/>
      <c r="AW42" s="696"/>
      <c r="AX42" s="696"/>
      <c r="AY42" s="696"/>
      <c r="AZ42" s="696">
        <v>4260.7978105143029</v>
      </c>
      <c r="BA42" s="696"/>
      <c r="BB42" s="696"/>
      <c r="BC42" s="696"/>
      <c r="BD42" s="696"/>
      <c r="BE42" s="696"/>
      <c r="BF42" s="696"/>
      <c r="BG42" s="696"/>
      <c r="BH42" s="696"/>
      <c r="BI42" s="696"/>
      <c r="BJ42" s="696"/>
      <c r="BK42" s="696"/>
      <c r="BL42" s="696"/>
      <c r="BM42" s="696"/>
      <c r="BN42" s="696"/>
      <c r="BO42" s="696"/>
      <c r="BP42" s="696"/>
      <c r="BQ42" s="696"/>
      <c r="BR42" s="696"/>
      <c r="BS42" s="696"/>
      <c r="BT42" s="696"/>
      <c r="BU42" s="16"/>
    </row>
    <row r="43" spans="2:73" s="17" customFormat="1" ht="15.75">
      <c r="B43" s="756" t="s">
        <v>774</v>
      </c>
      <c r="C43" s="756" t="s">
        <v>771</v>
      </c>
      <c r="D43" s="756" t="s">
        <v>21</v>
      </c>
      <c r="E43" s="756" t="s">
        <v>768</v>
      </c>
      <c r="F43" s="756" t="s">
        <v>779</v>
      </c>
      <c r="G43" s="756" t="s">
        <v>770</v>
      </c>
      <c r="H43" s="756">
        <v>2012</v>
      </c>
      <c r="I43" s="644" t="s">
        <v>568</v>
      </c>
      <c r="J43" s="644" t="s">
        <v>585</v>
      </c>
      <c r="K43" s="633"/>
      <c r="L43" s="695"/>
      <c r="M43" s="696"/>
      <c r="N43" s="696"/>
      <c r="O43" s="696"/>
      <c r="P43" s="696"/>
      <c r="Q43" s="696"/>
      <c r="R43" s="696"/>
      <c r="S43" s="696"/>
      <c r="T43" s="696"/>
      <c r="U43" s="696">
        <v>50.76648620800502</v>
      </c>
      <c r="V43" s="696"/>
      <c r="W43" s="696"/>
      <c r="X43" s="696"/>
      <c r="Y43" s="696"/>
      <c r="Z43" s="696"/>
      <c r="AA43" s="696"/>
      <c r="AB43" s="696"/>
      <c r="AC43" s="696"/>
      <c r="AD43" s="696"/>
      <c r="AE43" s="696"/>
      <c r="AF43" s="696"/>
      <c r="AG43" s="696"/>
      <c r="AH43" s="696"/>
      <c r="AI43" s="696"/>
      <c r="AJ43" s="696"/>
      <c r="AK43" s="696"/>
      <c r="AL43" s="696"/>
      <c r="AM43" s="696"/>
      <c r="AN43" s="696"/>
      <c r="AO43" s="696"/>
      <c r="AP43" s="633"/>
      <c r="AQ43" s="695"/>
      <c r="AR43" s="696"/>
      <c r="AS43" s="696"/>
      <c r="AT43" s="696"/>
      <c r="AU43" s="696"/>
      <c r="AV43" s="696"/>
      <c r="AW43" s="696"/>
      <c r="AX43" s="696"/>
      <c r="AY43" s="696"/>
      <c r="AZ43" s="696">
        <v>205740.25369164796</v>
      </c>
      <c r="BA43" s="696"/>
      <c r="BB43" s="696"/>
      <c r="BC43" s="696"/>
      <c r="BD43" s="696"/>
      <c r="BE43" s="696"/>
      <c r="BF43" s="696"/>
      <c r="BG43" s="696"/>
      <c r="BH43" s="696"/>
      <c r="BI43" s="696"/>
      <c r="BJ43" s="696"/>
      <c r="BK43" s="696"/>
      <c r="BL43" s="696"/>
      <c r="BM43" s="696"/>
      <c r="BN43" s="696"/>
      <c r="BO43" s="696"/>
      <c r="BP43" s="696"/>
      <c r="BQ43" s="696"/>
      <c r="BR43" s="696"/>
      <c r="BS43" s="696"/>
      <c r="BT43" s="696"/>
      <c r="BU43" s="16"/>
    </row>
    <row r="44" spans="2:73" s="17" customFormat="1" ht="15.75">
      <c r="B44" s="756" t="s">
        <v>774</v>
      </c>
      <c r="C44" s="756" t="s">
        <v>767</v>
      </c>
      <c r="D44" s="756" t="s">
        <v>17</v>
      </c>
      <c r="E44" s="756" t="s">
        <v>768</v>
      </c>
      <c r="F44" s="756" t="s">
        <v>779</v>
      </c>
      <c r="G44" s="756" t="s">
        <v>770</v>
      </c>
      <c r="H44" s="756">
        <v>2012</v>
      </c>
      <c r="I44" s="644" t="s">
        <v>568</v>
      </c>
      <c r="J44" s="644" t="s">
        <v>585</v>
      </c>
      <c r="K44" s="633"/>
      <c r="L44" s="695"/>
      <c r="M44" s="696"/>
      <c r="N44" s="696"/>
      <c r="O44" s="696"/>
      <c r="P44" s="696"/>
      <c r="Q44" s="696"/>
      <c r="R44" s="696"/>
      <c r="S44" s="696"/>
      <c r="T44" s="696"/>
      <c r="U44" s="696">
        <v>0.74653743393006278</v>
      </c>
      <c r="V44" s="696"/>
      <c r="W44" s="696"/>
      <c r="X44" s="696"/>
      <c r="Y44" s="696"/>
      <c r="Z44" s="696"/>
      <c r="AA44" s="696"/>
      <c r="AB44" s="696"/>
      <c r="AC44" s="696"/>
      <c r="AD44" s="696"/>
      <c r="AE44" s="696"/>
      <c r="AF44" s="696"/>
      <c r="AG44" s="696"/>
      <c r="AH44" s="696"/>
      <c r="AI44" s="696"/>
      <c r="AJ44" s="696"/>
      <c r="AK44" s="696"/>
      <c r="AL44" s="696"/>
      <c r="AM44" s="696"/>
      <c r="AN44" s="696"/>
      <c r="AO44" s="696"/>
      <c r="AP44" s="633"/>
      <c r="AQ44" s="695"/>
      <c r="AR44" s="696"/>
      <c r="AS44" s="696"/>
      <c r="AT44" s="696"/>
      <c r="AU44" s="696"/>
      <c r="AV44" s="696"/>
      <c r="AW44" s="696"/>
      <c r="AX44" s="696"/>
      <c r="AY44" s="696"/>
      <c r="AZ44" s="696">
        <v>723.27255274789718</v>
      </c>
      <c r="BA44" s="696"/>
      <c r="BB44" s="696"/>
      <c r="BC44" s="696"/>
      <c r="BD44" s="696"/>
      <c r="BE44" s="696"/>
      <c r="BF44" s="696"/>
      <c r="BG44" s="696"/>
      <c r="BH44" s="696"/>
      <c r="BI44" s="696"/>
      <c r="BJ44" s="696"/>
      <c r="BK44" s="696"/>
      <c r="BL44" s="696"/>
      <c r="BM44" s="696"/>
      <c r="BN44" s="696"/>
      <c r="BO44" s="696"/>
      <c r="BP44" s="696"/>
      <c r="BQ44" s="696"/>
      <c r="BR44" s="696"/>
      <c r="BS44" s="696"/>
      <c r="BT44" s="696"/>
      <c r="BU44" s="16"/>
    </row>
    <row r="45" spans="2:73" s="17" customFormat="1" ht="15.75">
      <c r="B45" s="756" t="s">
        <v>774</v>
      </c>
      <c r="C45" s="756" t="s">
        <v>772</v>
      </c>
      <c r="D45" s="756" t="s">
        <v>14</v>
      </c>
      <c r="E45" s="756" t="s">
        <v>768</v>
      </c>
      <c r="F45" s="756" t="s">
        <v>29</v>
      </c>
      <c r="G45" s="756" t="s">
        <v>770</v>
      </c>
      <c r="H45" s="756">
        <v>2012</v>
      </c>
      <c r="I45" s="644" t="s">
        <v>568</v>
      </c>
      <c r="J45" s="644" t="s">
        <v>585</v>
      </c>
      <c r="K45" s="633"/>
      <c r="L45" s="695"/>
      <c r="M45" s="696"/>
      <c r="N45" s="696"/>
      <c r="O45" s="696"/>
      <c r="P45" s="696"/>
      <c r="Q45" s="696"/>
      <c r="R45" s="696"/>
      <c r="S45" s="696"/>
      <c r="T45" s="696"/>
      <c r="U45" s="696">
        <v>3.4050432443618792</v>
      </c>
      <c r="V45" s="696"/>
      <c r="W45" s="696"/>
      <c r="X45" s="696"/>
      <c r="Y45" s="696"/>
      <c r="Z45" s="696"/>
      <c r="AA45" s="696"/>
      <c r="AB45" s="696"/>
      <c r="AC45" s="696"/>
      <c r="AD45" s="696"/>
      <c r="AE45" s="696"/>
      <c r="AF45" s="696"/>
      <c r="AG45" s="696"/>
      <c r="AH45" s="696"/>
      <c r="AI45" s="696"/>
      <c r="AJ45" s="696"/>
      <c r="AK45" s="696"/>
      <c r="AL45" s="696"/>
      <c r="AM45" s="696"/>
      <c r="AN45" s="696"/>
      <c r="AO45" s="696"/>
      <c r="AP45" s="633"/>
      <c r="AQ45" s="695"/>
      <c r="AR45" s="696"/>
      <c r="AS45" s="696"/>
      <c r="AT45" s="696"/>
      <c r="AU45" s="696"/>
      <c r="AV45" s="696"/>
      <c r="AW45" s="696"/>
      <c r="AX45" s="696"/>
      <c r="AY45" s="696"/>
      <c r="AZ45" s="696">
        <v>20046.83665466309</v>
      </c>
      <c r="BA45" s="696"/>
      <c r="BB45" s="696"/>
      <c r="BC45" s="696"/>
      <c r="BD45" s="696"/>
      <c r="BE45" s="696"/>
      <c r="BF45" s="696"/>
      <c r="BG45" s="696"/>
      <c r="BH45" s="696"/>
      <c r="BI45" s="696"/>
      <c r="BJ45" s="696"/>
      <c r="BK45" s="696"/>
      <c r="BL45" s="696"/>
      <c r="BM45" s="696"/>
      <c r="BN45" s="696"/>
      <c r="BO45" s="696"/>
      <c r="BP45" s="696"/>
      <c r="BQ45" s="696"/>
      <c r="BR45" s="696"/>
      <c r="BS45" s="696"/>
      <c r="BT45" s="696"/>
      <c r="BU45" s="16"/>
    </row>
    <row r="46" spans="2:73" s="17" customFormat="1" ht="15.75">
      <c r="B46" s="756" t="s">
        <v>774</v>
      </c>
      <c r="C46" s="756" t="s">
        <v>773</v>
      </c>
      <c r="D46" s="756" t="s">
        <v>3</v>
      </c>
      <c r="E46" s="756" t="s">
        <v>768</v>
      </c>
      <c r="F46" s="756" t="s">
        <v>29</v>
      </c>
      <c r="G46" s="756" t="s">
        <v>770</v>
      </c>
      <c r="H46" s="756">
        <v>2012</v>
      </c>
      <c r="I46" s="644" t="s">
        <v>568</v>
      </c>
      <c r="J46" s="644" t="s">
        <v>585</v>
      </c>
      <c r="K46" s="633"/>
      <c r="L46" s="695"/>
      <c r="M46" s="696"/>
      <c r="N46" s="696"/>
      <c r="O46" s="696"/>
      <c r="P46" s="696"/>
      <c r="Q46" s="696"/>
      <c r="R46" s="696"/>
      <c r="S46" s="696"/>
      <c r="T46" s="696"/>
      <c r="U46" s="696">
        <v>196.03534226489899</v>
      </c>
      <c r="V46" s="696"/>
      <c r="W46" s="696"/>
      <c r="X46" s="696"/>
      <c r="Y46" s="696"/>
      <c r="Z46" s="696"/>
      <c r="AA46" s="696"/>
      <c r="AB46" s="696"/>
      <c r="AC46" s="696"/>
      <c r="AD46" s="696"/>
      <c r="AE46" s="696"/>
      <c r="AF46" s="696"/>
      <c r="AG46" s="696"/>
      <c r="AH46" s="696"/>
      <c r="AI46" s="696"/>
      <c r="AJ46" s="696"/>
      <c r="AK46" s="696"/>
      <c r="AL46" s="696"/>
      <c r="AM46" s="696"/>
      <c r="AN46" s="696"/>
      <c r="AO46" s="696"/>
      <c r="AP46" s="633"/>
      <c r="AQ46" s="695"/>
      <c r="AR46" s="696"/>
      <c r="AS46" s="696"/>
      <c r="AT46" s="696"/>
      <c r="AU46" s="696"/>
      <c r="AV46" s="696"/>
      <c r="AW46" s="696"/>
      <c r="AX46" s="696"/>
      <c r="AY46" s="696"/>
      <c r="AZ46" s="696">
        <v>329402.44805685285</v>
      </c>
      <c r="BA46" s="696"/>
      <c r="BB46" s="696"/>
      <c r="BC46" s="696"/>
      <c r="BD46" s="696"/>
      <c r="BE46" s="696"/>
      <c r="BF46" s="696"/>
      <c r="BG46" s="696"/>
      <c r="BH46" s="696"/>
      <c r="BI46" s="696"/>
      <c r="BJ46" s="696"/>
      <c r="BK46" s="696"/>
      <c r="BL46" s="696"/>
      <c r="BM46" s="696"/>
      <c r="BN46" s="696"/>
      <c r="BO46" s="696"/>
      <c r="BP46" s="696"/>
      <c r="BQ46" s="696"/>
      <c r="BR46" s="696"/>
      <c r="BS46" s="696"/>
      <c r="BT46" s="696"/>
      <c r="BU46" s="16"/>
    </row>
    <row r="47" spans="2:73" s="17" customFormat="1" ht="15.75">
      <c r="B47" s="756" t="s">
        <v>208</v>
      </c>
      <c r="C47" s="756" t="s">
        <v>773</v>
      </c>
      <c r="D47" s="756" t="s">
        <v>3</v>
      </c>
      <c r="E47" s="756" t="s">
        <v>768</v>
      </c>
      <c r="F47" s="756" t="s">
        <v>29</v>
      </c>
      <c r="G47" s="756" t="s">
        <v>770</v>
      </c>
      <c r="H47" s="756">
        <v>2012</v>
      </c>
      <c r="I47" s="644" t="s">
        <v>569</v>
      </c>
      <c r="J47" s="644" t="s">
        <v>578</v>
      </c>
      <c r="K47" s="633"/>
      <c r="L47" s="695"/>
      <c r="M47" s="696"/>
      <c r="N47" s="696"/>
      <c r="O47" s="696"/>
      <c r="P47" s="696"/>
      <c r="Q47" s="696"/>
      <c r="R47" s="696"/>
      <c r="S47" s="696"/>
      <c r="T47" s="696"/>
      <c r="U47" s="696">
        <v>3.9857394919999991</v>
      </c>
      <c r="V47" s="696"/>
      <c r="W47" s="696"/>
      <c r="X47" s="696"/>
      <c r="Y47" s="696"/>
      <c r="Z47" s="696"/>
      <c r="AA47" s="696"/>
      <c r="AB47" s="696"/>
      <c r="AC47" s="696"/>
      <c r="AD47" s="696"/>
      <c r="AE47" s="696"/>
      <c r="AF47" s="696"/>
      <c r="AG47" s="696"/>
      <c r="AH47" s="696"/>
      <c r="AI47" s="696"/>
      <c r="AJ47" s="696"/>
      <c r="AK47" s="696"/>
      <c r="AL47" s="696"/>
      <c r="AM47" s="696"/>
      <c r="AN47" s="696"/>
      <c r="AO47" s="696"/>
      <c r="AP47" s="633"/>
      <c r="AQ47" s="695"/>
      <c r="AR47" s="696"/>
      <c r="AS47" s="696"/>
      <c r="AT47" s="696"/>
      <c r="AU47" s="696"/>
      <c r="AV47" s="696"/>
      <c r="AW47" s="696"/>
      <c r="AX47" s="696"/>
      <c r="AY47" s="696"/>
      <c r="AZ47" s="696">
        <v>7294.7129221159994</v>
      </c>
      <c r="BA47" s="696"/>
      <c r="BB47" s="696"/>
      <c r="BC47" s="696"/>
      <c r="BD47" s="696"/>
      <c r="BE47" s="696"/>
      <c r="BF47" s="696"/>
      <c r="BG47" s="696"/>
      <c r="BH47" s="696"/>
      <c r="BI47" s="696"/>
      <c r="BJ47" s="696"/>
      <c r="BK47" s="696"/>
      <c r="BL47" s="696"/>
      <c r="BM47" s="696"/>
      <c r="BN47" s="696"/>
      <c r="BO47" s="696"/>
      <c r="BP47" s="696"/>
      <c r="BQ47" s="696"/>
      <c r="BR47" s="696"/>
      <c r="BS47" s="696"/>
      <c r="BT47" s="696"/>
      <c r="BU47" s="16"/>
    </row>
    <row r="48" spans="2:73" s="17" customFormat="1" ht="15.75">
      <c r="B48" s="756" t="s">
        <v>208</v>
      </c>
      <c r="C48" s="756" t="s">
        <v>773</v>
      </c>
      <c r="D48" s="756" t="s">
        <v>3</v>
      </c>
      <c r="E48" s="756" t="s">
        <v>768</v>
      </c>
      <c r="F48" s="756" t="s">
        <v>29</v>
      </c>
      <c r="G48" s="756" t="s">
        <v>770</v>
      </c>
      <c r="H48" s="756">
        <v>2012</v>
      </c>
      <c r="I48" s="644" t="s">
        <v>569</v>
      </c>
      <c r="J48" s="644" t="s">
        <v>578</v>
      </c>
      <c r="K48" s="633"/>
      <c r="L48" s="695"/>
      <c r="M48" s="696"/>
      <c r="N48" s="696"/>
      <c r="O48" s="696"/>
      <c r="P48" s="696"/>
      <c r="Q48" s="696"/>
      <c r="R48" s="696"/>
      <c r="S48" s="696"/>
      <c r="T48" s="696"/>
      <c r="U48" s="696">
        <v>2.6970118414811794E-2</v>
      </c>
      <c r="V48" s="696"/>
      <c r="W48" s="696"/>
      <c r="X48" s="696"/>
      <c r="Y48" s="696"/>
      <c r="Z48" s="696"/>
      <c r="AA48" s="696"/>
      <c r="AB48" s="696"/>
      <c r="AC48" s="696"/>
      <c r="AD48" s="696"/>
      <c r="AE48" s="696"/>
      <c r="AF48" s="696"/>
      <c r="AG48" s="696"/>
      <c r="AH48" s="696"/>
      <c r="AI48" s="696"/>
      <c r="AJ48" s="696"/>
      <c r="AK48" s="696"/>
      <c r="AL48" s="696"/>
      <c r="AM48" s="696"/>
      <c r="AN48" s="696"/>
      <c r="AO48" s="696"/>
      <c r="AP48" s="633"/>
      <c r="AQ48" s="695"/>
      <c r="AR48" s="696"/>
      <c r="AS48" s="696"/>
      <c r="AT48" s="696"/>
      <c r="AU48" s="696"/>
      <c r="AV48" s="696"/>
      <c r="AW48" s="696"/>
      <c r="AX48" s="696"/>
      <c r="AY48" s="696"/>
      <c r="AZ48" s="696">
        <v>54.833802103957183</v>
      </c>
      <c r="BA48" s="696"/>
      <c r="BB48" s="696"/>
      <c r="BC48" s="696"/>
      <c r="BD48" s="696"/>
      <c r="BE48" s="696"/>
      <c r="BF48" s="696"/>
      <c r="BG48" s="696"/>
      <c r="BH48" s="696"/>
      <c r="BI48" s="696"/>
      <c r="BJ48" s="696"/>
      <c r="BK48" s="696"/>
      <c r="BL48" s="696"/>
      <c r="BM48" s="696"/>
      <c r="BN48" s="696"/>
      <c r="BO48" s="696"/>
      <c r="BP48" s="696"/>
      <c r="BQ48" s="696"/>
      <c r="BR48" s="696"/>
      <c r="BS48" s="696"/>
      <c r="BT48" s="696"/>
      <c r="BU48" s="16"/>
    </row>
    <row r="49" spans="2:73" s="17" customFormat="1" ht="15.75">
      <c r="B49" s="756" t="s">
        <v>208</v>
      </c>
      <c r="C49" s="756" t="s">
        <v>773</v>
      </c>
      <c r="D49" s="756" t="s">
        <v>3</v>
      </c>
      <c r="E49" s="756" t="s">
        <v>768</v>
      </c>
      <c r="F49" s="756" t="s">
        <v>29</v>
      </c>
      <c r="G49" s="756" t="s">
        <v>770</v>
      </c>
      <c r="H49" s="756">
        <v>2012</v>
      </c>
      <c r="I49" s="644" t="s">
        <v>570</v>
      </c>
      <c r="J49" s="644" t="s">
        <v>578</v>
      </c>
      <c r="K49" s="633"/>
      <c r="L49" s="695"/>
      <c r="M49" s="696"/>
      <c r="N49" s="696"/>
      <c r="O49" s="696"/>
      <c r="P49" s="696"/>
      <c r="Q49" s="696"/>
      <c r="R49" s="696"/>
      <c r="S49" s="696"/>
      <c r="T49" s="696"/>
      <c r="U49" s="696">
        <v>0.28444070599999999</v>
      </c>
      <c r="V49" s="696"/>
      <c r="W49" s="696"/>
      <c r="X49" s="696"/>
      <c r="Y49" s="696"/>
      <c r="Z49" s="696"/>
      <c r="AA49" s="696"/>
      <c r="AB49" s="696"/>
      <c r="AC49" s="696"/>
      <c r="AD49" s="696"/>
      <c r="AE49" s="696"/>
      <c r="AF49" s="696"/>
      <c r="AG49" s="696"/>
      <c r="AH49" s="696"/>
      <c r="AI49" s="696"/>
      <c r="AJ49" s="696"/>
      <c r="AK49" s="696"/>
      <c r="AL49" s="696"/>
      <c r="AM49" s="696"/>
      <c r="AN49" s="696"/>
      <c r="AO49" s="696"/>
      <c r="AP49" s="633"/>
      <c r="AQ49" s="695"/>
      <c r="AR49" s="696"/>
      <c r="AS49" s="696"/>
      <c r="AT49" s="696"/>
      <c r="AU49" s="696"/>
      <c r="AV49" s="696"/>
      <c r="AW49" s="696"/>
      <c r="AX49" s="696"/>
      <c r="AY49" s="696"/>
      <c r="AZ49" s="696">
        <v>551.2573926</v>
      </c>
      <c r="BA49" s="696"/>
      <c r="BB49" s="696"/>
      <c r="BC49" s="696"/>
      <c r="BD49" s="696"/>
      <c r="BE49" s="696"/>
      <c r="BF49" s="696"/>
      <c r="BG49" s="696"/>
      <c r="BH49" s="696"/>
      <c r="BI49" s="696"/>
      <c r="BJ49" s="696"/>
      <c r="BK49" s="696"/>
      <c r="BL49" s="696"/>
      <c r="BM49" s="696"/>
      <c r="BN49" s="696"/>
      <c r="BO49" s="696"/>
      <c r="BP49" s="696"/>
      <c r="BQ49" s="696"/>
      <c r="BR49" s="696"/>
      <c r="BS49" s="696"/>
      <c r="BT49" s="696"/>
      <c r="BU49" s="16"/>
    </row>
    <row r="50" spans="2:73" s="17" customFormat="1" ht="15.75">
      <c r="B50" s="756" t="s">
        <v>774</v>
      </c>
      <c r="C50" s="756" t="s">
        <v>771</v>
      </c>
      <c r="D50" s="756" t="s">
        <v>22</v>
      </c>
      <c r="E50" s="756" t="s">
        <v>768</v>
      </c>
      <c r="F50" s="756" t="s">
        <v>779</v>
      </c>
      <c r="G50" s="756" t="s">
        <v>770</v>
      </c>
      <c r="H50" s="756">
        <v>2012</v>
      </c>
      <c r="I50" s="644" t="s">
        <v>568</v>
      </c>
      <c r="J50" s="644" t="s">
        <v>585</v>
      </c>
      <c r="K50" s="633"/>
      <c r="L50" s="695"/>
      <c r="M50" s="696"/>
      <c r="N50" s="696"/>
      <c r="O50" s="696"/>
      <c r="P50" s="696"/>
      <c r="Q50" s="696"/>
      <c r="R50" s="696"/>
      <c r="S50" s="696"/>
      <c r="T50" s="696"/>
      <c r="U50" s="696">
        <v>339.16453403287204</v>
      </c>
      <c r="V50" s="696"/>
      <c r="W50" s="696"/>
      <c r="X50" s="696"/>
      <c r="Y50" s="696"/>
      <c r="Z50" s="696"/>
      <c r="AA50" s="696"/>
      <c r="AB50" s="696"/>
      <c r="AC50" s="696"/>
      <c r="AD50" s="696"/>
      <c r="AE50" s="696"/>
      <c r="AF50" s="696"/>
      <c r="AG50" s="696"/>
      <c r="AH50" s="696"/>
      <c r="AI50" s="696"/>
      <c r="AJ50" s="696"/>
      <c r="AK50" s="696"/>
      <c r="AL50" s="696"/>
      <c r="AM50" s="696"/>
      <c r="AN50" s="696"/>
      <c r="AO50" s="696"/>
      <c r="AP50" s="633"/>
      <c r="AQ50" s="695"/>
      <c r="AR50" s="696"/>
      <c r="AS50" s="696"/>
      <c r="AT50" s="696"/>
      <c r="AU50" s="696"/>
      <c r="AV50" s="696"/>
      <c r="AW50" s="696"/>
      <c r="AX50" s="696"/>
      <c r="AY50" s="696"/>
      <c r="AZ50" s="696">
        <v>1874893.0785909996</v>
      </c>
      <c r="BA50" s="696"/>
      <c r="BB50" s="696"/>
      <c r="BC50" s="696"/>
      <c r="BD50" s="696"/>
      <c r="BE50" s="696"/>
      <c r="BF50" s="696"/>
      <c r="BG50" s="696"/>
      <c r="BH50" s="696"/>
      <c r="BI50" s="696"/>
      <c r="BJ50" s="696"/>
      <c r="BK50" s="696"/>
      <c r="BL50" s="696"/>
      <c r="BM50" s="696"/>
      <c r="BN50" s="696"/>
      <c r="BO50" s="696"/>
      <c r="BP50" s="696"/>
      <c r="BQ50" s="696"/>
      <c r="BR50" s="696"/>
      <c r="BS50" s="696"/>
      <c r="BT50" s="696"/>
      <c r="BU50" s="16"/>
    </row>
    <row r="51" spans="2:73" s="17" customFormat="1" ht="15.75">
      <c r="B51" s="756" t="s">
        <v>208</v>
      </c>
      <c r="C51" s="756" t="s">
        <v>771</v>
      </c>
      <c r="D51" s="756" t="s">
        <v>22</v>
      </c>
      <c r="E51" s="756" t="s">
        <v>768</v>
      </c>
      <c r="F51" s="756" t="s">
        <v>777</v>
      </c>
      <c r="G51" s="756" t="s">
        <v>770</v>
      </c>
      <c r="H51" s="756">
        <v>2012</v>
      </c>
      <c r="I51" s="644" t="s">
        <v>569</v>
      </c>
      <c r="J51" s="644" t="s">
        <v>578</v>
      </c>
      <c r="K51" s="633"/>
      <c r="L51" s="695"/>
      <c r="M51" s="696"/>
      <c r="N51" s="696"/>
      <c r="O51" s="696"/>
      <c r="P51" s="696"/>
      <c r="Q51" s="696"/>
      <c r="R51" s="696"/>
      <c r="S51" s="696"/>
      <c r="T51" s="696"/>
      <c r="U51" s="696">
        <v>27.63774106</v>
      </c>
      <c r="V51" s="696"/>
      <c r="W51" s="696"/>
      <c r="X51" s="696"/>
      <c r="Y51" s="696"/>
      <c r="Z51" s="696"/>
      <c r="AA51" s="696"/>
      <c r="AB51" s="696"/>
      <c r="AC51" s="696"/>
      <c r="AD51" s="696"/>
      <c r="AE51" s="696"/>
      <c r="AF51" s="696"/>
      <c r="AG51" s="696"/>
      <c r="AH51" s="696"/>
      <c r="AI51" s="696"/>
      <c r="AJ51" s="696"/>
      <c r="AK51" s="696"/>
      <c r="AL51" s="696"/>
      <c r="AM51" s="696"/>
      <c r="AN51" s="696"/>
      <c r="AO51" s="696"/>
      <c r="AP51" s="633"/>
      <c r="AQ51" s="695"/>
      <c r="AR51" s="696"/>
      <c r="AS51" s="696"/>
      <c r="AT51" s="696"/>
      <c r="AU51" s="696"/>
      <c r="AV51" s="696"/>
      <c r="AW51" s="696"/>
      <c r="AX51" s="696"/>
      <c r="AY51" s="696"/>
      <c r="AZ51" s="696">
        <v>160096.103604804</v>
      </c>
      <c r="BA51" s="696"/>
      <c r="BB51" s="696"/>
      <c r="BC51" s="696"/>
      <c r="BD51" s="696"/>
      <c r="BE51" s="696"/>
      <c r="BF51" s="696"/>
      <c r="BG51" s="696"/>
      <c r="BH51" s="696"/>
      <c r="BI51" s="696"/>
      <c r="BJ51" s="696"/>
      <c r="BK51" s="696"/>
      <c r="BL51" s="696"/>
      <c r="BM51" s="696"/>
      <c r="BN51" s="696"/>
      <c r="BO51" s="696"/>
      <c r="BP51" s="696"/>
      <c r="BQ51" s="696"/>
      <c r="BR51" s="696"/>
      <c r="BS51" s="696"/>
      <c r="BT51" s="696"/>
      <c r="BU51" s="16"/>
    </row>
    <row r="52" spans="2:73" s="17" customFormat="1" ht="15.75">
      <c r="B52" s="756" t="s">
        <v>208</v>
      </c>
      <c r="C52" s="756" t="s">
        <v>771</v>
      </c>
      <c r="D52" s="756" t="s">
        <v>22</v>
      </c>
      <c r="E52" s="756" t="s">
        <v>768</v>
      </c>
      <c r="F52" s="756" t="s">
        <v>769</v>
      </c>
      <c r="G52" s="756" t="s">
        <v>770</v>
      </c>
      <c r="H52" s="756">
        <v>2012</v>
      </c>
      <c r="I52" s="644" t="s">
        <v>570</v>
      </c>
      <c r="J52" s="644" t="s">
        <v>578</v>
      </c>
      <c r="K52" s="633"/>
      <c r="L52" s="695"/>
      <c r="M52" s="696"/>
      <c r="N52" s="696"/>
      <c r="O52" s="696"/>
      <c r="P52" s="696"/>
      <c r="Q52" s="696"/>
      <c r="R52" s="696"/>
      <c r="S52" s="696"/>
      <c r="T52" s="696"/>
      <c r="U52" s="696">
        <v>11.32</v>
      </c>
      <c r="V52" s="696"/>
      <c r="W52" s="696"/>
      <c r="X52" s="696"/>
      <c r="Y52" s="696"/>
      <c r="Z52" s="696"/>
      <c r="AA52" s="696"/>
      <c r="AB52" s="696"/>
      <c r="AC52" s="696"/>
      <c r="AD52" s="696"/>
      <c r="AE52" s="696"/>
      <c r="AF52" s="696"/>
      <c r="AG52" s="696"/>
      <c r="AH52" s="696"/>
      <c r="AI52" s="696"/>
      <c r="AJ52" s="696"/>
      <c r="AK52" s="696"/>
      <c r="AL52" s="696"/>
      <c r="AM52" s="696"/>
      <c r="AN52" s="696"/>
      <c r="AO52" s="696"/>
      <c r="AP52" s="633"/>
      <c r="AQ52" s="695"/>
      <c r="AR52" s="696"/>
      <c r="AS52" s="696"/>
      <c r="AT52" s="696"/>
      <c r="AU52" s="696"/>
      <c r="AV52" s="696"/>
      <c r="AW52" s="696"/>
      <c r="AX52" s="696"/>
      <c r="AY52" s="696"/>
      <c r="AZ52" s="696">
        <v>216109</v>
      </c>
      <c r="BA52" s="696"/>
      <c r="BB52" s="696"/>
      <c r="BC52" s="696"/>
      <c r="BD52" s="696"/>
      <c r="BE52" s="696"/>
      <c r="BF52" s="696"/>
      <c r="BG52" s="696"/>
      <c r="BH52" s="696"/>
      <c r="BI52" s="696"/>
      <c r="BJ52" s="696"/>
      <c r="BK52" s="696"/>
      <c r="BL52" s="696"/>
      <c r="BM52" s="696"/>
      <c r="BN52" s="696"/>
      <c r="BO52" s="696"/>
      <c r="BP52" s="696"/>
      <c r="BQ52" s="696"/>
      <c r="BR52" s="696"/>
      <c r="BS52" s="696"/>
      <c r="BT52" s="696"/>
      <c r="BU52" s="16"/>
    </row>
    <row r="53" spans="2:73">
      <c r="B53" s="756" t="s">
        <v>208</v>
      </c>
      <c r="C53" s="756" t="s">
        <v>771</v>
      </c>
      <c r="D53" s="756" t="s">
        <v>778</v>
      </c>
      <c r="E53" s="756" t="s">
        <v>768</v>
      </c>
      <c r="F53" s="756" t="s">
        <v>777</v>
      </c>
      <c r="G53" s="756" t="s">
        <v>770</v>
      </c>
      <c r="H53" s="756">
        <v>2012</v>
      </c>
      <c r="I53" s="644" t="s">
        <v>569</v>
      </c>
      <c r="J53" s="644" t="s">
        <v>578</v>
      </c>
      <c r="K53" s="633"/>
      <c r="L53" s="695"/>
      <c r="M53" s="696"/>
      <c r="N53" s="696"/>
      <c r="O53" s="696"/>
      <c r="P53" s="696"/>
      <c r="Q53" s="696"/>
      <c r="R53" s="696"/>
      <c r="S53" s="696"/>
      <c r="T53" s="696"/>
      <c r="U53" s="696">
        <v>0.48780215300000002</v>
      </c>
      <c r="V53" s="696"/>
      <c r="W53" s="696"/>
      <c r="X53" s="696"/>
      <c r="Y53" s="696"/>
      <c r="Z53" s="696"/>
      <c r="AA53" s="696"/>
      <c r="AB53" s="696"/>
      <c r="AC53" s="696"/>
      <c r="AD53" s="696"/>
      <c r="AE53" s="696"/>
      <c r="AF53" s="696"/>
      <c r="AG53" s="696"/>
      <c r="AH53" s="696"/>
      <c r="AI53" s="696"/>
      <c r="AJ53" s="696"/>
      <c r="AK53" s="696"/>
      <c r="AL53" s="696"/>
      <c r="AM53" s="696"/>
      <c r="AN53" s="696"/>
      <c r="AO53" s="696"/>
      <c r="AP53" s="633"/>
      <c r="AQ53" s="695"/>
      <c r="AR53" s="696"/>
      <c r="AS53" s="696"/>
      <c r="AT53" s="696"/>
      <c r="AU53" s="696"/>
      <c r="AV53" s="696"/>
      <c r="AW53" s="696"/>
      <c r="AX53" s="696"/>
      <c r="AY53" s="696"/>
      <c r="AZ53" s="696">
        <v>1772.4534346559999</v>
      </c>
      <c r="BA53" s="696"/>
      <c r="BB53" s="696"/>
      <c r="BC53" s="696"/>
      <c r="BD53" s="696"/>
      <c r="BE53" s="696"/>
      <c r="BF53" s="696"/>
      <c r="BG53" s="696"/>
      <c r="BH53" s="696"/>
      <c r="BI53" s="696"/>
      <c r="BJ53" s="696"/>
      <c r="BK53" s="696"/>
      <c r="BL53" s="696"/>
      <c r="BM53" s="696"/>
      <c r="BN53" s="696"/>
      <c r="BO53" s="696"/>
      <c r="BP53" s="696"/>
      <c r="BQ53" s="696"/>
      <c r="BR53" s="696"/>
      <c r="BS53" s="696"/>
      <c r="BT53" s="696"/>
    </row>
    <row r="54" spans="2:73">
      <c r="B54" s="756" t="s">
        <v>208</v>
      </c>
      <c r="C54" s="756" t="s">
        <v>773</v>
      </c>
      <c r="D54" s="756" t="s">
        <v>5</v>
      </c>
      <c r="E54" s="756" t="s">
        <v>768</v>
      </c>
      <c r="F54" s="756" t="s">
        <v>29</v>
      </c>
      <c r="G54" s="756" t="s">
        <v>770</v>
      </c>
      <c r="H54" s="756">
        <v>2013</v>
      </c>
      <c r="I54" s="644" t="s">
        <v>569</v>
      </c>
      <c r="J54" s="644" t="s">
        <v>585</v>
      </c>
      <c r="K54" s="633"/>
      <c r="L54" s="695"/>
      <c r="M54" s="696"/>
      <c r="N54" s="696"/>
      <c r="O54" s="696"/>
      <c r="P54" s="696"/>
      <c r="Q54" s="696"/>
      <c r="R54" s="696"/>
      <c r="S54" s="696"/>
      <c r="T54" s="696"/>
      <c r="U54" s="696">
        <v>5.9142531619999996</v>
      </c>
      <c r="V54" s="696"/>
      <c r="W54" s="696"/>
      <c r="X54" s="696"/>
      <c r="Y54" s="696"/>
      <c r="Z54" s="696"/>
      <c r="AA54" s="696"/>
      <c r="AB54" s="696"/>
      <c r="AC54" s="696"/>
      <c r="AD54" s="696"/>
      <c r="AE54" s="696"/>
      <c r="AF54" s="696"/>
      <c r="AG54" s="696"/>
      <c r="AH54" s="696"/>
      <c r="AI54" s="696"/>
      <c r="AJ54" s="696"/>
      <c r="AK54" s="696"/>
      <c r="AL54" s="696"/>
      <c r="AM54" s="696"/>
      <c r="AN54" s="696"/>
      <c r="AO54" s="696"/>
      <c r="AP54" s="633"/>
      <c r="AQ54" s="695"/>
      <c r="AR54" s="696"/>
      <c r="AS54" s="696"/>
      <c r="AT54" s="696"/>
      <c r="AU54" s="696"/>
      <c r="AV54" s="696"/>
      <c r="AW54" s="696"/>
      <c r="AX54" s="696"/>
      <c r="AY54" s="696"/>
      <c r="AZ54" s="696">
        <v>83223.903975584006</v>
      </c>
      <c r="BA54" s="696"/>
      <c r="BB54" s="696"/>
      <c r="BC54" s="696"/>
      <c r="BD54" s="696"/>
      <c r="BE54" s="696"/>
      <c r="BF54" s="696"/>
      <c r="BG54" s="696"/>
      <c r="BH54" s="696"/>
      <c r="BI54" s="696"/>
      <c r="BJ54" s="696"/>
      <c r="BK54" s="696"/>
      <c r="BL54" s="696"/>
      <c r="BM54" s="696"/>
      <c r="BN54" s="696"/>
      <c r="BO54" s="696"/>
      <c r="BP54" s="696"/>
      <c r="BQ54" s="696"/>
      <c r="BR54" s="696"/>
      <c r="BS54" s="696"/>
      <c r="BT54" s="696"/>
    </row>
    <row r="55" spans="2:73">
      <c r="B55" s="756" t="s">
        <v>208</v>
      </c>
      <c r="C55" s="756" t="s">
        <v>773</v>
      </c>
      <c r="D55" s="756" t="s">
        <v>4</v>
      </c>
      <c r="E55" s="756" t="s">
        <v>768</v>
      </c>
      <c r="F55" s="756" t="s">
        <v>29</v>
      </c>
      <c r="G55" s="756" t="s">
        <v>770</v>
      </c>
      <c r="H55" s="756">
        <v>2013</v>
      </c>
      <c r="I55" s="644" t="s">
        <v>569</v>
      </c>
      <c r="J55" s="644" t="s">
        <v>585</v>
      </c>
      <c r="K55" s="633"/>
      <c r="L55" s="695"/>
      <c r="M55" s="696"/>
      <c r="N55" s="696"/>
      <c r="O55" s="696"/>
      <c r="P55" s="696"/>
      <c r="Q55" s="696"/>
      <c r="R55" s="696"/>
      <c r="S55" s="696"/>
      <c r="T55" s="696"/>
      <c r="U55" s="696">
        <v>2.8161024750000001</v>
      </c>
      <c r="V55" s="696"/>
      <c r="W55" s="696"/>
      <c r="X55" s="696"/>
      <c r="Y55" s="696"/>
      <c r="Z55" s="696"/>
      <c r="AA55" s="696"/>
      <c r="AB55" s="696"/>
      <c r="AC55" s="696"/>
      <c r="AD55" s="696"/>
      <c r="AE55" s="696"/>
      <c r="AF55" s="696"/>
      <c r="AG55" s="696"/>
      <c r="AH55" s="696"/>
      <c r="AI55" s="696"/>
      <c r="AJ55" s="696"/>
      <c r="AK55" s="696"/>
      <c r="AL55" s="696"/>
      <c r="AM55" s="696"/>
      <c r="AN55" s="696"/>
      <c r="AO55" s="696"/>
      <c r="AP55" s="633"/>
      <c r="AQ55" s="695"/>
      <c r="AR55" s="696"/>
      <c r="AS55" s="696"/>
      <c r="AT55" s="696"/>
      <c r="AU55" s="696"/>
      <c r="AV55" s="696"/>
      <c r="AW55" s="696"/>
      <c r="AX55" s="696"/>
      <c r="AY55" s="696"/>
      <c r="AZ55" s="696">
        <v>41442.981393417002</v>
      </c>
      <c r="BA55" s="696"/>
      <c r="BB55" s="696"/>
      <c r="BC55" s="696"/>
      <c r="BD55" s="696"/>
      <c r="BE55" s="696"/>
      <c r="BF55" s="696"/>
      <c r="BG55" s="696"/>
      <c r="BH55" s="696"/>
      <c r="BI55" s="696"/>
      <c r="BJ55" s="696"/>
      <c r="BK55" s="696"/>
      <c r="BL55" s="696"/>
      <c r="BM55" s="696"/>
      <c r="BN55" s="696"/>
      <c r="BO55" s="696"/>
      <c r="BP55" s="696"/>
      <c r="BQ55" s="696"/>
      <c r="BR55" s="696"/>
      <c r="BS55" s="696"/>
      <c r="BT55" s="696"/>
    </row>
    <row r="56" spans="2:73">
      <c r="B56" s="756" t="s">
        <v>208</v>
      </c>
      <c r="C56" s="756" t="s">
        <v>773</v>
      </c>
      <c r="D56" s="756" t="s">
        <v>4</v>
      </c>
      <c r="E56" s="756" t="s">
        <v>768</v>
      </c>
      <c r="F56" s="756" t="s">
        <v>29</v>
      </c>
      <c r="G56" s="756" t="s">
        <v>770</v>
      </c>
      <c r="H56" s="756">
        <v>2013</v>
      </c>
      <c r="I56" s="644" t="s">
        <v>570</v>
      </c>
      <c r="J56" s="644" t="s">
        <v>578</v>
      </c>
      <c r="K56" s="633"/>
      <c r="L56" s="695"/>
      <c r="M56" s="696"/>
      <c r="N56" s="696"/>
      <c r="O56" s="696"/>
      <c r="P56" s="696"/>
      <c r="Q56" s="696"/>
      <c r="R56" s="696"/>
      <c r="S56" s="696"/>
      <c r="T56" s="696"/>
      <c r="U56" s="696">
        <v>8.9999999999999993E-3</v>
      </c>
      <c r="V56" s="696"/>
      <c r="W56" s="696"/>
      <c r="X56" s="696"/>
      <c r="Y56" s="696"/>
      <c r="Z56" s="696"/>
      <c r="AA56" s="696"/>
      <c r="AB56" s="696"/>
      <c r="AC56" s="696"/>
      <c r="AD56" s="696"/>
      <c r="AE56" s="696"/>
      <c r="AF56" s="696"/>
      <c r="AG56" s="696"/>
      <c r="AH56" s="696"/>
      <c r="AI56" s="696"/>
      <c r="AJ56" s="696"/>
      <c r="AK56" s="696"/>
      <c r="AL56" s="696"/>
      <c r="AM56" s="696"/>
      <c r="AN56" s="696"/>
      <c r="AO56" s="696"/>
      <c r="AP56" s="633"/>
      <c r="AQ56" s="695"/>
      <c r="AR56" s="696"/>
      <c r="AS56" s="696"/>
      <c r="AT56" s="696"/>
      <c r="AU56" s="696"/>
      <c r="AV56" s="696"/>
      <c r="AW56" s="696"/>
      <c r="AX56" s="696"/>
      <c r="AY56" s="696"/>
      <c r="AZ56" s="696">
        <v>128</v>
      </c>
      <c r="BA56" s="696"/>
      <c r="BB56" s="696"/>
      <c r="BC56" s="696"/>
      <c r="BD56" s="696"/>
      <c r="BE56" s="696"/>
      <c r="BF56" s="696"/>
      <c r="BG56" s="696"/>
      <c r="BH56" s="696"/>
      <c r="BI56" s="696"/>
      <c r="BJ56" s="696"/>
      <c r="BK56" s="696"/>
      <c r="BL56" s="696"/>
      <c r="BM56" s="696"/>
      <c r="BN56" s="696"/>
      <c r="BO56" s="696"/>
      <c r="BP56" s="696"/>
      <c r="BQ56" s="696"/>
      <c r="BR56" s="696"/>
      <c r="BS56" s="696"/>
      <c r="BT56" s="696"/>
    </row>
    <row r="57" spans="2:73">
      <c r="B57" s="756" t="s">
        <v>774</v>
      </c>
      <c r="C57" s="756" t="s">
        <v>775</v>
      </c>
      <c r="D57" s="756" t="s">
        <v>13</v>
      </c>
      <c r="E57" s="756" t="s">
        <v>768</v>
      </c>
      <c r="F57" s="756" t="s">
        <v>775</v>
      </c>
      <c r="G57" s="756" t="s">
        <v>770</v>
      </c>
      <c r="H57" s="756">
        <v>2013</v>
      </c>
      <c r="I57" s="644" t="s">
        <v>570</v>
      </c>
      <c r="J57" s="644" t="s">
        <v>578</v>
      </c>
      <c r="K57" s="633"/>
      <c r="L57" s="695"/>
      <c r="M57" s="696"/>
      <c r="N57" s="696"/>
      <c r="O57" s="696"/>
      <c r="P57" s="696"/>
      <c r="Q57" s="696"/>
      <c r="R57" s="696"/>
      <c r="S57" s="696"/>
      <c r="T57" s="696"/>
      <c r="U57" s="696">
        <v>11.7135</v>
      </c>
      <c r="V57" s="696"/>
      <c r="W57" s="696"/>
      <c r="X57" s="696"/>
      <c r="Y57" s="696"/>
      <c r="Z57" s="696"/>
      <c r="AA57" s="696"/>
      <c r="AB57" s="696"/>
      <c r="AC57" s="696"/>
      <c r="AD57" s="696"/>
      <c r="AE57" s="696"/>
      <c r="AF57" s="696"/>
      <c r="AG57" s="696"/>
      <c r="AH57" s="696"/>
      <c r="AI57" s="696"/>
      <c r="AJ57" s="696"/>
      <c r="AK57" s="696"/>
      <c r="AL57" s="696"/>
      <c r="AM57" s="696"/>
      <c r="AN57" s="696"/>
      <c r="AO57" s="696"/>
      <c r="AP57" s="633"/>
      <c r="AQ57" s="695"/>
      <c r="AR57" s="696"/>
      <c r="AS57" s="696"/>
      <c r="AT57" s="696"/>
      <c r="AU57" s="696"/>
      <c r="AV57" s="696"/>
      <c r="AW57" s="696"/>
      <c r="AX57" s="696"/>
      <c r="AY57" s="696"/>
      <c r="AZ57" s="696">
        <v>141300</v>
      </c>
      <c r="BA57" s="696"/>
      <c r="BB57" s="696"/>
      <c r="BC57" s="696"/>
      <c r="BD57" s="696"/>
      <c r="BE57" s="696"/>
      <c r="BF57" s="696"/>
      <c r="BG57" s="696"/>
      <c r="BH57" s="696"/>
      <c r="BI57" s="696"/>
      <c r="BJ57" s="696"/>
      <c r="BK57" s="696"/>
      <c r="BL57" s="696"/>
      <c r="BM57" s="696"/>
      <c r="BN57" s="696"/>
      <c r="BO57" s="696"/>
      <c r="BP57" s="696"/>
      <c r="BQ57" s="696"/>
      <c r="BR57" s="696"/>
      <c r="BS57" s="696"/>
      <c r="BT57" s="696"/>
    </row>
    <row r="58" spans="2:73">
      <c r="B58" s="756" t="s">
        <v>208</v>
      </c>
      <c r="C58" s="756" t="s">
        <v>773</v>
      </c>
      <c r="D58" s="756" t="s">
        <v>14</v>
      </c>
      <c r="E58" s="756" t="s">
        <v>768</v>
      </c>
      <c r="F58" s="756" t="s">
        <v>29</v>
      </c>
      <c r="G58" s="756" t="s">
        <v>770</v>
      </c>
      <c r="H58" s="756">
        <v>2013</v>
      </c>
      <c r="I58" s="644" t="s">
        <v>569</v>
      </c>
      <c r="J58" s="644" t="s">
        <v>585</v>
      </c>
      <c r="K58" s="633"/>
      <c r="L58" s="695"/>
      <c r="M58" s="696"/>
      <c r="N58" s="696"/>
      <c r="O58" s="696"/>
      <c r="P58" s="696"/>
      <c r="Q58" s="696"/>
      <c r="R58" s="696"/>
      <c r="S58" s="696"/>
      <c r="T58" s="696"/>
      <c r="U58" s="696">
        <v>24.527048966999999</v>
      </c>
      <c r="V58" s="696"/>
      <c r="W58" s="696"/>
      <c r="X58" s="696"/>
      <c r="Y58" s="696"/>
      <c r="Z58" s="696"/>
      <c r="AA58" s="696"/>
      <c r="AB58" s="696"/>
      <c r="AC58" s="696"/>
      <c r="AD58" s="696"/>
      <c r="AE58" s="696"/>
      <c r="AF58" s="696"/>
      <c r="AG58" s="696"/>
      <c r="AH58" s="696"/>
      <c r="AI58" s="696"/>
      <c r="AJ58" s="696"/>
      <c r="AK58" s="696"/>
      <c r="AL58" s="696"/>
      <c r="AM58" s="696"/>
      <c r="AN58" s="696"/>
      <c r="AO58" s="696"/>
      <c r="AP58" s="633"/>
      <c r="AQ58" s="695"/>
      <c r="AR58" s="696"/>
      <c r="AS58" s="696"/>
      <c r="AT58" s="696"/>
      <c r="AU58" s="696"/>
      <c r="AV58" s="696"/>
      <c r="AW58" s="696"/>
      <c r="AX58" s="696"/>
      <c r="AY58" s="696"/>
      <c r="AZ58" s="696">
        <v>125557.75474166901</v>
      </c>
      <c r="BA58" s="696"/>
      <c r="BB58" s="696"/>
      <c r="BC58" s="696"/>
      <c r="BD58" s="696"/>
      <c r="BE58" s="696"/>
      <c r="BF58" s="696"/>
      <c r="BG58" s="696"/>
      <c r="BH58" s="696"/>
      <c r="BI58" s="696"/>
      <c r="BJ58" s="696"/>
      <c r="BK58" s="696"/>
      <c r="BL58" s="696"/>
      <c r="BM58" s="696"/>
      <c r="BN58" s="696"/>
      <c r="BO58" s="696"/>
      <c r="BP58" s="696"/>
      <c r="BQ58" s="696"/>
      <c r="BR58" s="696"/>
      <c r="BS58" s="696"/>
      <c r="BT58" s="696"/>
    </row>
    <row r="59" spans="2:73">
      <c r="B59" s="756" t="s">
        <v>208</v>
      </c>
      <c r="C59" s="756" t="s">
        <v>772</v>
      </c>
      <c r="D59" s="756" t="s">
        <v>14</v>
      </c>
      <c r="E59" s="756" t="s">
        <v>768</v>
      </c>
      <c r="F59" s="756" t="s">
        <v>29</v>
      </c>
      <c r="G59" s="756" t="s">
        <v>770</v>
      </c>
      <c r="H59" s="756">
        <v>2013</v>
      </c>
      <c r="I59" s="644" t="s">
        <v>570</v>
      </c>
      <c r="J59" s="644" t="s">
        <v>578</v>
      </c>
      <c r="K59" s="633"/>
      <c r="L59" s="695"/>
      <c r="M59" s="696"/>
      <c r="N59" s="696"/>
      <c r="O59" s="696"/>
      <c r="P59" s="696"/>
      <c r="Q59" s="696"/>
      <c r="R59" s="696"/>
      <c r="S59" s="696"/>
      <c r="T59" s="696"/>
      <c r="U59" s="696">
        <v>2.3789187E-2</v>
      </c>
      <c r="V59" s="696"/>
      <c r="W59" s="696"/>
      <c r="X59" s="696"/>
      <c r="Y59" s="696"/>
      <c r="Z59" s="696"/>
      <c r="AA59" s="696"/>
      <c r="AB59" s="696"/>
      <c r="AC59" s="696"/>
      <c r="AD59" s="696"/>
      <c r="AE59" s="696"/>
      <c r="AF59" s="696"/>
      <c r="AG59" s="696"/>
      <c r="AH59" s="696"/>
      <c r="AI59" s="696"/>
      <c r="AJ59" s="696"/>
      <c r="AK59" s="696"/>
      <c r="AL59" s="696"/>
      <c r="AM59" s="696"/>
      <c r="AN59" s="696"/>
      <c r="AO59" s="696"/>
      <c r="AP59" s="633"/>
      <c r="AQ59" s="695"/>
      <c r="AR59" s="696"/>
      <c r="AS59" s="696"/>
      <c r="AT59" s="696"/>
      <c r="AU59" s="696"/>
      <c r="AV59" s="696"/>
      <c r="AW59" s="696"/>
      <c r="AX59" s="696"/>
      <c r="AY59" s="696"/>
      <c r="AZ59" s="696">
        <v>456.5668144</v>
      </c>
      <c r="BA59" s="696"/>
      <c r="BB59" s="696"/>
      <c r="BC59" s="696"/>
      <c r="BD59" s="696"/>
      <c r="BE59" s="696"/>
      <c r="BF59" s="696"/>
      <c r="BG59" s="696"/>
      <c r="BH59" s="696"/>
      <c r="BI59" s="696"/>
      <c r="BJ59" s="696"/>
      <c r="BK59" s="696"/>
      <c r="BL59" s="696"/>
      <c r="BM59" s="696"/>
      <c r="BN59" s="696"/>
      <c r="BO59" s="696"/>
      <c r="BP59" s="696"/>
      <c r="BQ59" s="696"/>
      <c r="BR59" s="696"/>
      <c r="BS59" s="696"/>
      <c r="BT59" s="696"/>
    </row>
    <row r="60" spans="2:73" ht="15.75">
      <c r="B60" s="756" t="s">
        <v>208</v>
      </c>
      <c r="C60" s="756" t="s">
        <v>773</v>
      </c>
      <c r="D60" s="756" t="s">
        <v>3</v>
      </c>
      <c r="E60" s="756" t="s">
        <v>768</v>
      </c>
      <c r="F60" s="756" t="s">
        <v>29</v>
      </c>
      <c r="G60" s="756" t="s">
        <v>770</v>
      </c>
      <c r="H60" s="756">
        <v>2013</v>
      </c>
      <c r="I60" s="644" t="s">
        <v>569</v>
      </c>
      <c r="J60" s="644" t="s">
        <v>585</v>
      </c>
      <c r="K60" s="633"/>
      <c r="L60" s="695"/>
      <c r="M60" s="696"/>
      <c r="N60" s="696"/>
      <c r="O60" s="696"/>
      <c r="P60" s="696"/>
      <c r="Q60" s="696"/>
      <c r="R60" s="696"/>
      <c r="S60" s="696"/>
      <c r="T60" s="696"/>
      <c r="U60" s="696">
        <v>166.82965403</v>
      </c>
      <c r="V60" s="696"/>
      <c r="W60" s="696"/>
      <c r="X60" s="696"/>
      <c r="Y60" s="696"/>
      <c r="Z60" s="696"/>
      <c r="AA60" s="696"/>
      <c r="AB60" s="696"/>
      <c r="AC60" s="696"/>
      <c r="AD60" s="696"/>
      <c r="AE60" s="696"/>
      <c r="AF60" s="696"/>
      <c r="AG60" s="696"/>
      <c r="AH60" s="696"/>
      <c r="AI60" s="696"/>
      <c r="AJ60" s="696"/>
      <c r="AK60" s="696"/>
      <c r="AL60" s="696"/>
      <c r="AM60" s="696"/>
      <c r="AN60" s="696"/>
      <c r="AO60" s="696"/>
      <c r="AP60" s="633"/>
      <c r="AQ60" s="695"/>
      <c r="AR60" s="696"/>
      <c r="AS60" s="696"/>
      <c r="AT60" s="696"/>
      <c r="AU60" s="696"/>
      <c r="AV60" s="696"/>
      <c r="AW60" s="696"/>
      <c r="AX60" s="696"/>
      <c r="AY60" s="696"/>
      <c r="AZ60" s="696">
        <v>285796.35990693897</v>
      </c>
      <c r="BA60" s="696"/>
      <c r="BB60" s="696"/>
      <c r="BC60" s="696"/>
      <c r="BD60" s="696"/>
      <c r="BE60" s="696"/>
      <c r="BF60" s="696"/>
      <c r="BG60" s="696"/>
      <c r="BH60" s="696"/>
      <c r="BI60" s="696"/>
      <c r="BJ60" s="696"/>
      <c r="BK60" s="696"/>
      <c r="BL60" s="696"/>
      <c r="BM60" s="696"/>
      <c r="BN60" s="696"/>
      <c r="BO60" s="696"/>
      <c r="BP60" s="696"/>
      <c r="BQ60" s="696"/>
      <c r="BR60" s="696"/>
      <c r="BS60" s="696"/>
      <c r="BT60" s="696"/>
      <c r="BU60" s="163"/>
    </row>
    <row r="61" spans="2:73">
      <c r="B61" s="756" t="s">
        <v>208</v>
      </c>
      <c r="C61" s="756" t="s">
        <v>773</v>
      </c>
      <c r="D61" s="756" t="s">
        <v>3</v>
      </c>
      <c r="E61" s="756" t="s">
        <v>768</v>
      </c>
      <c r="F61" s="756" t="s">
        <v>29</v>
      </c>
      <c r="G61" s="756" t="s">
        <v>776</v>
      </c>
      <c r="H61" s="756">
        <v>2013</v>
      </c>
      <c r="I61" s="644" t="s">
        <v>570</v>
      </c>
      <c r="J61" s="644" t="s">
        <v>578</v>
      </c>
      <c r="K61" s="633"/>
      <c r="L61" s="695"/>
      <c r="M61" s="696"/>
      <c r="N61" s="696"/>
      <c r="O61" s="696"/>
      <c r="P61" s="696"/>
      <c r="Q61" s="696"/>
      <c r="R61" s="696"/>
      <c r="S61" s="696"/>
      <c r="T61" s="696"/>
      <c r="U61" s="696">
        <v>12.614953809000001</v>
      </c>
      <c r="V61" s="696"/>
      <c r="W61" s="696"/>
      <c r="X61" s="696"/>
      <c r="Y61" s="696"/>
      <c r="Z61" s="696"/>
      <c r="AA61" s="696"/>
      <c r="AB61" s="696"/>
      <c r="AC61" s="696"/>
      <c r="AD61" s="696"/>
      <c r="AE61" s="696"/>
      <c r="AF61" s="696"/>
      <c r="AG61" s="696"/>
      <c r="AH61" s="696"/>
      <c r="AI61" s="696"/>
      <c r="AJ61" s="696"/>
      <c r="AK61" s="696"/>
      <c r="AL61" s="696"/>
      <c r="AM61" s="696"/>
      <c r="AN61" s="696"/>
      <c r="AO61" s="696"/>
      <c r="AP61" s="633"/>
      <c r="AQ61" s="695"/>
      <c r="AR61" s="696"/>
      <c r="AS61" s="696"/>
      <c r="AT61" s="696"/>
      <c r="AU61" s="696"/>
      <c r="AV61" s="696"/>
      <c r="AW61" s="696"/>
      <c r="AX61" s="696"/>
      <c r="AY61" s="696"/>
      <c r="AZ61" s="696">
        <v>22022.349110600004</v>
      </c>
      <c r="BA61" s="696"/>
      <c r="BB61" s="696"/>
      <c r="BC61" s="696"/>
      <c r="BD61" s="696"/>
      <c r="BE61" s="696"/>
      <c r="BF61" s="696"/>
      <c r="BG61" s="696"/>
      <c r="BH61" s="696"/>
      <c r="BI61" s="696"/>
      <c r="BJ61" s="696"/>
      <c r="BK61" s="696"/>
      <c r="BL61" s="696"/>
      <c r="BM61" s="696"/>
      <c r="BN61" s="696"/>
      <c r="BO61" s="696"/>
      <c r="BP61" s="696"/>
      <c r="BQ61" s="696"/>
      <c r="BR61" s="696"/>
      <c r="BS61" s="696"/>
      <c r="BT61" s="696"/>
    </row>
    <row r="62" spans="2:73">
      <c r="B62" s="756" t="s">
        <v>208</v>
      </c>
      <c r="C62" s="756" t="s">
        <v>771</v>
      </c>
      <c r="D62" s="756" t="s">
        <v>24</v>
      </c>
      <c r="E62" s="756" t="s">
        <v>768</v>
      </c>
      <c r="F62" s="756" t="s">
        <v>777</v>
      </c>
      <c r="G62" s="756" t="s">
        <v>770</v>
      </c>
      <c r="H62" s="756">
        <v>2013</v>
      </c>
      <c r="I62" s="644" t="s">
        <v>569</v>
      </c>
      <c r="J62" s="644" t="s">
        <v>585</v>
      </c>
      <c r="K62" s="633"/>
      <c r="L62" s="695"/>
      <c r="M62" s="696"/>
      <c r="N62" s="696"/>
      <c r="O62" s="696"/>
      <c r="P62" s="696"/>
      <c r="Q62" s="696"/>
      <c r="R62" s="696"/>
      <c r="S62" s="696"/>
      <c r="T62" s="696"/>
      <c r="U62" s="696">
        <v>5.3575108489999996</v>
      </c>
      <c r="V62" s="696"/>
      <c r="W62" s="696"/>
      <c r="X62" s="696"/>
      <c r="Y62" s="696"/>
      <c r="Z62" s="696"/>
      <c r="AA62" s="696"/>
      <c r="AB62" s="696"/>
      <c r="AC62" s="696"/>
      <c r="AD62" s="696"/>
      <c r="AE62" s="696"/>
      <c r="AF62" s="696"/>
      <c r="AG62" s="696"/>
      <c r="AH62" s="696"/>
      <c r="AI62" s="696"/>
      <c r="AJ62" s="696"/>
      <c r="AK62" s="696"/>
      <c r="AL62" s="696"/>
      <c r="AM62" s="696"/>
      <c r="AN62" s="696"/>
      <c r="AO62" s="696"/>
      <c r="AP62" s="633"/>
      <c r="AQ62" s="695"/>
      <c r="AR62" s="696"/>
      <c r="AS62" s="696"/>
      <c r="AT62" s="696"/>
      <c r="AU62" s="696"/>
      <c r="AV62" s="696"/>
      <c r="AW62" s="696"/>
      <c r="AX62" s="696"/>
      <c r="AY62" s="696"/>
      <c r="AZ62" s="696">
        <v>13635.28026</v>
      </c>
      <c r="BA62" s="696"/>
      <c r="BB62" s="696"/>
      <c r="BC62" s="696"/>
      <c r="BD62" s="696"/>
      <c r="BE62" s="696"/>
      <c r="BF62" s="696"/>
      <c r="BG62" s="696"/>
      <c r="BH62" s="696"/>
      <c r="BI62" s="696"/>
      <c r="BJ62" s="696"/>
      <c r="BK62" s="696"/>
      <c r="BL62" s="696"/>
      <c r="BM62" s="696"/>
      <c r="BN62" s="696"/>
      <c r="BO62" s="696"/>
      <c r="BP62" s="696"/>
      <c r="BQ62" s="696"/>
      <c r="BR62" s="696"/>
      <c r="BS62" s="696"/>
      <c r="BT62" s="696"/>
    </row>
    <row r="63" spans="2:73">
      <c r="B63" s="756" t="s">
        <v>208</v>
      </c>
      <c r="C63" s="756" t="s">
        <v>771</v>
      </c>
      <c r="D63" s="756" t="s">
        <v>22</v>
      </c>
      <c r="E63" s="756" t="s">
        <v>768</v>
      </c>
      <c r="F63" s="756" t="s">
        <v>777</v>
      </c>
      <c r="G63" s="756" t="s">
        <v>770</v>
      </c>
      <c r="H63" s="756">
        <v>2013</v>
      </c>
      <c r="I63" s="644" t="s">
        <v>569</v>
      </c>
      <c r="J63" s="644" t="s">
        <v>585</v>
      </c>
      <c r="K63" s="633"/>
      <c r="L63" s="695"/>
      <c r="M63" s="696"/>
      <c r="N63" s="696"/>
      <c r="O63" s="696"/>
      <c r="P63" s="696"/>
      <c r="Q63" s="696"/>
      <c r="R63" s="696"/>
      <c r="S63" s="696"/>
      <c r="T63" s="696"/>
      <c r="U63" s="696">
        <v>279.54245712400001</v>
      </c>
      <c r="V63" s="696"/>
      <c r="W63" s="696"/>
      <c r="X63" s="696"/>
      <c r="Y63" s="696"/>
      <c r="Z63" s="696"/>
      <c r="AA63" s="696"/>
      <c r="AB63" s="696"/>
      <c r="AC63" s="696"/>
      <c r="AD63" s="696"/>
      <c r="AE63" s="696"/>
      <c r="AF63" s="696"/>
      <c r="AG63" s="696"/>
      <c r="AH63" s="696"/>
      <c r="AI63" s="696"/>
      <c r="AJ63" s="696"/>
      <c r="AK63" s="696"/>
      <c r="AL63" s="696"/>
      <c r="AM63" s="696"/>
      <c r="AN63" s="696"/>
      <c r="AO63" s="696"/>
      <c r="AP63" s="633"/>
      <c r="AQ63" s="695"/>
      <c r="AR63" s="696"/>
      <c r="AS63" s="696"/>
      <c r="AT63" s="696"/>
      <c r="AU63" s="696"/>
      <c r="AV63" s="696"/>
      <c r="AW63" s="696"/>
      <c r="AX63" s="696"/>
      <c r="AY63" s="696"/>
      <c r="AZ63" s="696">
        <v>1396536.7045050501</v>
      </c>
      <c r="BA63" s="696"/>
      <c r="BB63" s="696"/>
      <c r="BC63" s="696"/>
      <c r="BD63" s="696"/>
      <c r="BE63" s="696"/>
      <c r="BF63" s="696"/>
      <c r="BG63" s="696"/>
      <c r="BH63" s="696"/>
      <c r="BI63" s="696"/>
      <c r="BJ63" s="696"/>
      <c r="BK63" s="696"/>
      <c r="BL63" s="696"/>
      <c r="BM63" s="696"/>
      <c r="BN63" s="696"/>
      <c r="BO63" s="696"/>
      <c r="BP63" s="696"/>
      <c r="BQ63" s="696"/>
      <c r="BR63" s="696"/>
      <c r="BS63" s="696"/>
      <c r="BT63" s="696"/>
    </row>
    <row r="64" spans="2:73">
      <c r="B64" s="756" t="s">
        <v>208</v>
      </c>
      <c r="C64" s="756" t="s">
        <v>771</v>
      </c>
      <c r="D64" s="756" t="s">
        <v>22</v>
      </c>
      <c r="E64" s="756" t="s">
        <v>768</v>
      </c>
      <c r="F64" s="756" t="s">
        <v>769</v>
      </c>
      <c r="G64" s="756" t="s">
        <v>770</v>
      </c>
      <c r="H64" s="756">
        <v>2013</v>
      </c>
      <c r="I64" s="644" t="s">
        <v>570</v>
      </c>
      <c r="J64" s="644" t="s">
        <v>578</v>
      </c>
      <c r="K64" s="633"/>
      <c r="L64" s="695"/>
      <c r="M64" s="696"/>
      <c r="N64" s="696"/>
      <c r="O64" s="696"/>
      <c r="P64" s="696"/>
      <c r="Q64" s="696"/>
      <c r="R64" s="696"/>
      <c r="S64" s="696"/>
      <c r="T64" s="696"/>
      <c r="U64" s="696">
        <v>35.613754489999998</v>
      </c>
      <c r="V64" s="696"/>
      <c r="W64" s="696"/>
      <c r="X64" s="696"/>
      <c r="Y64" s="696"/>
      <c r="Z64" s="696"/>
      <c r="AA64" s="696"/>
      <c r="AB64" s="696"/>
      <c r="AC64" s="696"/>
      <c r="AD64" s="696"/>
      <c r="AE64" s="696"/>
      <c r="AF64" s="696"/>
      <c r="AG64" s="696"/>
      <c r="AH64" s="696"/>
      <c r="AI64" s="696"/>
      <c r="AJ64" s="696"/>
      <c r="AK64" s="696"/>
      <c r="AL64" s="696"/>
      <c r="AM64" s="696"/>
      <c r="AN64" s="696"/>
      <c r="AO64" s="696"/>
      <c r="AP64" s="633"/>
      <c r="AQ64" s="695"/>
      <c r="AR64" s="696"/>
      <c r="AS64" s="696"/>
      <c r="AT64" s="696"/>
      <c r="AU64" s="696"/>
      <c r="AV64" s="696"/>
      <c r="AW64" s="696"/>
      <c r="AX64" s="696"/>
      <c r="AY64" s="696"/>
      <c r="AZ64" s="696">
        <v>179038.38529999999</v>
      </c>
      <c r="BA64" s="696"/>
      <c r="BB64" s="696"/>
      <c r="BC64" s="696"/>
      <c r="BD64" s="696"/>
      <c r="BE64" s="696"/>
      <c r="BF64" s="696"/>
      <c r="BG64" s="696"/>
      <c r="BH64" s="696"/>
      <c r="BI64" s="696"/>
      <c r="BJ64" s="696"/>
      <c r="BK64" s="696"/>
      <c r="BL64" s="696"/>
      <c r="BM64" s="696"/>
      <c r="BN64" s="696"/>
      <c r="BO64" s="696"/>
      <c r="BP64" s="696"/>
      <c r="BQ64" s="696"/>
      <c r="BR64" s="696"/>
      <c r="BS64" s="696"/>
      <c r="BT64" s="696"/>
    </row>
    <row r="65" spans="2:73">
      <c r="B65" s="756" t="s">
        <v>208</v>
      </c>
      <c r="C65" s="756" t="s">
        <v>771</v>
      </c>
      <c r="D65" s="756" t="s">
        <v>778</v>
      </c>
      <c r="E65" s="756" t="s">
        <v>768</v>
      </c>
      <c r="F65" s="756" t="s">
        <v>777</v>
      </c>
      <c r="G65" s="756" t="s">
        <v>770</v>
      </c>
      <c r="H65" s="756">
        <v>2013</v>
      </c>
      <c r="I65" s="644" t="s">
        <v>569</v>
      </c>
      <c r="J65" s="644" t="s">
        <v>585</v>
      </c>
      <c r="K65" s="633"/>
      <c r="L65" s="695"/>
      <c r="M65" s="696"/>
      <c r="N65" s="696"/>
      <c r="O65" s="696"/>
      <c r="P65" s="696"/>
      <c r="Q65" s="696"/>
      <c r="R65" s="696"/>
      <c r="S65" s="696"/>
      <c r="T65" s="696"/>
      <c r="U65" s="696">
        <v>31.941110055999999</v>
      </c>
      <c r="V65" s="696"/>
      <c r="W65" s="696"/>
      <c r="X65" s="696"/>
      <c r="Y65" s="696"/>
      <c r="Z65" s="696"/>
      <c r="AA65" s="696"/>
      <c r="AB65" s="696"/>
      <c r="AC65" s="696"/>
      <c r="AD65" s="696"/>
      <c r="AE65" s="696"/>
      <c r="AF65" s="696"/>
      <c r="AG65" s="696"/>
      <c r="AH65" s="696"/>
      <c r="AI65" s="696"/>
      <c r="AJ65" s="696"/>
      <c r="AK65" s="696"/>
      <c r="AL65" s="696"/>
      <c r="AM65" s="696"/>
      <c r="AN65" s="696"/>
      <c r="AO65" s="696"/>
      <c r="AP65" s="633"/>
      <c r="AQ65" s="695"/>
      <c r="AR65" s="696"/>
      <c r="AS65" s="696"/>
      <c r="AT65" s="696"/>
      <c r="AU65" s="696"/>
      <c r="AV65" s="696"/>
      <c r="AW65" s="696"/>
      <c r="AX65" s="696"/>
      <c r="AY65" s="696"/>
      <c r="AZ65" s="696">
        <v>113637.770557258</v>
      </c>
      <c r="BA65" s="696"/>
      <c r="BB65" s="696"/>
      <c r="BC65" s="696"/>
      <c r="BD65" s="696"/>
      <c r="BE65" s="696"/>
      <c r="BF65" s="696"/>
      <c r="BG65" s="696"/>
      <c r="BH65" s="696"/>
      <c r="BI65" s="696"/>
      <c r="BJ65" s="696"/>
      <c r="BK65" s="696"/>
      <c r="BL65" s="696"/>
      <c r="BM65" s="696"/>
      <c r="BN65" s="696"/>
      <c r="BO65" s="696"/>
      <c r="BP65" s="696"/>
      <c r="BQ65" s="696"/>
      <c r="BR65" s="696"/>
      <c r="BS65" s="696"/>
      <c r="BT65" s="696"/>
    </row>
    <row r="66" spans="2:73">
      <c r="B66" s="756" t="s">
        <v>208</v>
      </c>
      <c r="C66" s="756" t="s">
        <v>773</v>
      </c>
      <c r="D66" s="756" t="s">
        <v>5</v>
      </c>
      <c r="E66" s="756" t="s">
        <v>768</v>
      </c>
      <c r="F66" s="756" t="s">
        <v>29</v>
      </c>
      <c r="G66" s="756" t="s">
        <v>770</v>
      </c>
      <c r="H66" s="756">
        <v>2014</v>
      </c>
      <c r="I66" s="644" t="s">
        <v>570</v>
      </c>
      <c r="J66" s="644" t="s">
        <v>585</v>
      </c>
      <c r="K66" s="633"/>
      <c r="L66" s="695"/>
      <c r="M66" s="696"/>
      <c r="N66" s="696"/>
      <c r="O66" s="696"/>
      <c r="P66" s="696"/>
      <c r="Q66" s="696"/>
      <c r="R66" s="696"/>
      <c r="S66" s="696"/>
      <c r="T66" s="696"/>
      <c r="U66" s="696">
        <v>42.864536659999999</v>
      </c>
      <c r="V66" s="696"/>
      <c r="W66" s="696"/>
      <c r="X66" s="696"/>
      <c r="Y66" s="696"/>
      <c r="Z66" s="696"/>
      <c r="AA66" s="696"/>
      <c r="AB66" s="696"/>
      <c r="AC66" s="696"/>
      <c r="AD66" s="696"/>
      <c r="AE66" s="696"/>
      <c r="AF66" s="696"/>
      <c r="AG66" s="696"/>
      <c r="AH66" s="696"/>
      <c r="AI66" s="696"/>
      <c r="AJ66" s="696"/>
      <c r="AK66" s="696"/>
      <c r="AL66" s="696"/>
      <c r="AM66" s="696"/>
      <c r="AN66" s="696"/>
      <c r="AO66" s="696"/>
      <c r="AP66" s="633"/>
      <c r="AQ66" s="695"/>
      <c r="AR66" s="696"/>
      <c r="AS66" s="696"/>
      <c r="AT66" s="696"/>
      <c r="AU66" s="696"/>
      <c r="AV66" s="696"/>
      <c r="AW66" s="696"/>
      <c r="AX66" s="696"/>
      <c r="AY66" s="696"/>
      <c r="AZ66" s="696">
        <v>648295.33189999999</v>
      </c>
      <c r="BA66" s="696"/>
      <c r="BB66" s="696"/>
      <c r="BC66" s="696"/>
      <c r="BD66" s="696"/>
      <c r="BE66" s="696"/>
      <c r="BF66" s="696"/>
      <c r="BG66" s="696"/>
      <c r="BH66" s="696"/>
      <c r="BI66" s="696"/>
      <c r="BJ66" s="696"/>
      <c r="BK66" s="696"/>
      <c r="BL66" s="696"/>
      <c r="BM66" s="696"/>
      <c r="BN66" s="696"/>
      <c r="BO66" s="696"/>
      <c r="BP66" s="696"/>
      <c r="BQ66" s="696"/>
      <c r="BR66" s="696"/>
      <c r="BS66" s="696"/>
      <c r="BT66" s="696"/>
    </row>
    <row r="67" spans="2:73">
      <c r="B67" s="756" t="s">
        <v>208</v>
      </c>
      <c r="C67" s="756" t="s">
        <v>773</v>
      </c>
      <c r="D67" s="756" t="s">
        <v>4</v>
      </c>
      <c r="E67" s="756" t="s">
        <v>768</v>
      </c>
      <c r="F67" s="756" t="s">
        <v>29</v>
      </c>
      <c r="G67" s="756" t="s">
        <v>770</v>
      </c>
      <c r="H67" s="756">
        <v>2014</v>
      </c>
      <c r="I67" s="644" t="s">
        <v>570</v>
      </c>
      <c r="J67" s="644" t="s">
        <v>585</v>
      </c>
      <c r="K67" s="633"/>
      <c r="L67" s="695"/>
      <c r="M67" s="696"/>
      <c r="N67" s="696"/>
      <c r="O67" s="696"/>
      <c r="P67" s="696"/>
      <c r="Q67" s="696"/>
      <c r="R67" s="696"/>
      <c r="S67" s="696"/>
      <c r="T67" s="696"/>
      <c r="U67" s="696">
        <v>12.725007489999999</v>
      </c>
      <c r="V67" s="696"/>
      <c r="W67" s="696"/>
      <c r="X67" s="696"/>
      <c r="Y67" s="696"/>
      <c r="Z67" s="696"/>
      <c r="AA67" s="696"/>
      <c r="AB67" s="696"/>
      <c r="AC67" s="696"/>
      <c r="AD67" s="696"/>
      <c r="AE67" s="696"/>
      <c r="AF67" s="696"/>
      <c r="AG67" s="696"/>
      <c r="AH67" s="696"/>
      <c r="AI67" s="696"/>
      <c r="AJ67" s="696"/>
      <c r="AK67" s="696"/>
      <c r="AL67" s="696"/>
      <c r="AM67" s="696"/>
      <c r="AN67" s="696"/>
      <c r="AO67" s="696"/>
      <c r="AP67" s="633"/>
      <c r="AQ67" s="695"/>
      <c r="AR67" s="696"/>
      <c r="AS67" s="696"/>
      <c r="AT67" s="696"/>
      <c r="AU67" s="696"/>
      <c r="AV67" s="696"/>
      <c r="AW67" s="696"/>
      <c r="AX67" s="696"/>
      <c r="AY67" s="696"/>
      <c r="AZ67" s="696">
        <v>167030.0282</v>
      </c>
      <c r="BA67" s="696"/>
      <c r="BB67" s="696"/>
      <c r="BC67" s="696"/>
      <c r="BD67" s="696"/>
      <c r="BE67" s="696"/>
      <c r="BF67" s="696"/>
      <c r="BG67" s="696"/>
      <c r="BH67" s="696"/>
      <c r="BI67" s="696"/>
      <c r="BJ67" s="696"/>
      <c r="BK67" s="696"/>
      <c r="BL67" s="696"/>
      <c r="BM67" s="696"/>
      <c r="BN67" s="696"/>
      <c r="BO67" s="696"/>
      <c r="BP67" s="696"/>
      <c r="BQ67" s="696"/>
      <c r="BR67" s="696"/>
      <c r="BS67" s="696"/>
      <c r="BT67" s="696"/>
    </row>
    <row r="68" spans="2:73">
      <c r="B68" s="756" t="s">
        <v>208</v>
      </c>
      <c r="C68" s="756" t="s">
        <v>773</v>
      </c>
      <c r="D68" s="756" t="s">
        <v>1</v>
      </c>
      <c r="E68" s="756" t="s">
        <v>768</v>
      </c>
      <c r="F68" s="756" t="s">
        <v>29</v>
      </c>
      <c r="G68" s="756" t="s">
        <v>770</v>
      </c>
      <c r="H68" s="756">
        <v>2014</v>
      </c>
      <c r="I68" s="644" t="s">
        <v>570</v>
      </c>
      <c r="J68" s="644" t="s">
        <v>585</v>
      </c>
      <c r="K68" s="633"/>
      <c r="L68" s="695"/>
      <c r="M68" s="696"/>
      <c r="N68" s="696"/>
      <c r="O68" s="696"/>
      <c r="P68" s="696"/>
      <c r="Q68" s="696"/>
      <c r="R68" s="696"/>
      <c r="S68" s="696"/>
      <c r="T68" s="696"/>
      <c r="U68" s="696">
        <v>0</v>
      </c>
      <c r="V68" s="696"/>
      <c r="W68" s="696"/>
      <c r="X68" s="696"/>
      <c r="Y68" s="696"/>
      <c r="Z68" s="696"/>
      <c r="AA68" s="696"/>
      <c r="AB68" s="696"/>
      <c r="AC68" s="696"/>
      <c r="AD68" s="696"/>
      <c r="AE68" s="696"/>
      <c r="AF68" s="696"/>
      <c r="AG68" s="696"/>
      <c r="AH68" s="696"/>
      <c r="AI68" s="696"/>
      <c r="AJ68" s="696"/>
      <c r="AK68" s="696"/>
      <c r="AL68" s="696"/>
      <c r="AM68" s="696"/>
      <c r="AN68" s="696"/>
      <c r="AO68" s="696"/>
      <c r="AP68" s="633"/>
      <c r="AQ68" s="695"/>
      <c r="AR68" s="696"/>
      <c r="AS68" s="696"/>
      <c r="AT68" s="696"/>
      <c r="AU68" s="696"/>
      <c r="AV68" s="696"/>
      <c r="AW68" s="696"/>
      <c r="AX68" s="696"/>
      <c r="AY68" s="696"/>
      <c r="AZ68" s="696">
        <v>0</v>
      </c>
      <c r="BA68" s="696"/>
      <c r="BB68" s="696"/>
      <c r="BC68" s="696"/>
      <c r="BD68" s="696"/>
      <c r="BE68" s="696"/>
      <c r="BF68" s="696"/>
      <c r="BG68" s="696"/>
      <c r="BH68" s="696"/>
      <c r="BI68" s="696"/>
      <c r="BJ68" s="696"/>
      <c r="BK68" s="696"/>
      <c r="BL68" s="696"/>
      <c r="BM68" s="696"/>
      <c r="BN68" s="696"/>
      <c r="BO68" s="696"/>
      <c r="BP68" s="696"/>
      <c r="BQ68" s="696"/>
      <c r="BR68" s="696"/>
      <c r="BS68" s="696"/>
      <c r="BT68" s="696"/>
    </row>
    <row r="69" spans="2:73">
      <c r="B69" s="756" t="s">
        <v>208</v>
      </c>
      <c r="C69" s="756" t="s">
        <v>771</v>
      </c>
      <c r="D69" s="756" t="s">
        <v>21</v>
      </c>
      <c r="E69" s="756" t="s">
        <v>768</v>
      </c>
      <c r="F69" s="756" t="s">
        <v>769</v>
      </c>
      <c r="G69" s="756" t="s">
        <v>770</v>
      </c>
      <c r="H69" s="756">
        <v>2014</v>
      </c>
      <c r="I69" s="644" t="s">
        <v>570</v>
      </c>
      <c r="J69" s="644" t="s">
        <v>585</v>
      </c>
      <c r="K69" s="633"/>
      <c r="L69" s="695"/>
      <c r="M69" s="696"/>
      <c r="N69" s="696"/>
      <c r="O69" s="696"/>
      <c r="P69" s="696"/>
      <c r="Q69" s="696"/>
      <c r="R69" s="696"/>
      <c r="S69" s="696"/>
      <c r="T69" s="696"/>
      <c r="U69" s="696">
        <v>7.8489148899999996</v>
      </c>
      <c r="V69" s="696"/>
      <c r="W69" s="696"/>
      <c r="X69" s="696"/>
      <c r="Y69" s="696"/>
      <c r="Z69" s="696"/>
      <c r="AA69" s="696"/>
      <c r="AB69" s="696"/>
      <c r="AC69" s="696"/>
      <c r="AD69" s="696"/>
      <c r="AE69" s="696"/>
      <c r="AF69" s="696"/>
      <c r="AG69" s="696"/>
      <c r="AH69" s="696"/>
      <c r="AI69" s="696"/>
      <c r="AJ69" s="696"/>
      <c r="AK69" s="696"/>
      <c r="AL69" s="696"/>
      <c r="AM69" s="696"/>
      <c r="AN69" s="696"/>
      <c r="AO69" s="696"/>
      <c r="AP69" s="633"/>
      <c r="AQ69" s="695"/>
      <c r="AR69" s="696"/>
      <c r="AS69" s="696"/>
      <c r="AT69" s="696"/>
      <c r="AU69" s="696"/>
      <c r="AV69" s="696"/>
      <c r="AW69" s="696"/>
      <c r="AX69" s="696"/>
      <c r="AY69" s="696"/>
      <c r="AZ69" s="696">
        <v>27513.19267</v>
      </c>
      <c r="BA69" s="696"/>
      <c r="BB69" s="696"/>
      <c r="BC69" s="696"/>
      <c r="BD69" s="696"/>
      <c r="BE69" s="696"/>
      <c r="BF69" s="696"/>
      <c r="BG69" s="696"/>
      <c r="BH69" s="696"/>
      <c r="BI69" s="696"/>
      <c r="BJ69" s="696"/>
      <c r="BK69" s="696"/>
      <c r="BL69" s="696"/>
      <c r="BM69" s="696"/>
      <c r="BN69" s="696"/>
      <c r="BO69" s="696"/>
      <c r="BP69" s="696"/>
      <c r="BQ69" s="696"/>
      <c r="BR69" s="696"/>
      <c r="BS69" s="696"/>
      <c r="BT69" s="696"/>
    </row>
    <row r="70" spans="2:73">
      <c r="B70" s="756" t="s">
        <v>208</v>
      </c>
      <c r="C70" s="756" t="s">
        <v>772</v>
      </c>
      <c r="D70" s="756" t="s">
        <v>14</v>
      </c>
      <c r="E70" s="756" t="s">
        <v>768</v>
      </c>
      <c r="F70" s="756" t="s">
        <v>29</v>
      </c>
      <c r="G70" s="756" t="s">
        <v>770</v>
      </c>
      <c r="H70" s="756">
        <v>2014</v>
      </c>
      <c r="I70" s="644" t="s">
        <v>570</v>
      </c>
      <c r="J70" s="644" t="s">
        <v>585</v>
      </c>
      <c r="K70" s="633"/>
      <c r="L70" s="695"/>
      <c r="M70" s="696"/>
      <c r="N70" s="696"/>
      <c r="O70" s="696"/>
      <c r="P70" s="696"/>
      <c r="Q70" s="696"/>
      <c r="R70" s="696"/>
      <c r="S70" s="696"/>
      <c r="T70" s="696"/>
      <c r="U70" s="696">
        <v>2.7695434799999998</v>
      </c>
      <c r="V70" s="696"/>
      <c r="W70" s="696"/>
      <c r="X70" s="696"/>
      <c r="Y70" s="696"/>
      <c r="Z70" s="696"/>
      <c r="AA70" s="696"/>
      <c r="AB70" s="696"/>
      <c r="AC70" s="696"/>
      <c r="AD70" s="696"/>
      <c r="AE70" s="696"/>
      <c r="AF70" s="696"/>
      <c r="AG70" s="696"/>
      <c r="AH70" s="696"/>
      <c r="AI70" s="696"/>
      <c r="AJ70" s="696"/>
      <c r="AK70" s="696"/>
      <c r="AL70" s="696"/>
      <c r="AM70" s="696"/>
      <c r="AN70" s="696"/>
      <c r="AO70" s="696"/>
      <c r="AP70" s="633"/>
      <c r="AQ70" s="695"/>
      <c r="AR70" s="696"/>
      <c r="AS70" s="696"/>
      <c r="AT70" s="696"/>
      <c r="AU70" s="696"/>
      <c r="AV70" s="696"/>
      <c r="AW70" s="696"/>
      <c r="AX70" s="696"/>
      <c r="AY70" s="696"/>
      <c r="AZ70" s="696">
        <v>27115.562859999998</v>
      </c>
      <c r="BA70" s="696"/>
      <c r="BB70" s="696"/>
      <c r="BC70" s="696"/>
      <c r="BD70" s="696"/>
      <c r="BE70" s="696"/>
      <c r="BF70" s="696"/>
      <c r="BG70" s="696"/>
      <c r="BH70" s="696"/>
      <c r="BI70" s="696"/>
      <c r="BJ70" s="696"/>
      <c r="BK70" s="696"/>
      <c r="BL70" s="696"/>
      <c r="BM70" s="696"/>
      <c r="BN70" s="696"/>
      <c r="BO70" s="696"/>
      <c r="BP70" s="696"/>
      <c r="BQ70" s="696"/>
      <c r="BR70" s="696"/>
      <c r="BS70" s="696"/>
      <c r="BT70" s="696"/>
    </row>
    <row r="71" spans="2:73">
      <c r="B71" s="756" t="s">
        <v>208</v>
      </c>
      <c r="C71" s="756" t="s">
        <v>773</v>
      </c>
      <c r="D71" s="756" t="s">
        <v>3</v>
      </c>
      <c r="E71" s="756" t="s">
        <v>768</v>
      </c>
      <c r="F71" s="756" t="s">
        <v>29</v>
      </c>
      <c r="G71" s="756" t="s">
        <v>770</v>
      </c>
      <c r="H71" s="756">
        <v>2014</v>
      </c>
      <c r="I71" s="644" t="s">
        <v>570</v>
      </c>
      <c r="J71" s="644" t="s">
        <v>585</v>
      </c>
      <c r="K71" s="633"/>
      <c r="L71" s="695"/>
      <c r="M71" s="696"/>
      <c r="N71" s="696"/>
      <c r="O71" s="696"/>
      <c r="P71" s="696"/>
      <c r="Q71" s="696"/>
      <c r="R71" s="696"/>
      <c r="S71" s="696"/>
      <c r="T71" s="696"/>
      <c r="U71" s="696">
        <v>210.328817491</v>
      </c>
      <c r="V71" s="696"/>
      <c r="W71" s="696"/>
      <c r="X71" s="696"/>
      <c r="Y71" s="696"/>
      <c r="Z71" s="696"/>
      <c r="AA71" s="696"/>
      <c r="AB71" s="696"/>
      <c r="AC71" s="696"/>
      <c r="AD71" s="696"/>
      <c r="AE71" s="696"/>
      <c r="AF71" s="696"/>
      <c r="AG71" s="696"/>
      <c r="AH71" s="696"/>
      <c r="AI71" s="696"/>
      <c r="AJ71" s="696"/>
      <c r="AK71" s="696"/>
      <c r="AL71" s="696"/>
      <c r="AM71" s="696"/>
      <c r="AN71" s="696"/>
      <c r="AO71" s="696"/>
      <c r="AP71" s="633"/>
      <c r="AQ71" s="698"/>
      <c r="AR71" s="699"/>
      <c r="AS71" s="699"/>
      <c r="AT71" s="699"/>
      <c r="AU71" s="699"/>
      <c r="AV71" s="699"/>
      <c r="AW71" s="699"/>
      <c r="AX71" s="699"/>
      <c r="AY71" s="699"/>
      <c r="AZ71" s="699">
        <v>389383.71912200004</v>
      </c>
      <c r="BA71" s="699"/>
      <c r="BB71" s="699"/>
      <c r="BC71" s="699"/>
      <c r="BD71" s="699"/>
      <c r="BE71" s="699"/>
      <c r="BF71" s="699"/>
      <c r="BG71" s="699"/>
      <c r="BH71" s="699"/>
      <c r="BI71" s="699"/>
      <c r="BJ71" s="699"/>
      <c r="BK71" s="699"/>
      <c r="BL71" s="699"/>
      <c r="BM71" s="699"/>
      <c r="BN71" s="699"/>
      <c r="BO71" s="699"/>
      <c r="BP71" s="699"/>
      <c r="BQ71" s="699"/>
      <c r="BR71" s="699"/>
      <c r="BS71" s="699"/>
      <c r="BT71" s="699"/>
    </row>
    <row r="72" spans="2:73">
      <c r="B72" s="756" t="s">
        <v>208</v>
      </c>
      <c r="C72" s="756" t="s">
        <v>771</v>
      </c>
      <c r="D72" s="756" t="s">
        <v>22</v>
      </c>
      <c r="E72" s="756" t="s">
        <v>768</v>
      </c>
      <c r="F72" s="756" t="s">
        <v>769</v>
      </c>
      <c r="G72" s="756" t="s">
        <v>770</v>
      </c>
      <c r="H72" s="756">
        <v>2014</v>
      </c>
      <c r="I72" s="644" t="s">
        <v>570</v>
      </c>
      <c r="J72" s="644" t="s">
        <v>585</v>
      </c>
      <c r="K72" s="633"/>
      <c r="L72" s="695"/>
      <c r="M72" s="696"/>
      <c r="N72" s="696"/>
      <c r="O72" s="696"/>
      <c r="P72" s="696"/>
      <c r="Q72" s="696"/>
      <c r="R72" s="696"/>
      <c r="S72" s="696"/>
      <c r="T72" s="696"/>
      <c r="U72" s="696">
        <v>314.87391300000002</v>
      </c>
      <c r="V72" s="696"/>
      <c r="W72" s="696"/>
      <c r="X72" s="696"/>
      <c r="Y72" s="696"/>
      <c r="Z72" s="696"/>
      <c r="AA72" s="696"/>
      <c r="AB72" s="696"/>
      <c r="AC72" s="696"/>
      <c r="AD72" s="696"/>
      <c r="AE72" s="696"/>
      <c r="AF72" s="696"/>
      <c r="AG72" s="696"/>
      <c r="AH72" s="696"/>
      <c r="AI72" s="696"/>
      <c r="AJ72" s="696"/>
      <c r="AK72" s="696"/>
      <c r="AL72" s="696"/>
      <c r="AM72" s="696"/>
      <c r="AN72" s="696"/>
      <c r="AO72" s="696"/>
      <c r="AP72" s="633"/>
      <c r="AQ72" s="693"/>
      <c r="AR72" s="694"/>
      <c r="AS72" s="694"/>
      <c r="AT72" s="694"/>
      <c r="AU72" s="694"/>
      <c r="AV72" s="694"/>
      <c r="AW72" s="694"/>
      <c r="AX72" s="694"/>
      <c r="AY72" s="694"/>
      <c r="AZ72" s="694">
        <v>1713986.757</v>
      </c>
      <c r="BA72" s="694"/>
      <c r="BB72" s="694"/>
      <c r="BC72" s="694"/>
      <c r="BD72" s="694"/>
      <c r="BE72" s="694"/>
      <c r="BF72" s="694"/>
      <c r="BG72" s="694"/>
      <c r="BH72" s="694"/>
      <c r="BI72" s="694"/>
      <c r="BJ72" s="694"/>
      <c r="BK72" s="694"/>
      <c r="BL72" s="694"/>
      <c r="BM72" s="694"/>
      <c r="BN72" s="694"/>
      <c r="BO72" s="694"/>
      <c r="BP72" s="694"/>
      <c r="BQ72" s="694"/>
      <c r="BR72" s="694"/>
      <c r="BS72" s="694"/>
      <c r="BT72" s="694"/>
    </row>
    <row r="73" spans="2:73">
      <c r="B73" s="756" t="s">
        <v>774</v>
      </c>
      <c r="C73" s="756" t="s">
        <v>775</v>
      </c>
      <c r="D73" s="756" t="s">
        <v>13</v>
      </c>
      <c r="E73" s="756" t="s">
        <v>768</v>
      </c>
      <c r="F73" s="756" t="s">
        <v>775</v>
      </c>
      <c r="G73" s="756" t="s">
        <v>770</v>
      </c>
      <c r="H73" s="756">
        <v>2014</v>
      </c>
      <c r="I73" s="644" t="s">
        <v>570</v>
      </c>
      <c r="J73" s="644" t="s">
        <v>585</v>
      </c>
      <c r="K73" s="633"/>
      <c r="L73" s="695"/>
      <c r="M73" s="696"/>
      <c r="N73" s="696"/>
      <c r="O73" s="696"/>
      <c r="P73" s="696"/>
      <c r="Q73" s="696"/>
      <c r="R73" s="696"/>
      <c r="S73" s="696"/>
      <c r="T73" s="696"/>
      <c r="U73" s="696">
        <v>0</v>
      </c>
      <c r="V73" s="696"/>
      <c r="W73" s="696"/>
      <c r="X73" s="696"/>
      <c r="Y73" s="696"/>
      <c r="Z73" s="696"/>
      <c r="AA73" s="696"/>
      <c r="AB73" s="696"/>
      <c r="AC73" s="696"/>
      <c r="AD73" s="696"/>
      <c r="AE73" s="696"/>
      <c r="AF73" s="696"/>
      <c r="AG73" s="696"/>
      <c r="AH73" s="696"/>
      <c r="AI73" s="696"/>
      <c r="AJ73" s="696"/>
      <c r="AK73" s="696"/>
      <c r="AL73" s="696"/>
      <c r="AM73" s="696"/>
      <c r="AN73" s="696"/>
      <c r="AO73" s="696"/>
      <c r="AP73" s="633"/>
      <c r="AQ73" s="695"/>
      <c r="AR73" s="696"/>
      <c r="AS73" s="696"/>
      <c r="AT73" s="696"/>
      <c r="AU73" s="696"/>
      <c r="AV73" s="696"/>
      <c r="AW73" s="696"/>
      <c r="AX73" s="696"/>
      <c r="AY73" s="696"/>
      <c r="AZ73" s="696">
        <v>92807.423999999999</v>
      </c>
      <c r="BA73" s="696"/>
      <c r="BB73" s="696"/>
      <c r="BC73" s="696"/>
      <c r="BD73" s="696"/>
      <c r="BE73" s="696"/>
      <c r="BF73" s="696"/>
      <c r="BG73" s="696"/>
      <c r="BH73" s="696"/>
      <c r="BI73" s="696"/>
      <c r="BJ73" s="696"/>
      <c r="BK73" s="696"/>
      <c r="BL73" s="696"/>
      <c r="BM73" s="696"/>
      <c r="BN73" s="696"/>
      <c r="BO73" s="696"/>
      <c r="BP73" s="696"/>
      <c r="BQ73" s="696"/>
      <c r="BR73" s="696"/>
      <c r="BS73" s="696"/>
      <c r="BT73" s="696"/>
    </row>
    <row r="74" spans="2:73">
      <c r="B74" s="756"/>
      <c r="C74" s="756">
        <v>57</v>
      </c>
      <c r="D74" s="756" t="s">
        <v>97</v>
      </c>
      <c r="E74" s="756" t="s">
        <v>782</v>
      </c>
      <c r="F74" s="756"/>
      <c r="G74" s="756"/>
      <c r="H74" s="756">
        <v>2015</v>
      </c>
      <c r="I74" s="644" t="s">
        <v>572</v>
      </c>
      <c r="J74" s="644" t="s">
        <v>585</v>
      </c>
      <c r="K74" s="633"/>
      <c r="L74" s="695"/>
      <c r="M74" s="696"/>
      <c r="N74" s="696"/>
      <c r="O74" s="696"/>
      <c r="P74" s="696"/>
      <c r="Q74" s="696"/>
      <c r="R74" s="696"/>
      <c r="S74" s="696"/>
      <c r="T74" s="696"/>
      <c r="U74" s="696">
        <v>0</v>
      </c>
      <c r="V74" s="696"/>
      <c r="W74" s="696"/>
      <c r="X74" s="696"/>
      <c r="Y74" s="696"/>
      <c r="Z74" s="696"/>
      <c r="AA74" s="696"/>
      <c r="AB74" s="696"/>
      <c r="AC74" s="696"/>
      <c r="AD74" s="696"/>
      <c r="AE74" s="696"/>
      <c r="AF74" s="696"/>
      <c r="AG74" s="696"/>
      <c r="AH74" s="696"/>
      <c r="AI74" s="696"/>
      <c r="AJ74" s="696"/>
      <c r="AK74" s="696"/>
      <c r="AL74" s="696"/>
      <c r="AM74" s="696"/>
      <c r="AN74" s="696"/>
      <c r="AO74" s="696"/>
      <c r="AP74" s="633"/>
      <c r="AQ74" s="695"/>
      <c r="AR74" s="696"/>
      <c r="AS74" s="696"/>
      <c r="AT74" s="696"/>
      <c r="AU74" s="696"/>
      <c r="AV74" s="696"/>
      <c r="AW74" s="696"/>
      <c r="AX74" s="696"/>
      <c r="AY74" s="696"/>
      <c r="AZ74" s="696">
        <v>0</v>
      </c>
      <c r="BA74" s="696"/>
      <c r="BB74" s="696"/>
      <c r="BC74" s="696"/>
      <c r="BD74" s="696"/>
      <c r="BE74" s="696"/>
      <c r="BF74" s="696"/>
      <c r="BG74" s="696"/>
      <c r="BH74" s="696"/>
      <c r="BI74" s="696"/>
      <c r="BJ74" s="696"/>
      <c r="BK74" s="696"/>
      <c r="BL74" s="696"/>
      <c r="BM74" s="696"/>
      <c r="BN74" s="696"/>
      <c r="BO74" s="696"/>
      <c r="BP74" s="696"/>
      <c r="BQ74" s="696"/>
      <c r="BR74" s="696"/>
      <c r="BS74" s="696"/>
      <c r="BT74" s="696"/>
    </row>
    <row r="75" spans="2:73">
      <c r="B75" s="756"/>
      <c r="C75" s="756">
        <v>131</v>
      </c>
      <c r="D75" s="756" t="s">
        <v>96</v>
      </c>
      <c r="E75" s="756" t="s">
        <v>782</v>
      </c>
      <c r="F75" s="756"/>
      <c r="G75" s="756"/>
      <c r="H75" s="756">
        <v>2015</v>
      </c>
      <c r="I75" s="644" t="s">
        <v>572</v>
      </c>
      <c r="J75" s="644" t="s">
        <v>578</v>
      </c>
      <c r="K75" s="633"/>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33"/>
      <c r="AQ75" s="695"/>
      <c r="AR75" s="696"/>
      <c r="AS75" s="696"/>
      <c r="AT75" s="696"/>
      <c r="AU75" s="696"/>
      <c r="AV75" s="696"/>
      <c r="AW75" s="696"/>
      <c r="AX75" s="696"/>
      <c r="AY75" s="696"/>
      <c r="AZ75" s="696">
        <v>1429</v>
      </c>
      <c r="BA75" s="696"/>
      <c r="BB75" s="696"/>
      <c r="BC75" s="696"/>
      <c r="BD75" s="696"/>
      <c r="BE75" s="696"/>
      <c r="BF75" s="696"/>
      <c r="BG75" s="696"/>
      <c r="BH75" s="696"/>
      <c r="BI75" s="696"/>
      <c r="BJ75" s="696"/>
      <c r="BK75" s="696"/>
      <c r="BL75" s="696"/>
      <c r="BM75" s="696"/>
      <c r="BN75" s="696"/>
      <c r="BO75" s="696"/>
      <c r="BP75" s="696"/>
      <c r="BQ75" s="696"/>
      <c r="BR75" s="696"/>
      <c r="BS75" s="696"/>
      <c r="BT75" s="696"/>
    </row>
    <row r="76" spans="2:73">
      <c r="B76" s="756"/>
      <c r="C76" s="756">
        <v>59</v>
      </c>
      <c r="D76" s="756" t="s">
        <v>96</v>
      </c>
      <c r="E76" s="756" t="s">
        <v>782</v>
      </c>
      <c r="F76" s="756"/>
      <c r="G76" s="756"/>
      <c r="H76" s="756">
        <v>2015</v>
      </c>
      <c r="I76" s="644" t="s">
        <v>572</v>
      </c>
      <c r="J76" s="644" t="s">
        <v>585</v>
      </c>
      <c r="K76" s="633"/>
      <c r="L76" s="695"/>
      <c r="M76" s="696"/>
      <c r="N76" s="696"/>
      <c r="O76" s="696"/>
      <c r="P76" s="696"/>
      <c r="Q76" s="696"/>
      <c r="R76" s="696"/>
      <c r="S76" s="696"/>
      <c r="T76" s="696"/>
      <c r="U76" s="696">
        <v>42</v>
      </c>
      <c r="V76" s="696"/>
      <c r="W76" s="696"/>
      <c r="X76" s="696"/>
      <c r="Y76" s="696"/>
      <c r="Z76" s="696"/>
      <c r="AA76" s="696"/>
      <c r="AB76" s="696"/>
      <c r="AC76" s="696"/>
      <c r="AD76" s="696"/>
      <c r="AE76" s="696"/>
      <c r="AF76" s="696"/>
      <c r="AG76" s="696"/>
      <c r="AH76" s="696"/>
      <c r="AI76" s="696"/>
      <c r="AJ76" s="696"/>
      <c r="AK76" s="696"/>
      <c r="AL76" s="696"/>
      <c r="AM76" s="696"/>
      <c r="AN76" s="696"/>
      <c r="AO76" s="696"/>
      <c r="AP76" s="633"/>
      <c r="AQ76" s="695"/>
      <c r="AR76" s="696"/>
      <c r="AS76" s="696"/>
      <c r="AT76" s="696"/>
      <c r="AU76" s="696"/>
      <c r="AV76" s="696"/>
      <c r="AW76" s="696"/>
      <c r="AX76" s="696"/>
      <c r="AY76" s="696"/>
      <c r="AZ76" s="696">
        <v>613181</v>
      </c>
      <c r="BA76" s="696"/>
      <c r="BB76" s="696"/>
      <c r="BC76" s="696"/>
      <c r="BD76" s="696"/>
      <c r="BE76" s="696"/>
      <c r="BF76" s="696"/>
      <c r="BG76" s="696"/>
      <c r="BH76" s="696"/>
      <c r="BI76" s="696"/>
      <c r="BJ76" s="696"/>
      <c r="BK76" s="696"/>
      <c r="BL76" s="696"/>
      <c r="BM76" s="696"/>
      <c r="BN76" s="696"/>
      <c r="BO76" s="696"/>
      <c r="BP76" s="696"/>
      <c r="BQ76" s="696"/>
      <c r="BR76" s="696"/>
      <c r="BS76" s="696"/>
      <c r="BT76" s="696"/>
    </row>
    <row r="77" spans="2:73">
      <c r="B77" s="756"/>
      <c r="C77" s="756">
        <v>130</v>
      </c>
      <c r="D77" s="756" t="s">
        <v>95</v>
      </c>
      <c r="E77" s="756" t="s">
        <v>782</v>
      </c>
      <c r="F77" s="756"/>
      <c r="G77" s="756"/>
      <c r="H77" s="756">
        <v>2015</v>
      </c>
      <c r="I77" s="644" t="s">
        <v>572</v>
      </c>
      <c r="J77" s="644" t="s">
        <v>578</v>
      </c>
      <c r="K77" s="633"/>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33"/>
      <c r="AQ77" s="695"/>
      <c r="AR77" s="696"/>
      <c r="AS77" s="696"/>
      <c r="AT77" s="696"/>
      <c r="AU77" s="696"/>
      <c r="AV77" s="696"/>
      <c r="AW77" s="696"/>
      <c r="AX77" s="696"/>
      <c r="AY77" s="696"/>
      <c r="AZ77" s="696">
        <v>4422</v>
      </c>
      <c r="BA77" s="696"/>
      <c r="BB77" s="696"/>
      <c r="BC77" s="696"/>
      <c r="BD77" s="696"/>
      <c r="BE77" s="696"/>
      <c r="BF77" s="696"/>
      <c r="BG77" s="696"/>
      <c r="BH77" s="696"/>
      <c r="BI77" s="696"/>
      <c r="BJ77" s="696"/>
      <c r="BK77" s="696"/>
      <c r="BL77" s="696"/>
      <c r="BM77" s="696"/>
      <c r="BN77" s="696"/>
      <c r="BO77" s="696"/>
      <c r="BP77" s="696"/>
      <c r="BQ77" s="696"/>
      <c r="BR77" s="696"/>
      <c r="BS77" s="696"/>
      <c r="BT77" s="696"/>
    </row>
    <row r="78" spans="2:73">
      <c r="B78" s="756"/>
      <c r="C78" s="756">
        <v>58</v>
      </c>
      <c r="D78" s="756" t="s">
        <v>95</v>
      </c>
      <c r="E78" s="756" t="s">
        <v>782</v>
      </c>
      <c r="F78" s="756"/>
      <c r="G78" s="756"/>
      <c r="H78" s="756">
        <v>2015</v>
      </c>
      <c r="I78" s="644" t="s">
        <v>572</v>
      </c>
      <c r="J78" s="644" t="s">
        <v>585</v>
      </c>
      <c r="K78" s="633"/>
      <c r="L78" s="695"/>
      <c r="M78" s="696"/>
      <c r="N78" s="696"/>
      <c r="O78" s="696"/>
      <c r="P78" s="696"/>
      <c r="Q78" s="696"/>
      <c r="R78" s="696"/>
      <c r="S78" s="696"/>
      <c r="T78" s="696"/>
      <c r="U78" s="696">
        <v>14</v>
      </c>
      <c r="V78" s="696"/>
      <c r="W78" s="696"/>
      <c r="X78" s="696"/>
      <c r="Y78" s="696"/>
      <c r="Z78" s="696"/>
      <c r="AA78" s="696"/>
      <c r="AB78" s="696"/>
      <c r="AC78" s="696"/>
      <c r="AD78" s="696"/>
      <c r="AE78" s="696"/>
      <c r="AF78" s="696"/>
      <c r="AG78" s="696"/>
      <c r="AH78" s="696"/>
      <c r="AI78" s="696"/>
      <c r="AJ78" s="696"/>
      <c r="AK78" s="696"/>
      <c r="AL78" s="696"/>
      <c r="AM78" s="696"/>
      <c r="AN78" s="696"/>
      <c r="AO78" s="696"/>
      <c r="AP78" s="633"/>
      <c r="AQ78" s="695"/>
      <c r="AR78" s="696"/>
      <c r="AS78" s="696"/>
      <c r="AT78" s="696"/>
      <c r="AU78" s="696"/>
      <c r="AV78" s="696"/>
      <c r="AW78" s="696"/>
      <c r="AX78" s="696"/>
      <c r="AY78" s="696"/>
      <c r="AZ78" s="696">
        <v>216959</v>
      </c>
      <c r="BA78" s="696"/>
      <c r="BB78" s="696"/>
      <c r="BC78" s="696"/>
      <c r="BD78" s="696"/>
      <c r="BE78" s="696"/>
      <c r="BF78" s="696"/>
      <c r="BG78" s="696"/>
      <c r="BH78" s="696"/>
      <c r="BI78" s="696"/>
      <c r="BJ78" s="696"/>
      <c r="BK78" s="696"/>
      <c r="BL78" s="696"/>
      <c r="BM78" s="696"/>
      <c r="BN78" s="696"/>
      <c r="BO78" s="696"/>
      <c r="BP78" s="696"/>
      <c r="BQ78" s="696"/>
      <c r="BR78" s="696"/>
      <c r="BS78" s="696"/>
      <c r="BT78" s="696"/>
    </row>
    <row r="79" spans="2:73" ht="15.75">
      <c r="B79" s="756"/>
      <c r="C79" s="756">
        <v>136</v>
      </c>
      <c r="D79" s="756" t="s">
        <v>101</v>
      </c>
      <c r="E79" s="756" t="s">
        <v>782</v>
      </c>
      <c r="F79" s="756"/>
      <c r="G79" s="756"/>
      <c r="H79" s="756">
        <v>2015</v>
      </c>
      <c r="I79" s="644" t="s">
        <v>572</v>
      </c>
      <c r="J79" s="644" t="s">
        <v>578</v>
      </c>
      <c r="K79" s="633"/>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33"/>
      <c r="AQ79" s="695"/>
      <c r="AR79" s="696"/>
      <c r="AS79" s="696"/>
      <c r="AT79" s="696"/>
      <c r="AU79" s="696"/>
      <c r="AV79" s="696"/>
      <c r="AW79" s="696"/>
      <c r="AX79" s="696"/>
      <c r="AY79" s="696"/>
      <c r="AZ79" s="696">
        <v>0</v>
      </c>
      <c r="BA79" s="696"/>
      <c r="BB79" s="696"/>
      <c r="BC79" s="696"/>
      <c r="BD79" s="696"/>
      <c r="BE79" s="696"/>
      <c r="BF79" s="696"/>
      <c r="BG79" s="696"/>
      <c r="BH79" s="696"/>
      <c r="BI79" s="696"/>
      <c r="BJ79" s="696"/>
      <c r="BK79" s="696"/>
      <c r="BL79" s="696"/>
      <c r="BM79" s="696"/>
      <c r="BN79" s="696"/>
      <c r="BO79" s="696"/>
      <c r="BP79" s="696"/>
      <c r="BQ79" s="696"/>
      <c r="BR79" s="696"/>
      <c r="BS79" s="696"/>
      <c r="BT79" s="696"/>
      <c r="BU79" s="163"/>
    </row>
    <row r="80" spans="2:73" ht="15.75">
      <c r="B80" s="756"/>
      <c r="C80" s="756">
        <v>238</v>
      </c>
      <c r="D80" s="756" t="s">
        <v>101</v>
      </c>
      <c r="E80" s="756" t="s">
        <v>782</v>
      </c>
      <c r="F80" s="756"/>
      <c r="G80" s="756"/>
      <c r="H80" s="756">
        <v>2015</v>
      </c>
      <c r="I80" s="644" t="s">
        <v>573</v>
      </c>
      <c r="J80" s="644" t="s">
        <v>578</v>
      </c>
      <c r="K80" s="633"/>
      <c r="L80" s="695"/>
      <c r="M80" s="696"/>
      <c r="N80" s="696"/>
      <c r="O80" s="696"/>
      <c r="P80" s="696"/>
      <c r="Q80" s="696"/>
      <c r="R80" s="696"/>
      <c r="S80" s="696"/>
      <c r="T80" s="696"/>
      <c r="U80" s="696">
        <v>1</v>
      </c>
      <c r="V80" s="696"/>
      <c r="W80" s="696"/>
      <c r="X80" s="696"/>
      <c r="Y80" s="696"/>
      <c r="Z80" s="696"/>
      <c r="AA80" s="696"/>
      <c r="AB80" s="696"/>
      <c r="AC80" s="696"/>
      <c r="AD80" s="696"/>
      <c r="AE80" s="696"/>
      <c r="AF80" s="696"/>
      <c r="AG80" s="696"/>
      <c r="AH80" s="696"/>
      <c r="AI80" s="696"/>
      <c r="AJ80" s="696"/>
      <c r="AK80" s="696"/>
      <c r="AL80" s="696"/>
      <c r="AM80" s="696"/>
      <c r="AN80" s="696"/>
      <c r="AO80" s="696"/>
      <c r="AP80" s="633"/>
      <c r="AQ80" s="695"/>
      <c r="AR80" s="696"/>
      <c r="AS80" s="696"/>
      <c r="AT80" s="696"/>
      <c r="AU80" s="696"/>
      <c r="AV80" s="696"/>
      <c r="AW80" s="696"/>
      <c r="AX80" s="696"/>
      <c r="AY80" s="696"/>
      <c r="AZ80" s="696">
        <v>3828</v>
      </c>
      <c r="BA80" s="696"/>
      <c r="BB80" s="696"/>
      <c r="BC80" s="696"/>
      <c r="BD80" s="696"/>
      <c r="BE80" s="696"/>
      <c r="BF80" s="696"/>
      <c r="BG80" s="696"/>
      <c r="BH80" s="696"/>
      <c r="BI80" s="696"/>
      <c r="BJ80" s="696"/>
      <c r="BK80" s="696"/>
      <c r="BL80" s="696"/>
      <c r="BM80" s="696"/>
      <c r="BN80" s="696"/>
      <c r="BO80" s="696"/>
      <c r="BP80" s="696"/>
      <c r="BQ80" s="696"/>
      <c r="BR80" s="696"/>
      <c r="BS80" s="696"/>
      <c r="BT80" s="696"/>
      <c r="BU80" s="163"/>
    </row>
    <row r="81" spans="2:73">
      <c r="B81" s="756"/>
      <c r="C81" s="756">
        <v>64</v>
      </c>
      <c r="D81" s="756" t="s">
        <v>101</v>
      </c>
      <c r="E81" s="756" t="s">
        <v>782</v>
      </c>
      <c r="F81" s="756"/>
      <c r="G81" s="756"/>
      <c r="H81" s="756">
        <v>2015</v>
      </c>
      <c r="I81" s="644" t="s">
        <v>572</v>
      </c>
      <c r="J81" s="644" t="s">
        <v>585</v>
      </c>
      <c r="K81" s="633"/>
      <c r="L81" s="695"/>
      <c r="M81" s="696"/>
      <c r="N81" s="696"/>
      <c r="O81" s="696"/>
      <c r="P81" s="696"/>
      <c r="Q81" s="696"/>
      <c r="R81" s="696"/>
      <c r="S81" s="696"/>
      <c r="T81" s="696"/>
      <c r="U81" s="696">
        <v>69</v>
      </c>
      <c r="V81" s="696"/>
      <c r="W81" s="696"/>
      <c r="X81" s="696"/>
      <c r="Y81" s="696"/>
      <c r="Z81" s="696"/>
      <c r="AA81" s="696"/>
      <c r="AB81" s="696"/>
      <c r="AC81" s="696"/>
      <c r="AD81" s="696"/>
      <c r="AE81" s="696"/>
      <c r="AF81" s="696"/>
      <c r="AG81" s="696"/>
      <c r="AH81" s="696"/>
      <c r="AI81" s="696"/>
      <c r="AJ81" s="696"/>
      <c r="AK81" s="696"/>
      <c r="AL81" s="696"/>
      <c r="AM81" s="696"/>
      <c r="AN81" s="696"/>
      <c r="AO81" s="696"/>
      <c r="AP81" s="633"/>
      <c r="AQ81" s="695"/>
      <c r="AR81" s="696"/>
      <c r="AS81" s="696"/>
      <c r="AT81" s="696"/>
      <c r="AU81" s="696"/>
      <c r="AV81" s="696"/>
      <c r="AW81" s="696"/>
      <c r="AX81" s="696"/>
      <c r="AY81" s="696"/>
      <c r="AZ81" s="696">
        <v>326075</v>
      </c>
      <c r="BA81" s="696"/>
      <c r="BB81" s="696"/>
      <c r="BC81" s="696"/>
      <c r="BD81" s="696"/>
      <c r="BE81" s="696"/>
      <c r="BF81" s="696"/>
      <c r="BG81" s="696"/>
      <c r="BH81" s="696"/>
      <c r="BI81" s="696"/>
      <c r="BJ81" s="696"/>
      <c r="BK81" s="696"/>
      <c r="BL81" s="696"/>
      <c r="BM81" s="696"/>
      <c r="BN81" s="696"/>
      <c r="BO81" s="696"/>
      <c r="BP81" s="696"/>
      <c r="BQ81" s="696"/>
      <c r="BR81" s="696"/>
      <c r="BS81" s="696"/>
      <c r="BT81" s="696"/>
    </row>
    <row r="82" spans="2:73" ht="15.75">
      <c r="B82" s="756"/>
      <c r="C82" s="756">
        <v>237</v>
      </c>
      <c r="D82" s="756" t="s">
        <v>100</v>
      </c>
      <c r="E82" s="756" t="s">
        <v>782</v>
      </c>
      <c r="F82" s="756"/>
      <c r="G82" s="756"/>
      <c r="H82" s="756">
        <v>2015</v>
      </c>
      <c r="I82" s="644" t="s">
        <v>573</v>
      </c>
      <c r="J82" s="644" t="s">
        <v>578</v>
      </c>
      <c r="K82" s="633"/>
      <c r="L82" s="695"/>
      <c r="M82" s="696"/>
      <c r="N82" s="696"/>
      <c r="O82" s="696"/>
      <c r="P82" s="696"/>
      <c r="Q82" s="696"/>
      <c r="R82" s="696"/>
      <c r="S82" s="696"/>
      <c r="T82" s="696"/>
      <c r="U82" s="696">
        <v>12</v>
      </c>
      <c r="V82" s="696"/>
      <c r="W82" s="696"/>
      <c r="X82" s="696"/>
      <c r="Y82" s="696"/>
      <c r="Z82" s="696"/>
      <c r="AA82" s="696"/>
      <c r="AB82" s="696"/>
      <c r="AC82" s="696"/>
      <c r="AD82" s="696"/>
      <c r="AE82" s="696"/>
      <c r="AF82" s="696"/>
      <c r="AG82" s="696"/>
      <c r="AH82" s="696"/>
      <c r="AI82" s="696"/>
      <c r="AJ82" s="696"/>
      <c r="AK82" s="696"/>
      <c r="AL82" s="696"/>
      <c r="AM82" s="696"/>
      <c r="AN82" s="696"/>
      <c r="AO82" s="696"/>
      <c r="AP82" s="633"/>
      <c r="AQ82" s="695"/>
      <c r="AR82" s="696"/>
      <c r="AS82" s="696"/>
      <c r="AT82" s="696"/>
      <c r="AU82" s="696"/>
      <c r="AV82" s="696"/>
      <c r="AW82" s="696"/>
      <c r="AX82" s="696"/>
      <c r="AY82" s="696"/>
      <c r="AZ82" s="696">
        <v>705702</v>
      </c>
      <c r="BA82" s="696"/>
      <c r="BB82" s="696"/>
      <c r="BC82" s="696"/>
      <c r="BD82" s="696"/>
      <c r="BE82" s="696"/>
      <c r="BF82" s="696"/>
      <c r="BG82" s="696"/>
      <c r="BH82" s="696"/>
      <c r="BI82" s="696"/>
      <c r="BJ82" s="696"/>
      <c r="BK82" s="696"/>
      <c r="BL82" s="696"/>
      <c r="BM82" s="696"/>
      <c r="BN82" s="696"/>
      <c r="BO82" s="696"/>
      <c r="BP82" s="696"/>
      <c r="BQ82" s="696"/>
      <c r="BR82" s="696"/>
      <c r="BS82" s="696"/>
      <c r="BT82" s="696"/>
      <c r="BU82" s="163"/>
    </row>
    <row r="83" spans="2:73" ht="15.75">
      <c r="B83" s="756"/>
      <c r="C83" s="756">
        <v>135</v>
      </c>
      <c r="D83" s="756" t="s">
        <v>783</v>
      </c>
      <c r="E83" s="756" t="s">
        <v>782</v>
      </c>
      <c r="F83" s="756"/>
      <c r="G83" s="756"/>
      <c r="H83" s="756">
        <v>2015</v>
      </c>
      <c r="I83" s="644" t="s">
        <v>572</v>
      </c>
      <c r="J83" s="644" t="s">
        <v>578</v>
      </c>
      <c r="K83" s="633"/>
      <c r="L83" s="695"/>
      <c r="M83" s="696"/>
      <c r="N83" s="696"/>
      <c r="O83" s="696"/>
      <c r="P83" s="696"/>
      <c r="Q83" s="696"/>
      <c r="R83" s="696"/>
      <c r="S83" s="696"/>
      <c r="T83" s="696"/>
      <c r="U83" s="696">
        <v>48</v>
      </c>
      <c r="V83" s="696"/>
      <c r="W83" s="696"/>
      <c r="X83" s="696"/>
      <c r="Y83" s="696"/>
      <c r="Z83" s="696"/>
      <c r="AA83" s="696"/>
      <c r="AB83" s="696"/>
      <c r="AC83" s="696"/>
      <c r="AD83" s="696"/>
      <c r="AE83" s="696"/>
      <c r="AF83" s="696"/>
      <c r="AG83" s="696"/>
      <c r="AH83" s="696"/>
      <c r="AI83" s="696"/>
      <c r="AJ83" s="696"/>
      <c r="AK83" s="696"/>
      <c r="AL83" s="696"/>
      <c r="AM83" s="696"/>
      <c r="AN83" s="696"/>
      <c r="AO83" s="696"/>
      <c r="AP83" s="633"/>
      <c r="AQ83" s="695"/>
      <c r="AR83" s="696"/>
      <c r="AS83" s="696"/>
      <c r="AT83" s="696"/>
      <c r="AU83" s="696"/>
      <c r="AV83" s="696"/>
      <c r="AW83" s="696"/>
      <c r="AX83" s="696"/>
      <c r="AY83" s="696"/>
      <c r="AZ83" s="696">
        <v>173212</v>
      </c>
      <c r="BA83" s="696"/>
      <c r="BB83" s="696"/>
      <c r="BC83" s="696"/>
      <c r="BD83" s="696"/>
      <c r="BE83" s="696"/>
      <c r="BF83" s="696"/>
      <c r="BG83" s="696"/>
      <c r="BH83" s="696"/>
      <c r="BI83" s="696"/>
      <c r="BJ83" s="696"/>
      <c r="BK83" s="696"/>
      <c r="BL83" s="696"/>
      <c r="BM83" s="696"/>
      <c r="BN83" s="696"/>
      <c r="BO83" s="696"/>
      <c r="BP83" s="696"/>
      <c r="BQ83" s="696"/>
      <c r="BR83" s="696"/>
      <c r="BS83" s="696"/>
      <c r="BT83" s="696"/>
      <c r="BU83" s="163"/>
    </row>
    <row r="84" spans="2:73" ht="15.75">
      <c r="B84" s="756"/>
      <c r="C84" s="756">
        <v>63</v>
      </c>
      <c r="D84" s="756" t="s">
        <v>783</v>
      </c>
      <c r="E84" s="756" t="s">
        <v>782</v>
      </c>
      <c r="F84" s="756"/>
      <c r="G84" s="756"/>
      <c r="H84" s="756">
        <v>2015</v>
      </c>
      <c r="I84" s="644" t="s">
        <v>572</v>
      </c>
      <c r="J84" s="644" t="s">
        <v>585</v>
      </c>
      <c r="K84" s="633"/>
      <c r="L84" s="695"/>
      <c r="M84" s="696"/>
      <c r="N84" s="696"/>
      <c r="O84" s="696"/>
      <c r="P84" s="696"/>
      <c r="Q84" s="696"/>
      <c r="R84" s="696"/>
      <c r="S84" s="696"/>
      <c r="T84" s="696"/>
      <c r="U84" s="696">
        <v>587</v>
      </c>
      <c r="V84" s="696"/>
      <c r="W84" s="696"/>
      <c r="X84" s="696"/>
      <c r="Y84" s="696"/>
      <c r="Z84" s="696"/>
      <c r="AA84" s="696"/>
      <c r="AB84" s="696"/>
      <c r="AC84" s="696"/>
      <c r="AD84" s="696"/>
      <c r="AE84" s="696"/>
      <c r="AF84" s="696"/>
      <c r="AG84" s="696"/>
      <c r="AH84" s="696"/>
      <c r="AI84" s="696"/>
      <c r="AJ84" s="696"/>
      <c r="AK84" s="696"/>
      <c r="AL84" s="696"/>
      <c r="AM84" s="696"/>
      <c r="AN84" s="696"/>
      <c r="AO84" s="696"/>
      <c r="AP84" s="633"/>
      <c r="AQ84" s="695"/>
      <c r="AR84" s="696"/>
      <c r="AS84" s="696"/>
      <c r="AT84" s="696"/>
      <c r="AU84" s="696"/>
      <c r="AV84" s="696"/>
      <c r="AW84" s="696"/>
      <c r="AX84" s="696"/>
      <c r="AY84" s="696"/>
      <c r="AZ84" s="696">
        <v>6265867</v>
      </c>
      <c r="BA84" s="696"/>
      <c r="BB84" s="696"/>
      <c r="BC84" s="696"/>
      <c r="BD84" s="696"/>
      <c r="BE84" s="696"/>
      <c r="BF84" s="696"/>
      <c r="BG84" s="696"/>
      <c r="BH84" s="696"/>
      <c r="BI84" s="696"/>
      <c r="BJ84" s="696"/>
      <c r="BK84" s="696"/>
      <c r="BL84" s="696"/>
      <c r="BM84" s="696"/>
      <c r="BN84" s="696"/>
      <c r="BO84" s="696"/>
      <c r="BP84" s="696"/>
      <c r="BQ84" s="696"/>
      <c r="BR84" s="696"/>
      <c r="BS84" s="696"/>
      <c r="BT84" s="696"/>
      <c r="BU84" s="163"/>
    </row>
    <row r="85" spans="2:73">
      <c r="B85" s="756"/>
      <c r="C85" s="756">
        <v>134</v>
      </c>
      <c r="D85" s="756" t="s">
        <v>99</v>
      </c>
      <c r="E85" s="756" t="s">
        <v>782</v>
      </c>
      <c r="F85" s="756"/>
      <c r="G85" s="756"/>
      <c r="H85" s="756">
        <v>2015</v>
      </c>
      <c r="I85" s="644" t="s">
        <v>572</v>
      </c>
      <c r="J85" s="644" t="s">
        <v>578</v>
      </c>
      <c r="K85" s="633"/>
      <c r="L85" s="695"/>
      <c r="M85" s="696"/>
      <c r="N85" s="696"/>
      <c r="O85" s="696"/>
      <c r="P85" s="696"/>
      <c r="Q85" s="696"/>
      <c r="R85" s="696"/>
      <c r="S85" s="696"/>
      <c r="T85" s="696"/>
      <c r="U85" s="696">
        <v>100</v>
      </c>
      <c r="V85" s="696"/>
      <c r="W85" s="696"/>
      <c r="X85" s="696"/>
      <c r="Y85" s="696"/>
      <c r="Z85" s="696"/>
      <c r="AA85" s="696"/>
      <c r="AB85" s="696"/>
      <c r="AC85" s="696"/>
      <c r="AD85" s="696"/>
      <c r="AE85" s="696"/>
      <c r="AF85" s="696"/>
      <c r="AG85" s="696"/>
      <c r="AH85" s="696"/>
      <c r="AI85" s="696"/>
      <c r="AJ85" s="696"/>
      <c r="AK85" s="696"/>
      <c r="AL85" s="696"/>
      <c r="AM85" s="696"/>
      <c r="AN85" s="696"/>
      <c r="AO85" s="696"/>
      <c r="AP85" s="633"/>
      <c r="AQ85" s="695"/>
      <c r="AR85" s="696"/>
      <c r="AS85" s="696"/>
      <c r="AT85" s="696"/>
      <c r="AU85" s="696"/>
      <c r="AV85" s="696"/>
      <c r="AW85" s="696"/>
      <c r="AX85" s="696"/>
      <c r="AY85" s="696"/>
      <c r="AZ85" s="696">
        <v>467002</v>
      </c>
      <c r="BA85" s="696"/>
      <c r="BB85" s="696"/>
      <c r="BC85" s="696"/>
      <c r="BD85" s="696"/>
      <c r="BE85" s="696"/>
      <c r="BF85" s="696"/>
      <c r="BG85" s="696"/>
      <c r="BH85" s="696"/>
      <c r="BI85" s="696"/>
      <c r="BJ85" s="696"/>
      <c r="BK85" s="696"/>
      <c r="BL85" s="696"/>
      <c r="BM85" s="696"/>
      <c r="BN85" s="696"/>
      <c r="BO85" s="696"/>
      <c r="BP85" s="696"/>
      <c r="BQ85" s="696"/>
      <c r="BR85" s="696"/>
      <c r="BS85" s="696"/>
      <c r="BT85" s="696"/>
    </row>
    <row r="86" spans="2:73">
      <c r="B86" s="756"/>
      <c r="C86" s="756">
        <v>62</v>
      </c>
      <c r="D86" s="756" t="s">
        <v>99</v>
      </c>
      <c r="E86" s="756" t="s">
        <v>782</v>
      </c>
      <c r="F86" s="756"/>
      <c r="G86" s="756"/>
      <c r="H86" s="756">
        <v>2015</v>
      </c>
      <c r="I86" s="644" t="s">
        <v>572</v>
      </c>
      <c r="J86" s="644" t="s">
        <v>585</v>
      </c>
      <c r="K86" s="633"/>
      <c r="L86" s="695"/>
      <c r="M86" s="696"/>
      <c r="N86" s="696"/>
      <c r="O86" s="696"/>
      <c r="P86" s="696"/>
      <c r="Q86" s="696"/>
      <c r="R86" s="696"/>
      <c r="S86" s="696"/>
      <c r="T86" s="696"/>
      <c r="U86" s="696">
        <v>0</v>
      </c>
      <c r="V86" s="696"/>
      <c r="W86" s="696"/>
      <c r="X86" s="696"/>
      <c r="Y86" s="696"/>
      <c r="Z86" s="696"/>
      <c r="AA86" s="696"/>
      <c r="AB86" s="696"/>
      <c r="AC86" s="696"/>
      <c r="AD86" s="696"/>
      <c r="AE86" s="696"/>
      <c r="AF86" s="696"/>
      <c r="AG86" s="696"/>
      <c r="AH86" s="696"/>
      <c r="AI86" s="696"/>
      <c r="AJ86" s="696"/>
      <c r="AK86" s="696"/>
      <c r="AL86" s="696"/>
      <c r="AM86" s="696"/>
      <c r="AN86" s="696"/>
      <c r="AO86" s="696"/>
      <c r="AP86" s="633"/>
      <c r="AQ86" s="695"/>
      <c r="AR86" s="696"/>
      <c r="AS86" s="696"/>
      <c r="AT86" s="696"/>
      <c r="AU86" s="696"/>
      <c r="AV86" s="696"/>
      <c r="AW86" s="696"/>
      <c r="AX86" s="696"/>
      <c r="AY86" s="696"/>
      <c r="AZ86" s="696">
        <v>0</v>
      </c>
      <c r="BA86" s="696"/>
      <c r="BB86" s="696"/>
      <c r="BC86" s="696"/>
      <c r="BD86" s="696"/>
      <c r="BE86" s="696"/>
      <c r="BF86" s="696"/>
      <c r="BG86" s="696"/>
      <c r="BH86" s="696"/>
      <c r="BI86" s="696"/>
      <c r="BJ86" s="696"/>
      <c r="BK86" s="696"/>
      <c r="BL86" s="696"/>
      <c r="BM86" s="696"/>
      <c r="BN86" s="696"/>
      <c r="BO86" s="696"/>
      <c r="BP86" s="696"/>
      <c r="BQ86" s="696"/>
      <c r="BR86" s="696"/>
      <c r="BS86" s="696"/>
      <c r="BT86" s="696"/>
    </row>
    <row r="87" spans="2:73">
      <c r="B87" s="756"/>
      <c r="C87" s="756">
        <v>132</v>
      </c>
      <c r="D87" s="756" t="s">
        <v>666</v>
      </c>
      <c r="E87" s="756" t="s">
        <v>782</v>
      </c>
      <c r="F87" s="756"/>
      <c r="G87" s="756"/>
      <c r="H87" s="756">
        <v>2015</v>
      </c>
      <c r="I87" s="644" t="s">
        <v>572</v>
      </c>
      <c r="J87" s="644" t="s">
        <v>578</v>
      </c>
      <c r="K87" s="633"/>
      <c r="L87" s="695"/>
      <c r="M87" s="696"/>
      <c r="N87" s="696"/>
      <c r="O87" s="696"/>
      <c r="P87" s="696"/>
      <c r="Q87" s="696"/>
      <c r="R87" s="696"/>
      <c r="S87" s="696"/>
      <c r="T87" s="696"/>
      <c r="U87" s="696">
        <v>9</v>
      </c>
      <c r="V87" s="696"/>
      <c r="W87" s="696"/>
      <c r="X87" s="696"/>
      <c r="Y87" s="696"/>
      <c r="Z87" s="696"/>
      <c r="AA87" s="696"/>
      <c r="AB87" s="696"/>
      <c r="AC87" s="696"/>
      <c r="AD87" s="696"/>
      <c r="AE87" s="696"/>
      <c r="AF87" s="696"/>
      <c r="AG87" s="696"/>
      <c r="AH87" s="696"/>
      <c r="AI87" s="696"/>
      <c r="AJ87" s="696"/>
      <c r="AK87" s="696"/>
      <c r="AL87" s="696"/>
      <c r="AM87" s="696"/>
      <c r="AN87" s="696"/>
      <c r="AO87" s="696"/>
      <c r="AP87" s="633"/>
      <c r="AQ87" s="695"/>
      <c r="AR87" s="696"/>
      <c r="AS87" s="696"/>
      <c r="AT87" s="696"/>
      <c r="AU87" s="696"/>
      <c r="AV87" s="696"/>
      <c r="AW87" s="696"/>
      <c r="AX87" s="696"/>
      <c r="AY87" s="696"/>
      <c r="AZ87" s="696">
        <v>16483</v>
      </c>
      <c r="BA87" s="696"/>
      <c r="BB87" s="696"/>
      <c r="BC87" s="696"/>
      <c r="BD87" s="696"/>
      <c r="BE87" s="696"/>
      <c r="BF87" s="696"/>
      <c r="BG87" s="696"/>
      <c r="BH87" s="696"/>
      <c r="BI87" s="696"/>
      <c r="BJ87" s="696"/>
      <c r="BK87" s="696"/>
      <c r="BL87" s="696"/>
      <c r="BM87" s="696"/>
      <c r="BN87" s="696"/>
      <c r="BO87" s="696"/>
      <c r="BP87" s="696"/>
      <c r="BQ87" s="696"/>
      <c r="BR87" s="696"/>
      <c r="BS87" s="696"/>
      <c r="BT87" s="696"/>
    </row>
    <row r="88" spans="2:73">
      <c r="B88" s="756"/>
      <c r="C88" s="756">
        <v>60</v>
      </c>
      <c r="D88" s="756" t="s">
        <v>666</v>
      </c>
      <c r="E88" s="756" t="s">
        <v>782</v>
      </c>
      <c r="F88" s="756"/>
      <c r="G88" s="756"/>
      <c r="H88" s="756">
        <v>2015</v>
      </c>
      <c r="I88" s="644" t="s">
        <v>572</v>
      </c>
      <c r="J88" s="644" t="s">
        <v>585</v>
      </c>
      <c r="K88" s="633"/>
      <c r="L88" s="695"/>
      <c r="M88" s="696"/>
      <c r="N88" s="696"/>
      <c r="O88" s="696"/>
      <c r="P88" s="696"/>
      <c r="Q88" s="696"/>
      <c r="R88" s="696"/>
      <c r="S88" s="696"/>
      <c r="T88" s="696"/>
      <c r="U88" s="696">
        <v>237</v>
      </c>
      <c r="V88" s="696"/>
      <c r="W88" s="696"/>
      <c r="X88" s="696"/>
      <c r="Y88" s="696"/>
      <c r="Z88" s="696"/>
      <c r="AA88" s="696"/>
      <c r="AB88" s="696"/>
      <c r="AC88" s="696"/>
      <c r="AD88" s="696"/>
      <c r="AE88" s="696"/>
      <c r="AF88" s="696"/>
      <c r="AG88" s="696"/>
      <c r="AH88" s="696"/>
      <c r="AI88" s="696"/>
      <c r="AJ88" s="696"/>
      <c r="AK88" s="696"/>
      <c r="AL88" s="696"/>
      <c r="AM88" s="696"/>
      <c r="AN88" s="696"/>
      <c r="AO88" s="696"/>
      <c r="AP88" s="633"/>
      <c r="AQ88" s="698"/>
      <c r="AR88" s="699"/>
      <c r="AS88" s="699"/>
      <c r="AT88" s="699"/>
      <c r="AU88" s="699"/>
      <c r="AV88" s="699"/>
      <c r="AW88" s="699"/>
      <c r="AX88" s="699"/>
      <c r="AY88" s="699"/>
      <c r="AZ88" s="699">
        <v>450464</v>
      </c>
      <c r="BA88" s="699"/>
      <c r="BB88" s="699"/>
      <c r="BC88" s="699"/>
      <c r="BD88" s="699"/>
      <c r="BE88" s="699"/>
      <c r="BF88" s="699"/>
      <c r="BG88" s="699"/>
      <c r="BH88" s="699"/>
      <c r="BI88" s="699"/>
      <c r="BJ88" s="699"/>
      <c r="BK88" s="699"/>
      <c r="BL88" s="699"/>
      <c r="BM88" s="699"/>
      <c r="BN88" s="699"/>
      <c r="BO88" s="699"/>
      <c r="BP88" s="699"/>
      <c r="BQ88" s="699"/>
      <c r="BR88" s="699"/>
      <c r="BS88" s="699"/>
      <c r="BT88" s="699"/>
    </row>
    <row r="89" spans="2:73">
      <c r="B89" s="756"/>
      <c r="C89" s="756">
        <v>70</v>
      </c>
      <c r="D89" s="756" t="s">
        <v>108</v>
      </c>
      <c r="E89" s="756" t="s">
        <v>782</v>
      </c>
      <c r="F89" s="756"/>
      <c r="G89" s="756"/>
      <c r="H89" s="756">
        <v>2015</v>
      </c>
      <c r="I89" s="644" t="s">
        <v>572</v>
      </c>
      <c r="J89" s="644" t="s">
        <v>585</v>
      </c>
      <c r="K89" s="633"/>
      <c r="L89" s="695"/>
      <c r="M89" s="696"/>
      <c r="N89" s="696"/>
      <c r="O89" s="696"/>
      <c r="P89" s="696"/>
      <c r="Q89" s="696"/>
      <c r="R89" s="696"/>
      <c r="S89" s="696"/>
      <c r="T89" s="696"/>
      <c r="U89" s="696">
        <v>8</v>
      </c>
      <c r="V89" s="696"/>
      <c r="W89" s="696"/>
      <c r="X89" s="696"/>
      <c r="Y89" s="696"/>
      <c r="Z89" s="696"/>
      <c r="AA89" s="696"/>
      <c r="AB89" s="696"/>
      <c r="AC89" s="696"/>
      <c r="AD89" s="696"/>
      <c r="AE89" s="696"/>
      <c r="AF89" s="696"/>
      <c r="AG89" s="696"/>
      <c r="AH89" s="696"/>
      <c r="AI89" s="696"/>
      <c r="AJ89" s="696"/>
      <c r="AK89" s="696"/>
      <c r="AL89" s="696"/>
      <c r="AM89" s="696"/>
      <c r="AN89" s="696"/>
      <c r="AO89" s="696"/>
      <c r="AP89" s="633"/>
      <c r="AQ89" s="693"/>
      <c r="AR89" s="694"/>
      <c r="AS89" s="694"/>
      <c r="AT89" s="694"/>
      <c r="AU89" s="694"/>
      <c r="AV89" s="694"/>
      <c r="AW89" s="694"/>
      <c r="AX89" s="694"/>
      <c r="AY89" s="694"/>
      <c r="AZ89" s="694">
        <v>80881</v>
      </c>
      <c r="BA89" s="694"/>
      <c r="BB89" s="694"/>
      <c r="BC89" s="694"/>
      <c r="BD89" s="694"/>
      <c r="BE89" s="694"/>
      <c r="BF89" s="694"/>
      <c r="BG89" s="694"/>
      <c r="BH89" s="694"/>
      <c r="BI89" s="694"/>
      <c r="BJ89" s="694"/>
      <c r="BK89" s="694"/>
      <c r="BL89" s="694"/>
      <c r="BM89" s="694"/>
      <c r="BN89" s="694"/>
      <c r="BO89" s="694"/>
      <c r="BP89" s="694"/>
      <c r="BQ89" s="694"/>
      <c r="BR89" s="694"/>
      <c r="BS89" s="694"/>
      <c r="BT89" s="694"/>
    </row>
    <row r="90" spans="2:73">
      <c r="B90" s="756"/>
      <c r="C90" s="756">
        <v>65</v>
      </c>
      <c r="D90" s="756" t="s">
        <v>102</v>
      </c>
      <c r="E90" s="756" t="s">
        <v>782</v>
      </c>
      <c r="F90" s="756"/>
      <c r="G90" s="756"/>
      <c r="H90" s="756">
        <v>2015</v>
      </c>
      <c r="I90" s="644" t="s">
        <v>572</v>
      </c>
      <c r="J90" s="644" t="s">
        <v>585</v>
      </c>
      <c r="K90" s="633"/>
      <c r="L90" s="695"/>
      <c r="M90" s="696"/>
      <c r="N90" s="696"/>
      <c r="O90" s="696"/>
      <c r="P90" s="696"/>
      <c r="Q90" s="696"/>
      <c r="R90" s="696"/>
      <c r="S90" s="696"/>
      <c r="T90" s="696"/>
      <c r="U90" s="696">
        <v>7</v>
      </c>
      <c r="V90" s="696"/>
      <c r="W90" s="696"/>
      <c r="X90" s="696"/>
      <c r="Y90" s="696"/>
      <c r="Z90" s="696"/>
      <c r="AA90" s="696"/>
      <c r="AB90" s="696"/>
      <c r="AC90" s="696"/>
      <c r="AD90" s="696"/>
      <c r="AE90" s="696"/>
      <c r="AF90" s="696"/>
      <c r="AG90" s="696"/>
      <c r="AH90" s="696"/>
      <c r="AI90" s="696"/>
      <c r="AJ90" s="696"/>
      <c r="AK90" s="696"/>
      <c r="AL90" s="696"/>
      <c r="AM90" s="696"/>
      <c r="AN90" s="696"/>
      <c r="AO90" s="696"/>
      <c r="AP90" s="633"/>
      <c r="AQ90" s="695"/>
      <c r="AR90" s="696"/>
      <c r="AS90" s="696"/>
      <c r="AT90" s="696"/>
      <c r="AU90" s="696"/>
      <c r="AV90" s="696"/>
      <c r="AW90" s="696"/>
      <c r="AX90" s="696"/>
      <c r="AY90" s="696"/>
      <c r="AZ90" s="696">
        <v>34950</v>
      </c>
      <c r="BA90" s="696"/>
      <c r="BB90" s="696"/>
      <c r="BC90" s="696"/>
      <c r="BD90" s="696"/>
      <c r="BE90" s="696"/>
      <c r="BF90" s="696"/>
      <c r="BG90" s="696"/>
      <c r="BH90" s="696"/>
      <c r="BI90" s="696"/>
      <c r="BJ90" s="696"/>
      <c r="BK90" s="696"/>
      <c r="BL90" s="696"/>
      <c r="BM90" s="696"/>
      <c r="BN90" s="696"/>
      <c r="BO90" s="696"/>
      <c r="BP90" s="696"/>
      <c r="BQ90" s="696"/>
      <c r="BR90" s="696"/>
      <c r="BS90" s="696"/>
      <c r="BT90" s="696"/>
    </row>
    <row r="91" spans="2:73">
      <c r="B91" s="756"/>
      <c r="C91" s="756">
        <v>68</v>
      </c>
      <c r="D91" s="756" t="s">
        <v>106</v>
      </c>
      <c r="E91" s="756" t="s">
        <v>782</v>
      </c>
      <c r="F91" s="756"/>
      <c r="G91" s="756"/>
      <c r="H91" s="756">
        <v>2015</v>
      </c>
      <c r="I91" s="644" t="s">
        <v>572</v>
      </c>
      <c r="J91" s="644" t="s">
        <v>585</v>
      </c>
      <c r="K91" s="633"/>
      <c r="L91" s="695"/>
      <c r="M91" s="696"/>
      <c r="N91" s="696"/>
      <c r="O91" s="696"/>
      <c r="P91" s="696"/>
      <c r="Q91" s="696"/>
      <c r="R91" s="696"/>
      <c r="S91" s="696"/>
      <c r="T91" s="696"/>
      <c r="U91" s="696">
        <v>6</v>
      </c>
      <c r="V91" s="696"/>
      <c r="W91" s="696"/>
      <c r="X91" s="696"/>
      <c r="Y91" s="696"/>
      <c r="Z91" s="696"/>
      <c r="AA91" s="696"/>
      <c r="AB91" s="696"/>
      <c r="AC91" s="696"/>
      <c r="AD91" s="696"/>
      <c r="AE91" s="696"/>
      <c r="AF91" s="696"/>
      <c r="AG91" s="696"/>
      <c r="AH91" s="696"/>
      <c r="AI91" s="696"/>
      <c r="AJ91" s="696"/>
      <c r="AK91" s="696"/>
      <c r="AL91" s="696"/>
      <c r="AM91" s="696"/>
      <c r="AN91" s="696"/>
      <c r="AO91" s="696"/>
      <c r="AP91" s="633"/>
      <c r="AQ91" s="695"/>
      <c r="AR91" s="696"/>
      <c r="AS91" s="696"/>
      <c r="AT91" s="696"/>
      <c r="AU91" s="696"/>
      <c r="AV91" s="696"/>
      <c r="AW91" s="696"/>
      <c r="AX91" s="696"/>
      <c r="AY91" s="696"/>
      <c r="AZ91" s="696">
        <v>21762</v>
      </c>
      <c r="BA91" s="696"/>
      <c r="BB91" s="696"/>
      <c r="BC91" s="696"/>
      <c r="BD91" s="696"/>
      <c r="BE91" s="696"/>
      <c r="BF91" s="696"/>
      <c r="BG91" s="696"/>
      <c r="BH91" s="696"/>
      <c r="BI91" s="696"/>
      <c r="BJ91" s="696"/>
      <c r="BK91" s="696"/>
      <c r="BL91" s="696"/>
      <c r="BM91" s="696"/>
      <c r="BN91" s="696"/>
      <c r="BO91" s="696"/>
      <c r="BP91" s="696"/>
      <c r="BQ91" s="696"/>
      <c r="BR91" s="696"/>
      <c r="BS91" s="696"/>
      <c r="BT91" s="696"/>
    </row>
    <row r="92" spans="2:73">
      <c r="B92" s="756"/>
      <c r="C92" s="756">
        <v>73</v>
      </c>
      <c r="D92" s="756" t="s">
        <v>113</v>
      </c>
      <c r="E92" s="756" t="s">
        <v>782</v>
      </c>
      <c r="F92" s="756"/>
      <c r="G92" s="756"/>
      <c r="H92" s="756">
        <v>2015</v>
      </c>
      <c r="I92" s="644" t="s">
        <v>572</v>
      </c>
      <c r="J92" s="644" t="s">
        <v>578</v>
      </c>
      <c r="K92" s="633"/>
      <c r="L92" s="695"/>
      <c r="M92" s="696"/>
      <c r="N92" s="696"/>
      <c r="O92" s="696"/>
      <c r="P92" s="696"/>
      <c r="Q92" s="696"/>
      <c r="R92" s="696"/>
      <c r="S92" s="696"/>
      <c r="T92" s="696"/>
      <c r="U92" s="696">
        <v>4</v>
      </c>
      <c r="V92" s="696"/>
      <c r="W92" s="696"/>
      <c r="X92" s="696"/>
      <c r="Y92" s="696"/>
      <c r="Z92" s="696"/>
      <c r="AA92" s="696"/>
      <c r="AB92" s="696"/>
      <c r="AC92" s="696"/>
      <c r="AD92" s="696"/>
      <c r="AE92" s="696"/>
      <c r="AF92" s="696"/>
      <c r="AG92" s="696"/>
      <c r="AH92" s="696"/>
      <c r="AI92" s="696"/>
      <c r="AJ92" s="696"/>
      <c r="AK92" s="696"/>
      <c r="AL92" s="696"/>
      <c r="AM92" s="696"/>
      <c r="AN92" s="696"/>
      <c r="AO92" s="696"/>
      <c r="AP92" s="633"/>
      <c r="AQ92" s="695"/>
      <c r="AR92" s="696"/>
      <c r="AS92" s="696"/>
      <c r="AT92" s="696"/>
      <c r="AU92" s="696"/>
      <c r="AV92" s="696"/>
      <c r="AW92" s="696"/>
      <c r="AX92" s="696"/>
      <c r="AY92" s="696"/>
      <c r="AZ92" s="696">
        <v>56781</v>
      </c>
      <c r="BA92" s="696"/>
      <c r="BB92" s="696"/>
      <c r="BC92" s="696"/>
      <c r="BD92" s="696"/>
      <c r="BE92" s="696"/>
      <c r="BF92" s="696"/>
      <c r="BG92" s="696"/>
      <c r="BH92" s="696"/>
      <c r="BI92" s="696"/>
      <c r="BJ92" s="696"/>
      <c r="BK92" s="696"/>
      <c r="BL92" s="696"/>
      <c r="BM92" s="696"/>
      <c r="BN92" s="696"/>
      <c r="BO92" s="696"/>
      <c r="BP92" s="696"/>
      <c r="BQ92" s="696"/>
      <c r="BR92" s="696"/>
      <c r="BS92" s="696"/>
      <c r="BT92" s="696"/>
    </row>
    <row r="93" spans="2:73">
      <c r="B93" s="756"/>
      <c r="C93" s="756">
        <v>1</v>
      </c>
      <c r="D93" s="756" t="s">
        <v>113</v>
      </c>
      <c r="E93" s="756" t="s">
        <v>782</v>
      </c>
      <c r="F93" s="756"/>
      <c r="G93" s="756"/>
      <c r="H93" s="756">
        <v>2015</v>
      </c>
      <c r="I93" s="644" t="s">
        <v>572</v>
      </c>
      <c r="J93" s="644" t="s">
        <v>585</v>
      </c>
      <c r="K93" s="633"/>
      <c r="L93" s="695"/>
      <c r="M93" s="696"/>
      <c r="N93" s="696"/>
      <c r="O93" s="696"/>
      <c r="P93" s="696"/>
      <c r="Q93" s="696"/>
      <c r="R93" s="696"/>
      <c r="S93" s="696"/>
      <c r="T93" s="696"/>
      <c r="U93" s="696">
        <v>10</v>
      </c>
      <c r="V93" s="696"/>
      <c r="W93" s="696"/>
      <c r="X93" s="696"/>
      <c r="Y93" s="696"/>
      <c r="Z93" s="696"/>
      <c r="AA93" s="696"/>
      <c r="AB93" s="696"/>
      <c r="AC93" s="696"/>
      <c r="AD93" s="696"/>
      <c r="AE93" s="696"/>
      <c r="AF93" s="696"/>
      <c r="AG93" s="696"/>
      <c r="AH93" s="696"/>
      <c r="AI93" s="696"/>
      <c r="AJ93" s="696"/>
      <c r="AK93" s="696"/>
      <c r="AL93" s="696"/>
      <c r="AM93" s="696"/>
      <c r="AN93" s="696"/>
      <c r="AO93" s="696"/>
      <c r="AP93" s="633"/>
      <c r="AQ93" s="695"/>
      <c r="AR93" s="696"/>
      <c r="AS93" s="696"/>
      <c r="AT93" s="696"/>
      <c r="AU93" s="696"/>
      <c r="AV93" s="696"/>
      <c r="AW93" s="696"/>
      <c r="AX93" s="696"/>
      <c r="AY93" s="696"/>
      <c r="AZ93" s="696">
        <v>154373</v>
      </c>
      <c r="BA93" s="696"/>
      <c r="BB93" s="696"/>
      <c r="BC93" s="696"/>
      <c r="BD93" s="696"/>
      <c r="BE93" s="696"/>
      <c r="BF93" s="696"/>
      <c r="BG93" s="696"/>
      <c r="BH93" s="696"/>
      <c r="BI93" s="696"/>
      <c r="BJ93" s="696"/>
      <c r="BK93" s="696"/>
      <c r="BL93" s="696"/>
      <c r="BM93" s="696"/>
      <c r="BN93" s="696"/>
      <c r="BO93" s="696"/>
      <c r="BP93" s="696"/>
      <c r="BQ93" s="696"/>
      <c r="BR93" s="696"/>
      <c r="BS93" s="696"/>
      <c r="BT93" s="696"/>
    </row>
    <row r="94" spans="2:73">
      <c r="B94" s="756"/>
      <c r="C94" s="756">
        <v>74</v>
      </c>
      <c r="D94" s="756" t="s">
        <v>762</v>
      </c>
      <c r="E94" s="756" t="s">
        <v>782</v>
      </c>
      <c r="F94" s="756"/>
      <c r="G94" s="756"/>
      <c r="H94" s="756">
        <v>2015</v>
      </c>
      <c r="I94" s="644" t="s">
        <v>572</v>
      </c>
      <c r="J94" s="644" t="s">
        <v>578</v>
      </c>
      <c r="K94" s="633"/>
      <c r="L94" s="695"/>
      <c r="M94" s="696"/>
      <c r="N94" s="696"/>
      <c r="O94" s="696"/>
      <c r="P94" s="696"/>
      <c r="Q94" s="696"/>
      <c r="R94" s="696"/>
      <c r="S94" s="696"/>
      <c r="T94" s="696"/>
      <c r="U94" s="696">
        <v>4</v>
      </c>
      <c r="V94" s="696"/>
      <c r="W94" s="696"/>
      <c r="X94" s="696"/>
      <c r="Y94" s="696"/>
      <c r="Z94" s="696"/>
      <c r="AA94" s="696"/>
      <c r="AB94" s="696"/>
      <c r="AC94" s="696"/>
      <c r="AD94" s="696"/>
      <c r="AE94" s="696"/>
      <c r="AF94" s="696"/>
      <c r="AG94" s="696"/>
      <c r="AH94" s="696"/>
      <c r="AI94" s="696"/>
      <c r="AJ94" s="696"/>
      <c r="AK94" s="696"/>
      <c r="AL94" s="696"/>
      <c r="AM94" s="696"/>
      <c r="AN94" s="696"/>
      <c r="AO94" s="696"/>
      <c r="AP94" s="633"/>
      <c r="AQ94" s="695"/>
      <c r="AR94" s="696"/>
      <c r="AS94" s="696"/>
      <c r="AT94" s="696"/>
      <c r="AU94" s="696"/>
      <c r="AV94" s="696"/>
      <c r="AW94" s="696"/>
      <c r="AX94" s="696"/>
      <c r="AY94" s="696"/>
      <c r="AZ94" s="696">
        <v>8838</v>
      </c>
      <c r="BA94" s="696"/>
      <c r="BB94" s="696"/>
      <c r="BC94" s="696"/>
      <c r="BD94" s="696"/>
      <c r="BE94" s="696"/>
      <c r="BF94" s="696"/>
      <c r="BG94" s="696"/>
      <c r="BH94" s="696"/>
      <c r="BI94" s="696"/>
      <c r="BJ94" s="696"/>
      <c r="BK94" s="696"/>
      <c r="BL94" s="696"/>
      <c r="BM94" s="696"/>
      <c r="BN94" s="696"/>
      <c r="BO94" s="696"/>
      <c r="BP94" s="696"/>
      <c r="BQ94" s="696"/>
      <c r="BR94" s="696"/>
      <c r="BS94" s="696"/>
      <c r="BT94" s="696"/>
    </row>
    <row r="95" spans="2:73">
      <c r="B95" s="756"/>
      <c r="C95" s="756">
        <v>2</v>
      </c>
      <c r="D95" s="756" t="s">
        <v>762</v>
      </c>
      <c r="E95" s="756" t="s">
        <v>782</v>
      </c>
      <c r="F95" s="756"/>
      <c r="G95" s="756"/>
      <c r="H95" s="756">
        <v>2015</v>
      </c>
      <c r="I95" s="644" t="s">
        <v>572</v>
      </c>
      <c r="J95" s="644" t="s">
        <v>585</v>
      </c>
      <c r="K95" s="633"/>
      <c r="L95" s="695"/>
      <c r="M95" s="696"/>
      <c r="N95" s="696"/>
      <c r="O95" s="696"/>
      <c r="P95" s="696"/>
      <c r="Q95" s="696"/>
      <c r="R95" s="696"/>
      <c r="S95" s="696"/>
      <c r="T95" s="696"/>
      <c r="U95" s="696">
        <v>27</v>
      </c>
      <c r="V95" s="696"/>
      <c r="W95" s="696"/>
      <c r="X95" s="696"/>
      <c r="Y95" s="696"/>
      <c r="Z95" s="696"/>
      <c r="AA95" s="696"/>
      <c r="AB95" s="696"/>
      <c r="AC95" s="696"/>
      <c r="AD95" s="696"/>
      <c r="AE95" s="696"/>
      <c r="AF95" s="696"/>
      <c r="AG95" s="696"/>
      <c r="AH95" s="696"/>
      <c r="AI95" s="696"/>
      <c r="AJ95" s="696"/>
      <c r="AK95" s="696"/>
      <c r="AL95" s="696"/>
      <c r="AM95" s="696"/>
      <c r="AN95" s="696"/>
      <c r="AO95" s="696"/>
      <c r="AP95" s="633"/>
      <c r="AQ95" s="695"/>
      <c r="AR95" s="696"/>
      <c r="AS95" s="696"/>
      <c r="AT95" s="696"/>
      <c r="AU95" s="696"/>
      <c r="AV95" s="696"/>
      <c r="AW95" s="696"/>
      <c r="AX95" s="696"/>
      <c r="AY95" s="696"/>
      <c r="AZ95" s="696">
        <v>53511</v>
      </c>
      <c r="BA95" s="696"/>
      <c r="BB95" s="696"/>
      <c r="BC95" s="696"/>
      <c r="BD95" s="696"/>
      <c r="BE95" s="696"/>
      <c r="BF95" s="696"/>
      <c r="BG95" s="696"/>
      <c r="BH95" s="696"/>
      <c r="BI95" s="696"/>
      <c r="BJ95" s="696"/>
      <c r="BK95" s="696"/>
      <c r="BL95" s="696"/>
      <c r="BM95" s="696"/>
      <c r="BN95" s="696"/>
      <c r="BO95" s="696"/>
      <c r="BP95" s="696"/>
      <c r="BQ95" s="696"/>
      <c r="BR95" s="696"/>
      <c r="BS95" s="696"/>
      <c r="BT95" s="696"/>
    </row>
    <row r="96" spans="2:73">
      <c r="B96" s="756"/>
      <c r="C96" s="756">
        <v>78</v>
      </c>
      <c r="D96" s="756" t="s">
        <v>118</v>
      </c>
      <c r="E96" s="756" t="s">
        <v>782</v>
      </c>
      <c r="F96" s="756"/>
      <c r="G96" s="756"/>
      <c r="H96" s="756">
        <v>2015</v>
      </c>
      <c r="I96" s="644" t="s">
        <v>572</v>
      </c>
      <c r="J96" s="644" t="s">
        <v>578</v>
      </c>
      <c r="K96" s="633"/>
      <c r="L96" s="695"/>
      <c r="M96" s="696"/>
      <c r="N96" s="696"/>
      <c r="O96" s="696"/>
      <c r="P96" s="696"/>
      <c r="Q96" s="696"/>
      <c r="R96" s="696"/>
      <c r="S96" s="696"/>
      <c r="T96" s="696"/>
      <c r="U96" s="696">
        <v>21</v>
      </c>
      <c r="V96" s="696"/>
      <c r="W96" s="696"/>
      <c r="X96" s="696"/>
      <c r="Y96" s="696"/>
      <c r="Z96" s="696"/>
      <c r="AA96" s="696"/>
      <c r="AB96" s="696"/>
      <c r="AC96" s="696"/>
      <c r="AD96" s="696"/>
      <c r="AE96" s="696"/>
      <c r="AF96" s="696"/>
      <c r="AG96" s="696"/>
      <c r="AH96" s="696"/>
      <c r="AI96" s="696"/>
      <c r="AJ96" s="696"/>
      <c r="AK96" s="696"/>
      <c r="AL96" s="696"/>
      <c r="AM96" s="696"/>
      <c r="AN96" s="696"/>
      <c r="AO96" s="696"/>
      <c r="AP96" s="633"/>
      <c r="AQ96" s="695"/>
      <c r="AR96" s="696"/>
      <c r="AS96" s="696"/>
      <c r="AT96" s="696"/>
      <c r="AU96" s="696"/>
      <c r="AV96" s="696"/>
      <c r="AW96" s="696"/>
      <c r="AX96" s="696"/>
      <c r="AY96" s="696"/>
      <c r="AZ96" s="696">
        <v>112828</v>
      </c>
      <c r="BA96" s="696"/>
      <c r="BB96" s="696"/>
      <c r="BC96" s="696"/>
      <c r="BD96" s="696"/>
      <c r="BE96" s="696"/>
      <c r="BF96" s="696"/>
      <c r="BG96" s="696"/>
      <c r="BH96" s="696"/>
      <c r="BI96" s="696"/>
      <c r="BJ96" s="696"/>
      <c r="BK96" s="696"/>
      <c r="BL96" s="696"/>
      <c r="BM96" s="696"/>
      <c r="BN96" s="696"/>
      <c r="BO96" s="696"/>
      <c r="BP96" s="696"/>
      <c r="BQ96" s="696"/>
      <c r="BR96" s="696"/>
      <c r="BS96" s="696"/>
      <c r="BT96" s="696"/>
    </row>
    <row r="97" spans="2:73">
      <c r="B97" s="756"/>
      <c r="C97" s="756">
        <v>171</v>
      </c>
      <c r="D97" s="756" t="s">
        <v>118</v>
      </c>
      <c r="E97" s="756" t="s">
        <v>782</v>
      </c>
      <c r="F97" s="756"/>
      <c r="G97" s="756"/>
      <c r="H97" s="756">
        <v>2015</v>
      </c>
      <c r="I97" s="644" t="s">
        <v>573</v>
      </c>
      <c r="J97" s="644" t="s">
        <v>578</v>
      </c>
      <c r="K97" s="633"/>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33"/>
      <c r="AQ97" s="695"/>
      <c r="AR97" s="696"/>
      <c r="AS97" s="696"/>
      <c r="AT97" s="696"/>
      <c r="AU97" s="696"/>
      <c r="AV97" s="696"/>
      <c r="AW97" s="696"/>
      <c r="AX97" s="696"/>
      <c r="AY97" s="696"/>
      <c r="AZ97" s="696">
        <v>0</v>
      </c>
      <c r="BA97" s="696"/>
      <c r="BB97" s="696"/>
      <c r="BC97" s="696"/>
      <c r="BD97" s="696"/>
      <c r="BE97" s="696"/>
      <c r="BF97" s="696"/>
      <c r="BG97" s="696"/>
      <c r="BH97" s="696"/>
      <c r="BI97" s="696"/>
      <c r="BJ97" s="696"/>
      <c r="BK97" s="696"/>
      <c r="BL97" s="696"/>
      <c r="BM97" s="696"/>
      <c r="BN97" s="696"/>
      <c r="BO97" s="696"/>
      <c r="BP97" s="696"/>
      <c r="BQ97" s="696"/>
      <c r="BR97" s="696"/>
      <c r="BS97" s="696"/>
      <c r="BT97" s="696"/>
    </row>
    <row r="98" spans="2:73" ht="15.75">
      <c r="B98" s="756"/>
      <c r="C98" s="756">
        <v>145</v>
      </c>
      <c r="D98" s="756" t="s">
        <v>113</v>
      </c>
      <c r="E98" s="756" t="s">
        <v>782</v>
      </c>
      <c r="F98" s="756"/>
      <c r="G98" s="756"/>
      <c r="H98" s="756">
        <v>2016</v>
      </c>
      <c r="I98" s="644" t="s">
        <v>572</v>
      </c>
      <c r="J98" s="644" t="s">
        <v>585</v>
      </c>
      <c r="K98" s="633"/>
      <c r="L98" s="695"/>
      <c r="M98" s="696"/>
      <c r="N98" s="696"/>
      <c r="O98" s="696"/>
      <c r="P98" s="696"/>
      <c r="Q98" s="696"/>
      <c r="R98" s="696"/>
      <c r="S98" s="696"/>
      <c r="T98" s="696"/>
      <c r="U98" s="696">
        <v>130</v>
      </c>
      <c r="V98" s="696"/>
      <c r="W98" s="696"/>
      <c r="X98" s="696"/>
      <c r="Y98" s="696"/>
      <c r="Z98" s="696"/>
      <c r="AA98" s="696"/>
      <c r="AB98" s="696"/>
      <c r="AC98" s="696"/>
      <c r="AD98" s="696"/>
      <c r="AE98" s="696"/>
      <c r="AF98" s="696"/>
      <c r="AG98" s="696"/>
      <c r="AH98" s="696"/>
      <c r="AI98" s="696"/>
      <c r="AJ98" s="696"/>
      <c r="AK98" s="696"/>
      <c r="AL98" s="696"/>
      <c r="AM98" s="696"/>
      <c r="AN98" s="696"/>
      <c r="AO98" s="696"/>
      <c r="AP98" s="633"/>
      <c r="AQ98" s="695"/>
      <c r="AR98" s="696"/>
      <c r="AS98" s="696"/>
      <c r="AT98" s="696"/>
      <c r="AU98" s="696"/>
      <c r="AV98" s="696"/>
      <c r="AW98" s="696"/>
      <c r="AX98" s="696"/>
      <c r="AY98" s="696"/>
      <c r="AZ98" s="696">
        <v>2005471</v>
      </c>
      <c r="BA98" s="696"/>
      <c r="BB98" s="696"/>
      <c r="BC98" s="696"/>
      <c r="BD98" s="696"/>
      <c r="BE98" s="696"/>
      <c r="BF98" s="696"/>
      <c r="BG98" s="696"/>
      <c r="BH98" s="696"/>
      <c r="BI98" s="696"/>
      <c r="BJ98" s="696"/>
      <c r="BK98" s="696"/>
      <c r="BL98" s="696"/>
      <c r="BM98" s="696"/>
      <c r="BN98" s="696"/>
      <c r="BO98" s="696"/>
      <c r="BP98" s="696"/>
      <c r="BQ98" s="696"/>
      <c r="BR98" s="696"/>
      <c r="BS98" s="696"/>
      <c r="BT98" s="696"/>
      <c r="BU98" s="163"/>
    </row>
    <row r="99" spans="2:73" ht="15.75">
      <c r="B99" s="756"/>
      <c r="C99" s="756">
        <v>146</v>
      </c>
      <c r="D99" s="756" t="s">
        <v>762</v>
      </c>
      <c r="E99" s="756" t="s">
        <v>782</v>
      </c>
      <c r="F99" s="756"/>
      <c r="G99" s="756"/>
      <c r="H99" s="756">
        <v>2016</v>
      </c>
      <c r="I99" s="644" t="s">
        <v>572</v>
      </c>
      <c r="J99" s="644" t="s">
        <v>585</v>
      </c>
      <c r="K99" s="633"/>
      <c r="L99" s="695"/>
      <c r="M99" s="696"/>
      <c r="N99" s="696"/>
      <c r="O99" s="696"/>
      <c r="P99" s="696"/>
      <c r="Q99" s="696"/>
      <c r="R99" s="696"/>
      <c r="S99" s="696"/>
      <c r="T99" s="696"/>
      <c r="U99" s="696">
        <v>186</v>
      </c>
      <c r="V99" s="696"/>
      <c r="W99" s="696"/>
      <c r="X99" s="696"/>
      <c r="Y99" s="696"/>
      <c r="Z99" s="696"/>
      <c r="AA99" s="696"/>
      <c r="AB99" s="696"/>
      <c r="AC99" s="696"/>
      <c r="AD99" s="696"/>
      <c r="AE99" s="696"/>
      <c r="AF99" s="696"/>
      <c r="AG99" s="696"/>
      <c r="AH99" s="696"/>
      <c r="AI99" s="696"/>
      <c r="AJ99" s="696"/>
      <c r="AK99" s="696"/>
      <c r="AL99" s="696"/>
      <c r="AM99" s="696"/>
      <c r="AN99" s="696"/>
      <c r="AO99" s="696"/>
      <c r="AP99" s="633"/>
      <c r="AQ99" s="695"/>
      <c r="AR99" s="696"/>
      <c r="AS99" s="696"/>
      <c r="AT99" s="696"/>
      <c r="AU99" s="696"/>
      <c r="AV99" s="696"/>
      <c r="AW99" s="696"/>
      <c r="AX99" s="696"/>
      <c r="AY99" s="696"/>
      <c r="AZ99" s="696">
        <v>623179</v>
      </c>
      <c r="BA99" s="696"/>
      <c r="BB99" s="696"/>
      <c r="BC99" s="696"/>
      <c r="BD99" s="696"/>
      <c r="BE99" s="696"/>
      <c r="BF99" s="696"/>
      <c r="BG99" s="696"/>
      <c r="BH99" s="696"/>
      <c r="BI99" s="696"/>
      <c r="BJ99" s="696"/>
      <c r="BK99" s="696"/>
      <c r="BL99" s="696"/>
      <c r="BM99" s="696"/>
      <c r="BN99" s="696"/>
      <c r="BO99" s="696"/>
      <c r="BP99" s="696"/>
      <c r="BQ99" s="696"/>
      <c r="BR99" s="696"/>
      <c r="BS99" s="696"/>
      <c r="BT99" s="696"/>
      <c r="BU99" s="163"/>
    </row>
    <row r="100" spans="2:73" ht="15.75">
      <c r="B100" s="756"/>
      <c r="C100" s="756">
        <v>149</v>
      </c>
      <c r="D100" s="756" t="s">
        <v>117</v>
      </c>
      <c r="E100" s="756" t="s">
        <v>782</v>
      </c>
      <c r="F100" s="756"/>
      <c r="G100" s="756"/>
      <c r="H100" s="756">
        <v>2016</v>
      </c>
      <c r="I100" s="644" t="s">
        <v>572</v>
      </c>
      <c r="J100" s="644" t="s">
        <v>585</v>
      </c>
      <c r="K100" s="633"/>
      <c r="L100" s="695"/>
      <c r="M100" s="696"/>
      <c r="N100" s="696"/>
      <c r="O100" s="696"/>
      <c r="P100" s="696"/>
      <c r="Q100" s="696"/>
      <c r="R100" s="696"/>
      <c r="S100" s="696"/>
      <c r="T100" s="696"/>
      <c r="U100" s="696">
        <v>5</v>
      </c>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33"/>
      <c r="AQ100" s="695"/>
      <c r="AR100" s="696"/>
      <c r="AS100" s="696"/>
      <c r="AT100" s="696"/>
      <c r="AU100" s="696"/>
      <c r="AV100" s="696"/>
      <c r="AW100" s="696"/>
      <c r="AX100" s="696"/>
      <c r="AY100" s="696"/>
      <c r="AZ100" s="696">
        <v>39428</v>
      </c>
      <c r="BA100" s="696"/>
      <c r="BB100" s="696"/>
      <c r="BC100" s="696"/>
      <c r="BD100" s="696"/>
      <c r="BE100" s="696"/>
      <c r="BF100" s="696"/>
      <c r="BG100" s="696"/>
      <c r="BH100" s="696"/>
      <c r="BI100" s="696"/>
      <c r="BJ100" s="696"/>
      <c r="BK100" s="696"/>
      <c r="BL100" s="696"/>
      <c r="BM100" s="696"/>
      <c r="BN100" s="696"/>
      <c r="BO100" s="696"/>
      <c r="BP100" s="696"/>
      <c r="BQ100" s="696"/>
      <c r="BR100" s="696"/>
      <c r="BS100" s="696"/>
      <c r="BT100" s="696"/>
      <c r="BU100" s="163"/>
    </row>
    <row r="101" spans="2:73">
      <c r="B101" s="756"/>
      <c r="C101" s="756">
        <v>150</v>
      </c>
      <c r="D101" s="756" t="s">
        <v>118</v>
      </c>
      <c r="E101" s="756" t="s">
        <v>782</v>
      </c>
      <c r="F101" s="756"/>
      <c r="G101" s="756"/>
      <c r="H101" s="756">
        <v>2016</v>
      </c>
      <c r="I101" s="644" t="s">
        <v>572</v>
      </c>
      <c r="J101" s="644" t="s">
        <v>585</v>
      </c>
      <c r="K101" s="633"/>
      <c r="L101" s="695"/>
      <c r="M101" s="696"/>
      <c r="N101" s="696"/>
      <c r="O101" s="696"/>
      <c r="P101" s="696"/>
      <c r="Q101" s="696"/>
      <c r="R101" s="696"/>
      <c r="S101" s="696"/>
      <c r="T101" s="696"/>
      <c r="U101" s="696">
        <v>319</v>
      </c>
      <c r="V101" s="696"/>
      <c r="W101" s="696"/>
      <c r="X101" s="696"/>
      <c r="Y101" s="696"/>
      <c r="Z101" s="696"/>
      <c r="AA101" s="696"/>
      <c r="AB101" s="696"/>
      <c r="AC101" s="696"/>
      <c r="AD101" s="696"/>
      <c r="AE101" s="696"/>
      <c r="AF101" s="696"/>
      <c r="AG101" s="696"/>
      <c r="AH101" s="696"/>
      <c r="AI101" s="696"/>
      <c r="AJ101" s="696"/>
      <c r="AK101" s="696"/>
      <c r="AL101" s="696"/>
      <c r="AM101" s="696"/>
      <c r="AN101" s="696"/>
      <c r="AO101" s="696"/>
      <c r="AP101" s="633"/>
      <c r="AQ101" s="695"/>
      <c r="AR101" s="696"/>
      <c r="AS101" s="696"/>
      <c r="AT101" s="696"/>
      <c r="AU101" s="696"/>
      <c r="AV101" s="696"/>
      <c r="AW101" s="696"/>
      <c r="AX101" s="696"/>
      <c r="AY101" s="696"/>
      <c r="AZ101" s="696">
        <v>2273186</v>
      </c>
      <c r="BA101" s="696"/>
      <c r="BB101" s="696"/>
      <c r="BC101" s="696"/>
      <c r="BD101" s="696"/>
      <c r="BE101" s="696"/>
      <c r="BF101" s="696"/>
      <c r="BG101" s="696"/>
      <c r="BH101" s="696"/>
      <c r="BI101" s="696"/>
      <c r="BJ101" s="696"/>
      <c r="BK101" s="696"/>
      <c r="BL101" s="696"/>
      <c r="BM101" s="696"/>
      <c r="BN101" s="696"/>
      <c r="BO101" s="696"/>
      <c r="BP101" s="696"/>
      <c r="BQ101" s="696"/>
      <c r="BR101" s="696"/>
      <c r="BS101" s="696"/>
      <c r="BT101" s="696"/>
    </row>
    <row r="102" spans="2:73" ht="15.75">
      <c r="B102" s="756"/>
      <c r="C102" s="756">
        <v>151</v>
      </c>
      <c r="D102" s="756" t="s">
        <v>119</v>
      </c>
      <c r="E102" s="756" t="s">
        <v>782</v>
      </c>
      <c r="F102" s="756"/>
      <c r="G102" s="756"/>
      <c r="H102" s="756">
        <v>2016</v>
      </c>
      <c r="I102" s="644" t="s">
        <v>572</v>
      </c>
      <c r="J102" s="644" t="s">
        <v>585</v>
      </c>
      <c r="K102" s="633"/>
      <c r="L102" s="695"/>
      <c r="M102" s="696"/>
      <c r="N102" s="696"/>
      <c r="O102" s="696"/>
      <c r="P102" s="696"/>
      <c r="Q102" s="696"/>
      <c r="R102" s="696"/>
      <c r="S102" s="696"/>
      <c r="T102" s="696"/>
      <c r="U102" s="696">
        <v>1</v>
      </c>
      <c r="V102" s="696"/>
      <c r="W102" s="696"/>
      <c r="X102" s="696"/>
      <c r="Y102" s="696"/>
      <c r="Z102" s="696"/>
      <c r="AA102" s="696"/>
      <c r="AB102" s="696"/>
      <c r="AC102" s="696"/>
      <c r="AD102" s="696"/>
      <c r="AE102" s="696"/>
      <c r="AF102" s="696"/>
      <c r="AG102" s="696"/>
      <c r="AH102" s="696"/>
      <c r="AI102" s="696"/>
      <c r="AJ102" s="696"/>
      <c r="AK102" s="696"/>
      <c r="AL102" s="696"/>
      <c r="AM102" s="696"/>
      <c r="AN102" s="696"/>
      <c r="AO102" s="696"/>
      <c r="AP102" s="633"/>
      <c r="AQ102" s="695"/>
      <c r="AR102" s="696"/>
      <c r="AS102" s="696"/>
      <c r="AT102" s="696"/>
      <c r="AU102" s="696"/>
      <c r="AV102" s="696"/>
      <c r="AW102" s="696"/>
      <c r="AX102" s="696"/>
      <c r="AY102" s="696"/>
      <c r="AZ102" s="696">
        <v>7878</v>
      </c>
      <c r="BA102" s="696"/>
      <c r="BB102" s="696"/>
      <c r="BC102" s="696"/>
      <c r="BD102" s="696"/>
      <c r="BE102" s="696"/>
      <c r="BF102" s="696"/>
      <c r="BG102" s="696"/>
      <c r="BH102" s="696"/>
      <c r="BI102" s="696"/>
      <c r="BJ102" s="696"/>
      <c r="BK102" s="696"/>
      <c r="BL102" s="696"/>
      <c r="BM102" s="696"/>
      <c r="BN102" s="696"/>
      <c r="BO102" s="696"/>
      <c r="BP102" s="696"/>
      <c r="BQ102" s="696"/>
      <c r="BR102" s="696"/>
      <c r="BS102" s="696"/>
      <c r="BT102" s="696"/>
      <c r="BU102" s="163"/>
    </row>
    <row r="103" spans="2:73" ht="15.75">
      <c r="B103" s="756"/>
      <c r="C103" s="756">
        <v>152</v>
      </c>
      <c r="D103" s="756" t="s">
        <v>120</v>
      </c>
      <c r="E103" s="756" t="s">
        <v>782</v>
      </c>
      <c r="F103" s="756"/>
      <c r="G103" s="756"/>
      <c r="H103" s="756">
        <v>2016</v>
      </c>
      <c r="I103" s="644" t="s">
        <v>572</v>
      </c>
      <c r="J103" s="644" t="s">
        <v>585</v>
      </c>
      <c r="K103" s="633"/>
      <c r="L103" s="695"/>
      <c r="M103" s="696"/>
      <c r="N103" s="696"/>
      <c r="O103" s="696"/>
      <c r="P103" s="696"/>
      <c r="Q103" s="696"/>
      <c r="R103" s="696"/>
      <c r="S103" s="696"/>
      <c r="T103" s="696"/>
      <c r="U103" s="696">
        <v>759</v>
      </c>
      <c r="V103" s="696"/>
      <c r="W103" s="696"/>
      <c r="X103" s="696"/>
      <c r="Y103" s="696"/>
      <c r="Z103" s="696"/>
      <c r="AA103" s="696"/>
      <c r="AB103" s="696"/>
      <c r="AC103" s="696"/>
      <c r="AD103" s="696"/>
      <c r="AE103" s="696"/>
      <c r="AF103" s="696"/>
      <c r="AG103" s="696"/>
      <c r="AH103" s="696"/>
      <c r="AI103" s="696"/>
      <c r="AJ103" s="696"/>
      <c r="AK103" s="696"/>
      <c r="AL103" s="696"/>
      <c r="AM103" s="696"/>
      <c r="AN103" s="696"/>
      <c r="AO103" s="696"/>
      <c r="AP103" s="633"/>
      <c r="AQ103" s="695"/>
      <c r="AR103" s="696"/>
      <c r="AS103" s="696"/>
      <c r="AT103" s="696"/>
      <c r="AU103" s="696"/>
      <c r="AV103" s="696"/>
      <c r="AW103" s="696"/>
      <c r="AX103" s="696"/>
      <c r="AY103" s="696"/>
      <c r="AZ103" s="696">
        <v>12703</v>
      </c>
      <c r="BA103" s="696"/>
      <c r="BB103" s="696"/>
      <c r="BC103" s="696"/>
      <c r="BD103" s="696"/>
      <c r="BE103" s="696"/>
      <c r="BF103" s="696"/>
      <c r="BG103" s="696"/>
      <c r="BH103" s="696"/>
      <c r="BI103" s="696"/>
      <c r="BJ103" s="696"/>
      <c r="BK103" s="696"/>
      <c r="BL103" s="696"/>
      <c r="BM103" s="696"/>
      <c r="BN103" s="696"/>
      <c r="BO103" s="696"/>
      <c r="BP103" s="696"/>
      <c r="BQ103" s="696"/>
      <c r="BR103" s="696"/>
      <c r="BS103" s="696"/>
      <c r="BT103" s="696"/>
      <c r="BU103" s="163"/>
    </row>
    <row r="104" spans="2:73" ht="15.75">
      <c r="B104" s="756"/>
      <c r="C104" s="756">
        <v>196</v>
      </c>
      <c r="D104" s="756" t="s">
        <v>766</v>
      </c>
      <c r="E104" s="756" t="s">
        <v>782</v>
      </c>
      <c r="F104" s="756"/>
      <c r="G104" s="756"/>
      <c r="H104" s="756">
        <v>2016</v>
      </c>
      <c r="I104" s="644" t="s">
        <v>572</v>
      </c>
      <c r="J104" s="644" t="s">
        <v>585</v>
      </c>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33"/>
      <c r="AQ104" s="695"/>
      <c r="AR104" s="696"/>
      <c r="AS104" s="696"/>
      <c r="AT104" s="696"/>
      <c r="AU104" s="696"/>
      <c r="AV104" s="696"/>
      <c r="AW104" s="696"/>
      <c r="AX104" s="696"/>
      <c r="AY104" s="696"/>
      <c r="AZ104" s="696">
        <v>674</v>
      </c>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163"/>
    </row>
    <row r="105" spans="2:73" ht="15.75">
      <c r="B105" s="756"/>
      <c r="C105" s="756">
        <v>329</v>
      </c>
      <c r="D105" s="756" t="s">
        <v>113</v>
      </c>
      <c r="E105" s="756" t="s">
        <v>782</v>
      </c>
      <c r="F105" s="756"/>
      <c r="G105" s="756"/>
      <c r="H105" s="756">
        <v>2016</v>
      </c>
      <c r="I105" s="644" t="s">
        <v>573</v>
      </c>
      <c r="J105" s="644" t="s">
        <v>578</v>
      </c>
      <c r="K105" s="633"/>
      <c r="L105" s="695"/>
      <c r="M105" s="696"/>
      <c r="N105" s="696"/>
      <c r="O105" s="696"/>
      <c r="P105" s="696"/>
      <c r="Q105" s="696"/>
      <c r="R105" s="696"/>
      <c r="S105" s="696"/>
      <c r="T105" s="696"/>
      <c r="U105" s="696">
        <v>14</v>
      </c>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33"/>
      <c r="AQ105" s="695"/>
      <c r="AR105" s="696"/>
      <c r="AS105" s="696"/>
      <c r="AT105" s="696"/>
      <c r="AU105" s="696"/>
      <c r="AV105" s="696"/>
      <c r="AW105" s="696"/>
      <c r="AX105" s="696"/>
      <c r="AY105" s="696"/>
      <c r="AZ105" s="696">
        <v>223129</v>
      </c>
      <c r="BA105" s="696"/>
      <c r="BB105" s="696"/>
      <c r="BC105" s="696"/>
      <c r="BD105" s="696"/>
      <c r="BE105" s="696"/>
      <c r="BF105" s="696"/>
      <c r="BG105" s="696"/>
      <c r="BH105" s="696"/>
      <c r="BI105" s="696"/>
      <c r="BJ105" s="696"/>
      <c r="BK105" s="696"/>
      <c r="BL105" s="696"/>
      <c r="BM105" s="696"/>
      <c r="BN105" s="696"/>
      <c r="BO105" s="696"/>
      <c r="BP105" s="696"/>
      <c r="BQ105" s="696"/>
      <c r="BR105" s="696"/>
      <c r="BS105" s="696"/>
      <c r="BT105" s="696"/>
      <c r="BU105" s="163"/>
    </row>
    <row r="106" spans="2:73" ht="15.75">
      <c r="B106" s="756"/>
      <c r="C106" s="756">
        <v>331</v>
      </c>
      <c r="D106" s="756" t="s">
        <v>762</v>
      </c>
      <c r="E106" s="756" t="s">
        <v>782</v>
      </c>
      <c r="F106" s="756"/>
      <c r="G106" s="756"/>
      <c r="H106" s="756">
        <v>2016</v>
      </c>
      <c r="I106" s="644" t="s">
        <v>573</v>
      </c>
      <c r="J106" s="644" t="s">
        <v>578</v>
      </c>
      <c r="K106" s="633"/>
      <c r="L106" s="695"/>
      <c r="M106" s="696"/>
      <c r="N106" s="696"/>
      <c r="O106" s="696"/>
      <c r="P106" s="696"/>
      <c r="Q106" s="696"/>
      <c r="R106" s="696"/>
      <c r="S106" s="696"/>
      <c r="T106" s="696"/>
      <c r="U106" s="696">
        <v>3</v>
      </c>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33"/>
      <c r="AQ106" s="695"/>
      <c r="AR106" s="696"/>
      <c r="AS106" s="696"/>
      <c r="AT106" s="696"/>
      <c r="AU106" s="696"/>
      <c r="AV106" s="696"/>
      <c r="AW106" s="696"/>
      <c r="AX106" s="696"/>
      <c r="AY106" s="696"/>
      <c r="AZ106" s="696">
        <v>8802</v>
      </c>
      <c r="BA106" s="696"/>
      <c r="BB106" s="696"/>
      <c r="BC106" s="696"/>
      <c r="BD106" s="696"/>
      <c r="BE106" s="696"/>
      <c r="BF106" s="696"/>
      <c r="BG106" s="696"/>
      <c r="BH106" s="696"/>
      <c r="BI106" s="696"/>
      <c r="BJ106" s="696"/>
      <c r="BK106" s="696"/>
      <c r="BL106" s="696"/>
      <c r="BM106" s="696"/>
      <c r="BN106" s="696"/>
      <c r="BO106" s="696"/>
      <c r="BP106" s="696"/>
      <c r="BQ106" s="696"/>
      <c r="BR106" s="696"/>
      <c r="BS106" s="696"/>
      <c r="BT106" s="696"/>
      <c r="BU106" s="163"/>
    </row>
    <row r="107" spans="2:73" ht="15.75">
      <c r="B107" s="756"/>
      <c r="C107" s="756">
        <v>334</v>
      </c>
      <c r="D107" s="756" t="s">
        <v>117</v>
      </c>
      <c r="E107" s="756" t="s">
        <v>782</v>
      </c>
      <c r="F107" s="756"/>
      <c r="G107" s="756"/>
      <c r="H107" s="756">
        <v>2016</v>
      </c>
      <c r="I107" s="644" t="s">
        <v>573</v>
      </c>
      <c r="J107" s="644" t="s">
        <v>578</v>
      </c>
      <c r="K107" s="633"/>
      <c r="L107" s="695"/>
      <c r="M107" s="696"/>
      <c r="N107" s="696"/>
      <c r="O107" s="696"/>
      <c r="P107" s="696"/>
      <c r="Q107" s="696"/>
      <c r="R107" s="696"/>
      <c r="S107" s="696"/>
      <c r="T107" s="696"/>
      <c r="U107" s="696">
        <v>2</v>
      </c>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33"/>
      <c r="AQ107" s="698"/>
      <c r="AR107" s="699"/>
      <c r="AS107" s="699"/>
      <c r="AT107" s="699"/>
      <c r="AU107" s="699"/>
      <c r="AV107" s="699"/>
      <c r="AW107" s="699"/>
      <c r="AX107" s="699"/>
      <c r="AY107" s="699"/>
      <c r="AZ107" s="699">
        <v>13143</v>
      </c>
      <c r="BA107" s="699"/>
      <c r="BB107" s="699"/>
      <c r="BC107" s="699"/>
      <c r="BD107" s="699"/>
      <c r="BE107" s="699"/>
      <c r="BF107" s="699"/>
      <c r="BG107" s="699"/>
      <c r="BH107" s="699"/>
      <c r="BI107" s="699"/>
      <c r="BJ107" s="699"/>
      <c r="BK107" s="699"/>
      <c r="BL107" s="699"/>
      <c r="BM107" s="699"/>
      <c r="BN107" s="699"/>
      <c r="BO107" s="699"/>
      <c r="BP107" s="699"/>
      <c r="BQ107" s="699"/>
      <c r="BR107" s="699"/>
      <c r="BS107" s="699"/>
      <c r="BT107" s="699"/>
      <c r="BU107" s="163"/>
    </row>
    <row r="108" spans="2:73" ht="15.75">
      <c r="B108" s="756"/>
      <c r="C108" s="756">
        <v>335</v>
      </c>
      <c r="D108" s="756" t="s">
        <v>118</v>
      </c>
      <c r="E108" s="756" t="s">
        <v>782</v>
      </c>
      <c r="F108" s="756"/>
      <c r="G108" s="756"/>
      <c r="H108" s="756">
        <v>2016</v>
      </c>
      <c r="I108" s="644" t="s">
        <v>573</v>
      </c>
      <c r="J108" s="644" t="s">
        <v>578</v>
      </c>
      <c r="K108" s="633"/>
      <c r="L108" s="695"/>
      <c r="M108" s="696"/>
      <c r="N108" s="696"/>
      <c r="O108" s="696"/>
      <c r="P108" s="696"/>
      <c r="Q108" s="696"/>
      <c r="R108" s="696"/>
      <c r="S108" s="696"/>
      <c r="T108" s="696"/>
      <c r="U108" s="696">
        <v>-17</v>
      </c>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33"/>
      <c r="AQ108" s="693"/>
      <c r="AR108" s="694"/>
      <c r="AS108" s="694"/>
      <c r="AT108" s="694"/>
      <c r="AU108" s="694"/>
      <c r="AV108" s="694"/>
      <c r="AW108" s="694"/>
      <c r="AX108" s="694"/>
      <c r="AY108" s="694"/>
      <c r="AZ108" s="694">
        <v>163558</v>
      </c>
      <c r="BA108" s="694"/>
      <c r="BB108" s="694"/>
      <c r="BC108" s="694"/>
      <c r="BD108" s="694"/>
      <c r="BE108" s="694"/>
      <c r="BF108" s="694"/>
      <c r="BG108" s="694"/>
      <c r="BH108" s="694"/>
      <c r="BI108" s="694"/>
      <c r="BJ108" s="694"/>
      <c r="BK108" s="694"/>
      <c r="BL108" s="694"/>
      <c r="BM108" s="694"/>
      <c r="BN108" s="694"/>
      <c r="BO108" s="694"/>
      <c r="BP108" s="694"/>
      <c r="BQ108" s="694"/>
      <c r="BR108" s="694"/>
      <c r="BS108" s="694"/>
      <c r="BT108" s="694"/>
      <c r="BU108" s="163"/>
    </row>
    <row r="109" spans="2:73" ht="15.75">
      <c r="B109" s="756"/>
      <c r="C109" s="756">
        <v>336</v>
      </c>
      <c r="D109" s="756" t="s">
        <v>119</v>
      </c>
      <c r="E109" s="756" t="s">
        <v>782</v>
      </c>
      <c r="F109" s="756"/>
      <c r="G109" s="756"/>
      <c r="H109" s="756">
        <v>2016</v>
      </c>
      <c r="I109" s="644" t="s">
        <v>573</v>
      </c>
      <c r="J109" s="644" t="s">
        <v>578</v>
      </c>
      <c r="K109" s="633"/>
      <c r="L109" s="695"/>
      <c r="M109" s="696"/>
      <c r="N109" s="696"/>
      <c r="O109" s="696"/>
      <c r="P109" s="696"/>
      <c r="Q109" s="696"/>
      <c r="R109" s="696"/>
      <c r="S109" s="696"/>
      <c r="T109" s="696"/>
      <c r="U109" s="696">
        <v>0</v>
      </c>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33"/>
      <c r="AQ109" s="695"/>
      <c r="AR109" s="696"/>
      <c r="AS109" s="696"/>
      <c r="AT109" s="696"/>
      <c r="AU109" s="696"/>
      <c r="AV109" s="696"/>
      <c r="AW109" s="696"/>
      <c r="AX109" s="696"/>
      <c r="AY109" s="696"/>
      <c r="AZ109" s="696">
        <v>1696</v>
      </c>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163"/>
    </row>
    <row r="110" spans="2:73" ht="15.75">
      <c r="B110" s="756"/>
      <c r="C110" s="756">
        <v>496</v>
      </c>
      <c r="D110" s="756" t="s">
        <v>106</v>
      </c>
      <c r="E110" s="756" t="s">
        <v>782</v>
      </c>
      <c r="F110" s="756"/>
      <c r="G110" s="756"/>
      <c r="H110" s="756">
        <v>2016</v>
      </c>
      <c r="I110" s="644" t="s">
        <v>784</v>
      </c>
      <c r="J110" s="644" t="s">
        <v>578</v>
      </c>
      <c r="K110" s="633"/>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3"/>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756"/>
      <c r="C111" s="756">
        <v>498</v>
      </c>
      <c r="D111" s="756" t="s">
        <v>118</v>
      </c>
      <c r="E111" s="756" t="s">
        <v>782</v>
      </c>
      <c r="F111" s="756"/>
      <c r="G111" s="756"/>
      <c r="H111" s="756">
        <v>2016</v>
      </c>
      <c r="I111" s="644" t="s">
        <v>784</v>
      </c>
      <c r="J111" s="644" t="s">
        <v>578</v>
      </c>
      <c r="K111" s="633"/>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3"/>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756"/>
      <c r="C112" s="756">
        <v>411</v>
      </c>
      <c r="D112" s="756" t="s">
        <v>113</v>
      </c>
      <c r="E112" s="756" t="s">
        <v>782</v>
      </c>
      <c r="F112" s="756"/>
      <c r="G112" s="756"/>
      <c r="H112" s="756">
        <v>2017</v>
      </c>
      <c r="I112" s="644" t="s">
        <v>573</v>
      </c>
      <c r="J112" s="644" t="s">
        <v>585</v>
      </c>
      <c r="K112" s="633"/>
      <c r="L112" s="695"/>
      <c r="M112" s="696"/>
      <c r="N112" s="696"/>
      <c r="O112" s="696"/>
      <c r="P112" s="696"/>
      <c r="Q112" s="696"/>
      <c r="R112" s="696"/>
      <c r="S112" s="696"/>
      <c r="T112" s="696"/>
      <c r="U112" s="696">
        <v>158</v>
      </c>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33"/>
      <c r="AQ112" s="695"/>
      <c r="AR112" s="696"/>
      <c r="AS112" s="696"/>
      <c r="AT112" s="696"/>
      <c r="AU112" s="696"/>
      <c r="AV112" s="696"/>
      <c r="AW112" s="696"/>
      <c r="AX112" s="696"/>
      <c r="AY112" s="696"/>
      <c r="AZ112" s="696">
        <v>2262142</v>
      </c>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row>
    <row r="113" spans="2:73">
      <c r="B113" s="756"/>
      <c r="C113" s="756">
        <v>412</v>
      </c>
      <c r="D113" s="756" t="s">
        <v>761</v>
      </c>
      <c r="E113" s="756" t="s">
        <v>782</v>
      </c>
      <c r="F113" s="756"/>
      <c r="G113" s="756"/>
      <c r="H113" s="756">
        <v>2017</v>
      </c>
      <c r="I113" s="644" t="s">
        <v>573</v>
      </c>
      <c r="J113" s="644" t="s">
        <v>585</v>
      </c>
      <c r="K113" s="633"/>
      <c r="L113" s="695"/>
      <c r="M113" s="696"/>
      <c r="N113" s="696"/>
      <c r="O113" s="696"/>
      <c r="P113" s="696"/>
      <c r="Q113" s="696"/>
      <c r="R113" s="696"/>
      <c r="S113" s="696"/>
      <c r="T113" s="696"/>
      <c r="U113" s="696">
        <v>133</v>
      </c>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33"/>
      <c r="AQ113" s="695"/>
      <c r="AR113" s="696"/>
      <c r="AS113" s="696"/>
      <c r="AT113" s="696"/>
      <c r="AU113" s="696"/>
      <c r="AV113" s="696"/>
      <c r="AW113" s="696"/>
      <c r="AX113" s="696"/>
      <c r="AY113" s="696"/>
      <c r="AZ113" s="696">
        <v>1916641</v>
      </c>
      <c r="BA113" s="696"/>
      <c r="BB113" s="696"/>
      <c r="BC113" s="696"/>
      <c r="BD113" s="696"/>
      <c r="BE113" s="696"/>
      <c r="BF113" s="696"/>
      <c r="BG113" s="696"/>
      <c r="BH113" s="696"/>
      <c r="BI113" s="696"/>
      <c r="BJ113" s="696"/>
      <c r="BK113" s="696"/>
      <c r="BL113" s="696"/>
      <c r="BM113" s="696"/>
      <c r="BN113" s="696"/>
      <c r="BO113" s="696"/>
      <c r="BP113" s="696"/>
      <c r="BQ113" s="696"/>
      <c r="BR113" s="696"/>
      <c r="BS113" s="696"/>
      <c r="BT113" s="696"/>
    </row>
    <row r="114" spans="2:73">
      <c r="B114" s="756"/>
      <c r="C114" s="756">
        <v>413</v>
      </c>
      <c r="D114" s="756" t="s">
        <v>762</v>
      </c>
      <c r="E114" s="756" t="s">
        <v>782</v>
      </c>
      <c r="F114" s="756"/>
      <c r="G114" s="756"/>
      <c r="H114" s="756">
        <v>2017</v>
      </c>
      <c r="I114" s="644" t="s">
        <v>573</v>
      </c>
      <c r="J114" s="644" t="s">
        <v>585</v>
      </c>
      <c r="K114" s="633"/>
      <c r="L114" s="695"/>
      <c r="M114" s="696"/>
      <c r="N114" s="696"/>
      <c r="O114" s="696"/>
      <c r="P114" s="696"/>
      <c r="Q114" s="696"/>
      <c r="R114" s="696"/>
      <c r="S114" s="696"/>
      <c r="T114" s="696"/>
      <c r="U114" s="696">
        <v>150</v>
      </c>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33"/>
      <c r="AQ114" s="695"/>
      <c r="AR114" s="696"/>
      <c r="AS114" s="696"/>
      <c r="AT114" s="696"/>
      <c r="AU114" s="696"/>
      <c r="AV114" s="696"/>
      <c r="AW114" s="696"/>
      <c r="AX114" s="696"/>
      <c r="AY114" s="696"/>
      <c r="AZ114" s="696">
        <v>507855</v>
      </c>
      <c r="BA114" s="696"/>
      <c r="BB114" s="696"/>
      <c r="BC114" s="696"/>
      <c r="BD114" s="696"/>
      <c r="BE114" s="696"/>
      <c r="BF114" s="696"/>
      <c r="BG114" s="696"/>
      <c r="BH114" s="696"/>
      <c r="BI114" s="696"/>
      <c r="BJ114" s="696"/>
      <c r="BK114" s="696"/>
      <c r="BL114" s="696"/>
      <c r="BM114" s="696"/>
      <c r="BN114" s="696"/>
      <c r="BO114" s="696"/>
      <c r="BP114" s="696"/>
      <c r="BQ114" s="696"/>
      <c r="BR114" s="696"/>
      <c r="BS114" s="696"/>
      <c r="BT114" s="696"/>
    </row>
    <row r="115" spans="2:73" ht="15.75">
      <c r="B115" s="756"/>
      <c r="C115" s="756">
        <v>417</v>
      </c>
      <c r="D115" s="756" t="s">
        <v>118</v>
      </c>
      <c r="E115" s="756" t="s">
        <v>782</v>
      </c>
      <c r="F115" s="756"/>
      <c r="G115" s="756"/>
      <c r="H115" s="756">
        <v>2017</v>
      </c>
      <c r="I115" s="644" t="s">
        <v>573</v>
      </c>
      <c r="J115" s="644" t="s">
        <v>585</v>
      </c>
      <c r="K115" s="633"/>
      <c r="L115" s="695"/>
      <c r="M115" s="696"/>
      <c r="N115" s="696"/>
      <c r="O115" s="696"/>
      <c r="P115" s="696"/>
      <c r="Q115" s="696"/>
      <c r="R115" s="696"/>
      <c r="S115" s="696"/>
      <c r="T115" s="696"/>
      <c r="U115" s="696">
        <v>630</v>
      </c>
      <c r="V115" s="696"/>
      <c r="W115" s="696"/>
      <c r="X115" s="696"/>
      <c r="Y115" s="696"/>
      <c r="Z115" s="696"/>
      <c r="AA115" s="696"/>
      <c r="AB115" s="696"/>
      <c r="AC115" s="696"/>
      <c r="AD115" s="696"/>
      <c r="AE115" s="696"/>
      <c r="AF115" s="696"/>
      <c r="AG115" s="696"/>
      <c r="AH115" s="696"/>
      <c r="AI115" s="696"/>
      <c r="AJ115" s="696"/>
      <c r="AK115" s="696"/>
      <c r="AL115" s="696"/>
      <c r="AM115" s="696"/>
      <c r="AN115" s="696"/>
      <c r="AO115" s="696"/>
      <c r="AP115" s="633"/>
      <c r="AQ115" s="695"/>
      <c r="AR115" s="696"/>
      <c r="AS115" s="696"/>
      <c r="AT115" s="696"/>
      <c r="AU115" s="696"/>
      <c r="AV115" s="696"/>
      <c r="AW115" s="696"/>
      <c r="AX115" s="696"/>
      <c r="AY115" s="696"/>
      <c r="AZ115" s="696">
        <v>3432294</v>
      </c>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163"/>
    </row>
    <row r="116" spans="2:73" ht="15.75">
      <c r="B116" s="756"/>
      <c r="C116" s="756">
        <v>423</v>
      </c>
      <c r="D116" s="756" t="s">
        <v>124</v>
      </c>
      <c r="E116" s="756" t="s">
        <v>782</v>
      </c>
      <c r="F116" s="756"/>
      <c r="G116" s="756"/>
      <c r="H116" s="756">
        <v>2017</v>
      </c>
      <c r="I116" s="644" t="s">
        <v>573</v>
      </c>
      <c r="J116" s="644" t="s">
        <v>585</v>
      </c>
      <c r="K116" s="633"/>
      <c r="L116" s="695"/>
      <c r="M116" s="696"/>
      <c r="N116" s="696"/>
      <c r="O116" s="696"/>
      <c r="P116" s="696"/>
      <c r="Q116" s="696"/>
      <c r="R116" s="696"/>
      <c r="S116" s="696"/>
      <c r="T116" s="696"/>
      <c r="U116" s="696">
        <v>0</v>
      </c>
      <c r="V116" s="696"/>
      <c r="W116" s="696"/>
      <c r="X116" s="696"/>
      <c r="Y116" s="696"/>
      <c r="Z116" s="696"/>
      <c r="AA116" s="696"/>
      <c r="AB116" s="696"/>
      <c r="AC116" s="696"/>
      <c r="AD116" s="696"/>
      <c r="AE116" s="696"/>
      <c r="AF116" s="696"/>
      <c r="AG116" s="696"/>
      <c r="AH116" s="696"/>
      <c r="AI116" s="696"/>
      <c r="AJ116" s="696"/>
      <c r="AK116" s="696"/>
      <c r="AL116" s="696"/>
      <c r="AM116" s="696"/>
      <c r="AN116" s="696"/>
      <c r="AO116" s="696"/>
      <c r="AP116" s="633"/>
      <c r="AQ116" s="695"/>
      <c r="AR116" s="696"/>
      <c r="AS116" s="696"/>
      <c r="AT116" s="696"/>
      <c r="AU116" s="696"/>
      <c r="AV116" s="696"/>
      <c r="AW116" s="696"/>
      <c r="AX116" s="696"/>
      <c r="AY116" s="696"/>
      <c r="AZ116" s="696">
        <v>0</v>
      </c>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163"/>
    </row>
    <row r="117" spans="2:73" ht="15.75">
      <c r="B117" s="756"/>
      <c r="C117" s="756">
        <v>447</v>
      </c>
      <c r="D117" s="756" t="s">
        <v>764</v>
      </c>
      <c r="E117" s="756" t="s">
        <v>782</v>
      </c>
      <c r="F117" s="756"/>
      <c r="G117" s="756"/>
      <c r="H117" s="756">
        <v>2017</v>
      </c>
      <c r="I117" s="644" t="s">
        <v>573</v>
      </c>
      <c r="J117" s="644" t="s">
        <v>585</v>
      </c>
      <c r="K117" s="633"/>
      <c r="L117" s="695"/>
      <c r="M117" s="696"/>
      <c r="N117" s="696"/>
      <c r="O117" s="696"/>
      <c r="P117" s="696"/>
      <c r="Q117" s="696"/>
      <c r="R117" s="696"/>
      <c r="S117" s="696"/>
      <c r="T117" s="696"/>
      <c r="U117" s="696">
        <v>0</v>
      </c>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33"/>
      <c r="AQ117" s="695"/>
      <c r="AR117" s="696"/>
      <c r="AS117" s="696"/>
      <c r="AT117" s="696"/>
      <c r="AU117" s="696"/>
      <c r="AV117" s="696"/>
      <c r="AW117" s="696"/>
      <c r="AX117" s="696"/>
      <c r="AY117" s="696"/>
      <c r="AZ117" s="696">
        <v>8841</v>
      </c>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163"/>
    </row>
    <row r="118" spans="2:73" ht="15.75">
      <c r="B118" s="756"/>
      <c r="C118" s="756">
        <v>463</v>
      </c>
      <c r="D118" s="756" t="s">
        <v>765</v>
      </c>
      <c r="E118" s="756" t="s">
        <v>782</v>
      </c>
      <c r="F118" s="756"/>
      <c r="G118" s="756"/>
      <c r="H118" s="756">
        <v>2017</v>
      </c>
      <c r="I118" s="644" t="s">
        <v>573</v>
      </c>
      <c r="J118" s="644" t="s">
        <v>585</v>
      </c>
      <c r="K118" s="633"/>
      <c r="L118" s="695"/>
      <c r="M118" s="696"/>
      <c r="N118" s="696"/>
      <c r="O118" s="696"/>
      <c r="P118" s="696"/>
      <c r="Q118" s="696"/>
      <c r="R118" s="696"/>
      <c r="S118" s="696"/>
      <c r="T118" s="696"/>
      <c r="U118" s="696">
        <v>6</v>
      </c>
      <c r="V118" s="696"/>
      <c r="W118" s="696"/>
      <c r="X118" s="696"/>
      <c r="Y118" s="696"/>
      <c r="Z118" s="696"/>
      <c r="AA118" s="696"/>
      <c r="AB118" s="696"/>
      <c r="AC118" s="696"/>
      <c r="AD118" s="696"/>
      <c r="AE118" s="696"/>
      <c r="AF118" s="696"/>
      <c r="AG118" s="696"/>
      <c r="AH118" s="696"/>
      <c r="AI118" s="696"/>
      <c r="AJ118" s="696"/>
      <c r="AK118" s="696"/>
      <c r="AL118" s="696"/>
      <c r="AM118" s="696"/>
      <c r="AN118" s="696"/>
      <c r="AO118" s="696"/>
      <c r="AP118" s="633"/>
      <c r="AQ118" s="695"/>
      <c r="AR118" s="696"/>
      <c r="AS118" s="696"/>
      <c r="AT118" s="696"/>
      <c r="AU118" s="696"/>
      <c r="AV118" s="696"/>
      <c r="AW118" s="696"/>
      <c r="AX118" s="696"/>
      <c r="AY118" s="696"/>
      <c r="AZ118" s="696">
        <v>51633</v>
      </c>
      <c r="BA118" s="696"/>
      <c r="BB118" s="696"/>
      <c r="BC118" s="696"/>
      <c r="BD118" s="696"/>
      <c r="BE118" s="696"/>
      <c r="BF118" s="696"/>
      <c r="BG118" s="696"/>
      <c r="BH118" s="696"/>
      <c r="BI118" s="696"/>
      <c r="BJ118" s="696"/>
      <c r="BK118" s="696"/>
      <c r="BL118" s="696"/>
      <c r="BM118" s="696"/>
      <c r="BN118" s="696"/>
      <c r="BO118" s="696"/>
      <c r="BP118" s="696"/>
      <c r="BQ118" s="696"/>
      <c r="BR118" s="696"/>
      <c r="BS118" s="696"/>
      <c r="BT118" s="696"/>
      <c r="BU118" s="163"/>
    </row>
    <row r="119" spans="2:73" ht="15.75">
      <c r="B119" s="756"/>
      <c r="C119" s="756">
        <v>497</v>
      </c>
      <c r="D119" s="756" t="s">
        <v>106</v>
      </c>
      <c r="E119" s="756" t="s">
        <v>782</v>
      </c>
      <c r="F119" s="756"/>
      <c r="G119" s="756"/>
      <c r="H119" s="756">
        <v>2017</v>
      </c>
      <c r="I119" s="644" t="s">
        <v>784</v>
      </c>
      <c r="J119" s="644" t="s">
        <v>578</v>
      </c>
      <c r="K119" s="633"/>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3"/>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756"/>
      <c r="C120" s="756">
        <v>499</v>
      </c>
      <c r="D120" s="756" t="s">
        <v>118</v>
      </c>
      <c r="E120" s="756" t="s">
        <v>782</v>
      </c>
      <c r="F120" s="756"/>
      <c r="G120" s="756"/>
      <c r="H120" s="756">
        <v>2017</v>
      </c>
      <c r="I120" s="644" t="s">
        <v>784</v>
      </c>
      <c r="J120" s="644" t="s">
        <v>578</v>
      </c>
      <c r="K120" s="633"/>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3"/>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c r="B121" s="756"/>
      <c r="C121" s="756">
        <v>495</v>
      </c>
      <c r="D121" s="756" t="s">
        <v>114</v>
      </c>
      <c r="E121" s="756" t="s">
        <v>782</v>
      </c>
      <c r="F121" s="756"/>
      <c r="G121" s="756"/>
      <c r="H121" s="756">
        <v>2018</v>
      </c>
      <c r="I121" s="644" t="s">
        <v>784</v>
      </c>
      <c r="J121" s="644" t="s">
        <v>585</v>
      </c>
      <c r="K121" s="633"/>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3"/>
      <c r="AQ121" s="695"/>
      <c r="AR121" s="696"/>
      <c r="AS121" s="696"/>
      <c r="AT121" s="696"/>
      <c r="AU121" s="696"/>
      <c r="AV121" s="696"/>
      <c r="AW121" s="696"/>
      <c r="AX121" s="696"/>
      <c r="AY121" s="696"/>
      <c r="AZ121" s="696">
        <v>276163.16591999982</v>
      </c>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row>
    <row r="122" spans="2:73">
      <c r="B122" s="756"/>
      <c r="C122" s="756">
        <v>500</v>
      </c>
      <c r="D122" s="756" t="s">
        <v>118</v>
      </c>
      <c r="E122" s="756" t="s">
        <v>782</v>
      </c>
      <c r="F122" s="756"/>
      <c r="G122" s="756"/>
      <c r="H122" s="756">
        <v>2018</v>
      </c>
      <c r="I122" s="759" t="s">
        <v>784</v>
      </c>
      <c r="J122" s="759" t="s">
        <v>585</v>
      </c>
      <c r="K122" s="633"/>
      <c r="L122" s="695"/>
      <c r="M122" s="696"/>
      <c r="N122" s="696"/>
      <c r="O122" s="696"/>
      <c r="P122" s="696"/>
      <c r="Q122" s="696"/>
      <c r="R122" s="696"/>
      <c r="S122" s="696"/>
      <c r="T122" s="696"/>
      <c r="U122" s="696">
        <v>320.87319825353939</v>
      </c>
      <c r="V122" s="696"/>
      <c r="W122" s="696"/>
      <c r="X122" s="696"/>
      <c r="Y122" s="696"/>
      <c r="Z122" s="696"/>
      <c r="AA122" s="696"/>
      <c r="AB122" s="696"/>
      <c r="AC122" s="696"/>
      <c r="AD122" s="696"/>
      <c r="AE122" s="696"/>
      <c r="AF122" s="696"/>
      <c r="AG122" s="696"/>
      <c r="AH122" s="696"/>
      <c r="AI122" s="696"/>
      <c r="AJ122" s="696"/>
      <c r="AK122" s="696"/>
      <c r="AL122" s="696"/>
      <c r="AM122" s="696"/>
      <c r="AN122" s="696"/>
      <c r="AO122" s="697"/>
      <c r="AP122" s="633"/>
      <c r="AQ122" s="695"/>
      <c r="AR122" s="696"/>
      <c r="AS122" s="696"/>
      <c r="AT122" s="696"/>
      <c r="AU122" s="696"/>
      <c r="AV122" s="696"/>
      <c r="AW122" s="696"/>
      <c r="AX122" s="696"/>
      <c r="AY122" s="696"/>
      <c r="AZ122" s="696">
        <v>1924313.6845381455</v>
      </c>
      <c r="BA122" s="696"/>
      <c r="BB122" s="696"/>
      <c r="BC122" s="696"/>
      <c r="BD122" s="696"/>
      <c r="BE122" s="696"/>
      <c r="BF122" s="696"/>
      <c r="BG122" s="696"/>
      <c r="BH122" s="696"/>
      <c r="BI122" s="696"/>
      <c r="BJ122" s="696"/>
      <c r="BK122" s="696"/>
      <c r="BL122" s="696"/>
      <c r="BM122" s="696"/>
      <c r="BN122" s="696"/>
      <c r="BO122" s="696"/>
      <c r="BP122" s="696"/>
      <c r="BQ122" s="696"/>
      <c r="BR122" s="696"/>
      <c r="BS122" s="696"/>
      <c r="BT122" s="697"/>
    </row>
    <row r="123" spans="2:73">
      <c r="B123" s="756"/>
      <c r="C123" s="756">
        <v>493</v>
      </c>
      <c r="D123" s="756" t="s">
        <v>102</v>
      </c>
      <c r="E123" s="756" t="s">
        <v>782</v>
      </c>
      <c r="F123" s="756"/>
      <c r="G123" s="756"/>
      <c r="H123" s="756">
        <v>2018</v>
      </c>
      <c r="I123" s="644" t="s">
        <v>784</v>
      </c>
      <c r="J123" s="644" t="s">
        <v>585</v>
      </c>
      <c r="K123" s="633"/>
      <c r="L123" s="695"/>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7"/>
      <c r="AP123" s="633"/>
      <c r="AQ123" s="695"/>
      <c r="AR123" s="696"/>
      <c r="AS123" s="696"/>
      <c r="AT123" s="696"/>
      <c r="AU123" s="696"/>
      <c r="AV123" s="696"/>
      <c r="AW123" s="696"/>
      <c r="AX123" s="696"/>
      <c r="AY123" s="696"/>
      <c r="AZ123" s="696">
        <v>23775.403395341327</v>
      </c>
      <c r="BA123" s="696"/>
      <c r="BB123" s="696"/>
      <c r="BC123" s="696"/>
      <c r="BD123" s="696"/>
      <c r="BE123" s="696"/>
      <c r="BF123" s="696"/>
      <c r="BG123" s="696"/>
      <c r="BH123" s="696"/>
      <c r="BI123" s="696"/>
      <c r="BJ123" s="696"/>
      <c r="BK123" s="696"/>
      <c r="BL123" s="696"/>
      <c r="BM123" s="696"/>
      <c r="BN123" s="696"/>
      <c r="BO123" s="696"/>
      <c r="BP123" s="696"/>
      <c r="BQ123" s="696"/>
      <c r="BR123" s="696"/>
      <c r="BS123" s="696"/>
      <c r="BT123" s="697"/>
    </row>
    <row r="124" spans="2:73">
      <c r="B124" s="756"/>
      <c r="C124" s="756">
        <v>494</v>
      </c>
      <c r="D124" s="756" t="s">
        <v>95</v>
      </c>
      <c r="E124" s="756" t="s">
        <v>782</v>
      </c>
      <c r="F124" s="756"/>
      <c r="G124" s="756"/>
      <c r="H124" s="756">
        <v>2018</v>
      </c>
      <c r="I124" s="644" t="s">
        <v>784</v>
      </c>
      <c r="J124" s="644" t="s">
        <v>585</v>
      </c>
      <c r="K124" s="633"/>
      <c r="L124" s="695"/>
      <c r="M124" s="696"/>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7"/>
      <c r="AP124" s="633"/>
      <c r="AQ124" s="695"/>
      <c r="AR124" s="696"/>
      <c r="AS124" s="696"/>
      <c r="AT124" s="696"/>
      <c r="AU124" s="696"/>
      <c r="AV124" s="696"/>
      <c r="AW124" s="696"/>
      <c r="AX124" s="696"/>
      <c r="AY124" s="696"/>
      <c r="AZ124" s="696">
        <v>1291420.3037682967</v>
      </c>
      <c r="BA124" s="696"/>
      <c r="BB124" s="696"/>
      <c r="BC124" s="696"/>
      <c r="BD124" s="696"/>
      <c r="BE124" s="696"/>
      <c r="BF124" s="696"/>
      <c r="BG124" s="696"/>
      <c r="BH124" s="696"/>
      <c r="BI124" s="696"/>
      <c r="BJ124" s="696"/>
      <c r="BK124" s="696"/>
      <c r="BL124" s="696"/>
      <c r="BM124" s="696"/>
      <c r="BN124" s="696"/>
      <c r="BO124" s="696"/>
      <c r="BP124" s="696"/>
      <c r="BQ124" s="696"/>
      <c r="BR124" s="696"/>
      <c r="BS124" s="696"/>
      <c r="BT124" s="697"/>
    </row>
    <row r="125" spans="2:73">
      <c r="B125" s="756"/>
      <c r="C125" s="756">
        <v>495</v>
      </c>
      <c r="D125" s="756" t="s">
        <v>114</v>
      </c>
      <c r="E125" s="756" t="s">
        <v>782</v>
      </c>
      <c r="F125" s="756"/>
      <c r="G125" s="756"/>
      <c r="H125" s="756">
        <v>2019</v>
      </c>
      <c r="I125" s="759" t="s">
        <v>784</v>
      </c>
      <c r="J125" s="759" t="s">
        <v>585</v>
      </c>
      <c r="K125" s="633"/>
      <c r="L125" s="695"/>
      <c r="M125" s="696"/>
      <c r="N125" s="696"/>
      <c r="O125" s="696"/>
      <c r="P125" s="696"/>
      <c r="Q125" s="696"/>
      <c r="R125" s="696"/>
      <c r="S125" s="696"/>
      <c r="T125" s="696"/>
      <c r="U125" s="696">
        <v>6</v>
      </c>
      <c r="V125" s="696"/>
      <c r="W125" s="696"/>
      <c r="X125" s="696"/>
      <c r="Y125" s="696"/>
      <c r="Z125" s="696"/>
      <c r="AA125" s="696"/>
      <c r="AB125" s="696"/>
      <c r="AC125" s="696"/>
      <c r="AD125" s="696"/>
      <c r="AE125" s="696"/>
      <c r="AF125" s="696"/>
      <c r="AG125" s="696"/>
      <c r="AH125" s="696"/>
      <c r="AI125" s="696"/>
      <c r="AJ125" s="696"/>
      <c r="AK125" s="696"/>
      <c r="AL125" s="696"/>
      <c r="AM125" s="696"/>
      <c r="AN125" s="696"/>
      <c r="AO125" s="697"/>
      <c r="AP125" s="633"/>
      <c r="AQ125" s="695"/>
      <c r="AR125" s="696"/>
      <c r="AS125" s="696"/>
      <c r="AT125" s="696"/>
      <c r="AU125" s="696"/>
      <c r="AV125" s="696"/>
      <c r="AW125" s="696"/>
      <c r="AX125" s="696"/>
      <c r="AY125" s="696"/>
      <c r="AZ125" s="760">
        <v>37800</v>
      </c>
      <c r="BA125" s="760"/>
      <c r="BB125" s="760"/>
      <c r="BC125" s="760"/>
      <c r="BD125" s="760"/>
      <c r="BE125" s="696"/>
      <c r="BF125" s="696"/>
      <c r="BG125" s="696"/>
      <c r="BH125" s="696"/>
      <c r="BI125" s="696"/>
      <c r="BJ125" s="696"/>
      <c r="BK125" s="696"/>
      <c r="BL125" s="696"/>
      <c r="BM125" s="696"/>
      <c r="BN125" s="696"/>
      <c r="BO125" s="696"/>
      <c r="BP125" s="696"/>
      <c r="BQ125" s="696"/>
      <c r="BR125" s="696"/>
      <c r="BS125" s="696"/>
      <c r="BT125" s="697"/>
    </row>
    <row r="126" spans="2:73">
      <c r="B126" s="756"/>
      <c r="C126" s="756">
        <v>500</v>
      </c>
      <c r="D126" s="756" t="s">
        <v>118</v>
      </c>
      <c r="E126" s="756" t="s">
        <v>782</v>
      </c>
      <c r="F126" s="756"/>
      <c r="G126" s="756"/>
      <c r="H126" s="756">
        <v>2019</v>
      </c>
      <c r="I126" s="759" t="s">
        <v>784</v>
      </c>
      <c r="J126" s="759" t="s">
        <v>585</v>
      </c>
      <c r="K126" s="633"/>
      <c r="L126" s="695"/>
      <c r="M126" s="696"/>
      <c r="N126" s="696"/>
      <c r="O126" s="696"/>
      <c r="P126" s="696"/>
      <c r="Q126" s="696"/>
      <c r="R126" s="696"/>
      <c r="S126" s="696"/>
      <c r="T126" s="696"/>
      <c r="U126" s="696">
        <v>782</v>
      </c>
      <c r="V126" s="696"/>
      <c r="W126" s="696"/>
      <c r="X126" s="696"/>
      <c r="Y126" s="696"/>
      <c r="Z126" s="696"/>
      <c r="AA126" s="696"/>
      <c r="AB126" s="696"/>
      <c r="AC126" s="696"/>
      <c r="AD126" s="696"/>
      <c r="AE126" s="696"/>
      <c r="AF126" s="696"/>
      <c r="AG126" s="696"/>
      <c r="AH126" s="696"/>
      <c r="AI126" s="696"/>
      <c r="AJ126" s="696"/>
      <c r="AK126" s="696"/>
      <c r="AL126" s="696"/>
      <c r="AM126" s="696"/>
      <c r="AN126" s="696"/>
      <c r="AO126" s="697"/>
      <c r="AP126" s="633"/>
      <c r="AQ126" s="695"/>
      <c r="AR126" s="696"/>
      <c r="AS126" s="696"/>
      <c r="AT126" s="696"/>
      <c r="AU126" s="696"/>
      <c r="AV126" s="696"/>
      <c r="AW126" s="696"/>
      <c r="AX126" s="696"/>
      <c r="AY126" s="696"/>
      <c r="AZ126" s="760">
        <v>85284</v>
      </c>
      <c r="BA126" s="760"/>
      <c r="BB126" s="760"/>
      <c r="BC126" s="760"/>
      <c r="BD126" s="760"/>
      <c r="BE126" s="696"/>
      <c r="BF126" s="696"/>
      <c r="BG126" s="696"/>
      <c r="BH126" s="696"/>
      <c r="BI126" s="696"/>
      <c r="BJ126" s="696"/>
      <c r="BK126" s="696"/>
      <c r="BL126" s="696"/>
      <c r="BM126" s="696"/>
      <c r="BN126" s="696"/>
      <c r="BO126" s="696"/>
      <c r="BP126" s="696"/>
      <c r="BQ126" s="696"/>
      <c r="BR126" s="696"/>
      <c r="BS126" s="696"/>
      <c r="BT126" s="697"/>
    </row>
    <row r="127" spans="2:73">
      <c r="B127" s="756"/>
      <c r="C127" s="756"/>
      <c r="D127" s="756" t="s">
        <v>120</v>
      </c>
      <c r="E127" s="756"/>
      <c r="F127" s="756"/>
      <c r="G127" s="756"/>
      <c r="H127" s="756">
        <v>2019</v>
      </c>
      <c r="I127" s="759" t="s">
        <v>791</v>
      </c>
      <c r="J127" s="759" t="s">
        <v>585</v>
      </c>
      <c r="K127" s="633"/>
      <c r="L127" s="695"/>
      <c r="M127" s="696"/>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7"/>
      <c r="AP127" s="633"/>
      <c r="AQ127" s="695"/>
      <c r="AR127" s="696"/>
      <c r="AS127" s="696"/>
      <c r="AT127" s="696"/>
      <c r="AU127" s="696"/>
      <c r="AV127" s="696"/>
      <c r="AW127" s="696"/>
      <c r="AX127" s="696"/>
      <c r="AY127" s="696"/>
      <c r="AZ127" s="696">
        <v>34598</v>
      </c>
      <c r="BA127" s="696"/>
      <c r="BB127" s="696"/>
      <c r="BC127" s="696"/>
      <c r="BD127" s="696"/>
      <c r="BE127" s="696"/>
      <c r="BF127" s="696"/>
      <c r="BG127" s="696"/>
      <c r="BH127" s="696"/>
      <c r="BI127" s="696"/>
      <c r="BJ127" s="696"/>
      <c r="BK127" s="696"/>
      <c r="BL127" s="696"/>
      <c r="BM127" s="696"/>
      <c r="BN127" s="696"/>
      <c r="BO127" s="696"/>
      <c r="BP127" s="696"/>
      <c r="BQ127" s="696"/>
      <c r="BR127" s="696"/>
      <c r="BS127" s="696"/>
      <c r="BT127" s="697"/>
    </row>
    <row r="128" spans="2:73">
      <c r="B128" s="756"/>
      <c r="C128" s="756"/>
      <c r="D128" s="756" t="s">
        <v>785</v>
      </c>
      <c r="E128" s="756"/>
      <c r="F128" s="756"/>
      <c r="G128" s="756"/>
      <c r="H128" s="756">
        <v>2019</v>
      </c>
      <c r="I128" s="759" t="s">
        <v>791</v>
      </c>
      <c r="J128" s="759" t="s">
        <v>585</v>
      </c>
      <c r="K128" s="633"/>
      <c r="L128" s="695"/>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7"/>
      <c r="AP128" s="633"/>
      <c r="AQ128" s="695"/>
      <c r="AR128" s="696"/>
      <c r="AS128" s="696"/>
      <c r="AT128" s="696"/>
      <c r="AU128" s="696"/>
      <c r="AV128" s="696"/>
      <c r="AW128" s="696"/>
      <c r="AX128" s="696"/>
      <c r="AY128" s="696"/>
      <c r="AZ128" s="696">
        <v>322460</v>
      </c>
      <c r="BA128" s="696"/>
      <c r="BB128" s="696"/>
      <c r="BC128" s="696"/>
      <c r="BD128" s="696"/>
      <c r="BE128" s="696"/>
      <c r="BF128" s="696"/>
      <c r="BG128" s="696"/>
      <c r="BH128" s="696"/>
      <c r="BI128" s="696"/>
      <c r="BJ128" s="696"/>
      <c r="BK128" s="696"/>
      <c r="BL128" s="696"/>
      <c r="BM128" s="696"/>
      <c r="BN128" s="696"/>
      <c r="BO128" s="696"/>
      <c r="BP128" s="696"/>
      <c r="BQ128" s="696"/>
      <c r="BR128" s="696"/>
      <c r="BS128" s="696"/>
      <c r="BT128" s="697"/>
    </row>
    <row r="129" spans="2:73">
      <c r="B129" s="756"/>
      <c r="C129" s="756"/>
      <c r="D129" s="756" t="s">
        <v>114</v>
      </c>
      <c r="E129" s="756" t="s">
        <v>782</v>
      </c>
      <c r="F129" s="756"/>
      <c r="G129" s="756"/>
      <c r="H129" s="756">
        <v>2020</v>
      </c>
      <c r="I129" s="759" t="s">
        <v>792</v>
      </c>
      <c r="J129" s="759" t="s">
        <v>585</v>
      </c>
      <c r="K129" s="633"/>
      <c r="L129" s="695"/>
      <c r="M129" s="696"/>
      <c r="N129" s="696"/>
      <c r="O129" s="696"/>
      <c r="P129" s="696"/>
      <c r="Q129" s="696"/>
      <c r="R129" s="696"/>
      <c r="S129" s="696"/>
      <c r="T129" s="696"/>
      <c r="U129" s="696">
        <v>2.9295054824555113</v>
      </c>
      <c r="V129" s="696"/>
      <c r="W129" s="696"/>
      <c r="X129" s="696"/>
      <c r="Y129" s="696"/>
      <c r="Z129" s="696"/>
      <c r="AA129" s="696"/>
      <c r="AB129" s="696"/>
      <c r="AC129" s="696"/>
      <c r="AD129" s="696"/>
      <c r="AE129" s="696"/>
      <c r="AF129" s="696"/>
      <c r="AG129" s="696"/>
      <c r="AH129" s="696"/>
      <c r="AI129" s="696"/>
      <c r="AJ129" s="696"/>
      <c r="AK129" s="696"/>
      <c r="AL129" s="696"/>
      <c r="AM129" s="696"/>
      <c r="AN129" s="696"/>
      <c r="AO129" s="697"/>
      <c r="AP129" s="633"/>
      <c r="AQ129" s="695"/>
      <c r="AR129" s="696"/>
      <c r="AS129" s="696"/>
      <c r="AT129" s="696"/>
      <c r="AU129" s="696"/>
      <c r="AV129" s="696"/>
      <c r="AW129" s="696"/>
      <c r="AX129" s="696"/>
      <c r="AY129" s="696"/>
      <c r="AZ129" s="696">
        <v>5780.2498317065574</v>
      </c>
      <c r="BA129" s="696"/>
      <c r="BB129" s="696"/>
      <c r="BC129" s="696"/>
      <c r="BD129" s="696"/>
      <c r="BE129" s="696"/>
      <c r="BF129" s="696"/>
      <c r="BG129" s="696"/>
      <c r="BH129" s="696"/>
      <c r="BI129" s="696"/>
      <c r="BJ129" s="696"/>
      <c r="BK129" s="696"/>
      <c r="BL129" s="696"/>
      <c r="BM129" s="696"/>
      <c r="BN129" s="696"/>
      <c r="BO129" s="696"/>
      <c r="BP129" s="696"/>
      <c r="BQ129" s="696"/>
      <c r="BR129" s="696"/>
      <c r="BS129" s="696"/>
      <c r="BT129" s="697"/>
    </row>
    <row r="130" spans="2:73">
      <c r="B130" s="756"/>
      <c r="C130" s="756"/>
      <c r="D130" s="756" t="s">
        <v>118</v>
      </c>
      <c r="E130" s="756" t="s">
        <v>782</v>
      </c>
      <c r="F130" s="756"/>
      <c r="G130" s="756"/>
      <c r="H130" s="756">
        <v>2020</v>
      </c>
      <c r="I130" s="759" t="s">
        <v>792</v>
      </c>
      <c r="J130" s="759" t="s">
        <v>585</v>
      </c>
      <c r="K130" s="633"/>
      <c r="L130" s="695"/>
      <c r="M130" s="696"/>
      <c r="N130" s="696"/>
      <c r="O130" s="696"/>
      <c r="P130" s="696"/>
      <c r="Q130" s="696"/>
      <c r="R130" s="696"/>
      <c r="S130" s="696"/>
      <c r="T130" s="696"/>
      <c r="U130" s="696">
        <v>169.11026033961258</v>
      </c>
      <c r="V130" s="696"/>
      <c r="W130" s="696"/>
      <c r="X130" s="696"/>
      <c r="Y130" s="696"/>
      <c r="Z130" s="696"/>
      <c r="AA130" s="696"/>
      <c r="AB130" s="696"/>
      <c r="AC130" s="696"/>
      <c r="AD130" s="696"/>
      <c r="AE130" s="696"/>
      <c r="AF130" s="696"/>
      <c r="AG130" s="696"/>
      <c r="AH130" s="696"/>
      <c r="AI130" s="696"/>
      <c r="AJ130" s="696"/>
      <c r="AK130" s="696"/>
      <c r="AL130" s="696"/>
      <c r="AM130" s="696"/>
      <c r="AN130" s="696"/>
      <c r="AO130" s="697"/>
      <c r="AP130" s="633"/>
      <c r="AQ130" s="695"/>
      <c r="AR130" s="696"/>
      <c r="AS130" s="696"/>
      <c r="AT130" s="696"/>
      <c r="AU130" s="696"/>
      <c r="AV130" s="696"/>
      <c r="AW130" s="696"/>
      <c r="AX130" s="696"/>
      <c r="AY130" s="696"/>
      <c r="AZ130" s="696">
        <v>1844726.8367496328</v>
      </c>
      <c r="BA130" s="696"/>
      <c r="BB130" s="696"/>
      <c r="BC130" s="696"/>
      <c r="BD130" s="696"/>
      <c r="BE130" s="696"/>
      <c r="BF130" s="696"/>
      <c r="BG130" s="696"/>
      <c r="BH130" s="696"/>
      <c r="BI130" s="696"/>
      <c r="BJ130" s="696"/>
      <c r="BK130" s="696"/>
      <c r="BL130" s="696"/>
      <c r="BM130" s="696"/>
      <c r="BN130" s="696"/>
      <c r="BO130" s="696"/>
      <c r="BP130" s="696"/>
      <c r="BQ130" s="696"/>
      <c r="BR130" s="696"/>
      <c r="BS130" s="696"/>
      <c r="BT130" s="697"/>
    </row>
    <row r="131" spans="2:73">
      <c r="B131" s="756"/>
      <c r="C131" s="756"/>
      <c r="D131" s="756" t="s">
        <v>116</v>
      </c>
      <c r="E131" s="756" t="s">
        <v>782</v>
      </c>
      <c r="F131" s="756"/>
      <c r="G131" s="756"/>
      <c r="H131" s="756">
        <v>2020</v>
      </c>
      <c r="I131" s="759" t="s">
        <v>792</v>
      </c>
      <c r="J131" s="759" t="s">
        <v>585</v>
      </c>
      <c r="K131" s="633"/>
      <c r="L131" s="695"/>
      <c r="M131" s="696"/>
      <c r="N131" s="696"/>
      <c r="O131" s="696"/>
      <c r="P131" s="696"/>
      <c r="Q131" s="696"/>
      <c r="R131" s="696"/>
      <c r="S131" s="696"/>
      <c r="T131" s="696"/>
      <c r="U131" s="696">
        <v>0.21932321310043337</v>
      </c>
      <c r="V131" s="696"/>
      <c r="W131" s="696"/>
      <c r="X131" s="696"/>
      <c r="Y131" s="696"/>
      <c r="Z131" s="696"/>
      <c r="AA131" s="696"/>
      <c r="AB131" s="696"/>
      <c r="AC131" s="696"/>
      <c r="AD131" s="696"/>
      <c r="AE131" s="696"/>
      <c r="AF131" s="696"/>
      <c r="AG131" s="696"/>
      <c r="AH131" s="696"/>
      <c r="AI131" s="696"/>
      <c r="AJ131" s="696"/>
      <c r="AK131" s="696"/>
      <c r="AL131" s="696"/>
      <c r="AM131" s="696"/>
      <c r="AN131" s="696"/>
      <c r="AO131" s="697"/>
      <c r="AP131" s="633"/>
      <c r="AQ131" s="695"/>
      <c r="AR131" s="696"/>
      <c r="AS131" s="696"/>
      <c r="AT131" s="696"/>
      <c r="AU131" s="696"/>
      <c r="AV131" s="696"/>
      <c r="AW131" s="696"/>
      <c r="AX131" s="696"/>
      <c r="AY131" s="696"/>
      <c r="AZ131" s="696">
        <v>2308.1779854297638</v>
      </c>
      <c r="BA131" s="696"/>
      <c r="BB131" s="696"/>
      <c r="BC131" s="696"/>
      <c r="BD131" s="696"/>
      <c r="BE131" s="696"/>
      <c r="BF131" s="696"/>
      <c r="BG131" s="696"/>
      <c r="BH131" s="696"/>
      <c r="BI131" s="696"/>
      <c r="BJ131" s="696"/>
      <c r="BK131" s="696"/>
      <c r="BL131" s="696"/>
      <c r="BM131" s="696"/>
      <c r="BN131" s="696"/>
      <c r="BO131" s="696"/>
      <c r="BP131" s="696"/>
      <c r="BQ131" s="696"/>
      <c r="BR131" s="696"/>
      <c r="BS131" s="696"/>
      <c r="BT131" s="697"/>
    </row>
    <row r="132" spans="2:73">
      <c r="B132" s="756"/>
      <c r="C132" s="756"/>
      <c r="D132" s="756"/>
      <c r="E132" s="756"/>
      <c r="F132" s="756"/>
      <c r="G132" s="756"/>
      <c r="H132" s="756"/>
      <c r="I132" s="644"/>
      <c r="J132" s="644"/>
      <c r="K132" s="633"/>
      <c r="L132" s="695"/>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7"/>
      <c r="AP132" s="633"/>
      <c r="AQ132" s="695"/>
      <c r="AR132" s="696"/>
      <c r="AS132" s="696"/>
      <c r="AT132" s="696"/>
      <c r="AU132" s="696"/>
      <c r="AV132" s="696"/>
      <c r="AW132" s="696"/>
      <c r="AX132" s="696"/>
      <c r="AY132" s="696"/>
      <c r="AZ132" s="696"/>
      <c r="BA132" s="696"/>
      <c r="BB132" s="696"/>
      <c r="BC132" s="696"/>
      <c r="BD132" s="696"/>
      <c r="BE132" s="696"/>
      <c r="BF132" s="696"/>
      <c r="BG132" s="696"/>
      <c r="BH132" s="696"/>
      <c r="BI132" s="696"/>
      <c r="BJ132" s="696"/>
      <c r="BK132" s="696"/>
      <c r="BL132" s="696"/>
      <c r="BM132" s="696"/>
      <c r="BN132" s="696"/>
      <c r="BO132" s="696"/>
      <c r="BP132" s="696"/>
      <c r="BQ132" s="696"/>
      <c r="BR132" s="696"/>
      <c r="BS132" s="696"/>
      <c r="BT132" s="697"/>
    </row>
    <row r="133" spans="2:73">
      <c r="B133" s="756"/>
      <c r="C133" s="756"/>
      <c r="D133" s="756"/>
      <c r="E133" s="756"/>
      <c r="F133" s="756"/>
      <c r="G133" s="756"/>
      <c r="H133" s="756"/>
      <c r="I133" s="644"/>
      <c r="J133" s="644"/>
      <c r="K133" s="633"/>
      <c r="L133" s="695"/>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7"/>
      <c r="AP133" s="633"/>
      <c r="AQ133" s="695"/>
      <c r="AR133" s="696"/>
      <c r="AS133" s="696"/>
      <c r="AT133" s="696"/>
      <c r="AU133" s="696"/>
      <c r="AV133" s="696"/>
      <c r="AW133" s="696"/>
      <c r="AX133" s="696"/>
      <c r="AY133" s="696"/>
      <c r="AZ133" s="696"/>
      <c r="BA133" s="696"/>
      <c r="BB133" s="696"/>
      <c r="BC133" s="696"/>
      <c r="BD133" s="696"/>
      <c r="BE133" s="696"/>
      <c r="BF133" s="696"/>
      <c r="BG133" s="696"/>
      <c r="BH133" s="696"/>
      <c r="BI133" s="696"/>
      <c r="BJ133" s="696"/>
      <c r="BK133" s="696"/>
      <c r="BL133" s="696"/>
      <c r="BM133" s="696"/>
      <c r="BN133" s="696"/>
      <c r="BO133" s="696"/>
      <c r="BP133" s="696"/>
      <c r="BQ133" s="696"/>
      <c r="BR133" s="696"/>
      <c r="BS133" s="696"/>
      <c r="BT133" s="697"/>
    </row>
    <row r="134" spans="2:73">
      <c r="B134" s="756"/>
      <c r="C134" s="756"/>
      <c r="D134" s="756"/>
      <c r="E134" s="756"/>
      <c r="F134" s="756"/>
      <c r="G134" s="756"/>
      <c r="H134" s="756"/>
      <c r="I134" s="644"/>
      <c r="J134" s="644"/>
      <c r="K134" s="633"/>
      <c r="L134" s="695"/>
      <c r="M134" s="696"/>
      <c r="N134" s="696"/>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c r="AO134" s="697"/>
      <c r="AP134" s="633"/>
      <c r="AQ134" s="695"/>
      <c r="AR134" s="696"/>
      <c r="AS134" s="696"/>
      <c r="AT134" s="696"/>
      <c r="AU134" s="696"/>
      <c r="AV134" s="696"/>
      <c r="AW134" s="696"/>
      <c r="AX134" s="696"/>
      <c r="AY134" s="696"/>
      <c r="AZ134" s="696"/>
      <c r="BA134" s="696"/>
      <c r="BB134" s="696"/>
      <c r="BC134" s="696"/>
      <c r="BD134" s="696"/>
      <c r="BE134" s="696"/>
      <c r="BF134" s="696"/>
      <c r="BG134" s="696"/>
      <c r="BH134" s="696"/>
      <c r="BI134" s="696"/>
      <c r="BJ134" s="696"/>
      <c r="BK134" s="696"/>
      <c r="BL134" s="696"/>
      <c r="BM134" s="696"/>
      <c r="BN134" s="696"/>
      <c r="BO134" s="696"/>
      <c r="BP134" s="696"/>
      <c r="BQ134" s="696"/>
      <c r="BR134" s="696"/>
      <c r="BS134" s="696"/>
      <c r="BT134" s="697"/>
    </row>
    <row r="135" spans="2:73">
      <c r="B135" s="756"/>
      <c r="C135" s="756"/>
      <c r="D135" s="756"/>
      <c r="E135" s="756"/>
      <c r="F135" s="756"/>
      <c r="G135" s="756"/>
      <c r="H135" s="756"/>
      <c r="I135" s="644"/>
      <c r="J135" s="644"/>
      <c r="K135" s="633"/>
      <c r="L135" s="695"/>
      <c r="M135" s="696"/>
      <c r="N135" s="696"/>
      <c r="O135" s="696"/>
      <c r="P135" s="696"/>
      <c r="Q135" s="696"/>
      <c r="R135" s="696"/>
      <c r="S135" s="696"/>
      <c r="T135" s="696"/>
      <c r="U135" s="696"/>
      <c r="V135" s="696"/>
      <c r="W135" s="696"/>
      <c r="X135" s="696"/>
      <c r="Y135" s="696"/>
      <c r="Z135" s="696"/>
      <c r="AA135" s="696"/>
      <c r="AB135" s="696"/>
      <c r="AC135" s="696"/>
      <c r="AD135" s="696"/>
      <c r="AE135" s="696"/>
      <c r="AF135" s="696"/>
      <c r="AG135" s="696"/>
      <c r="AH135" s="696"/>
      <c r="AI135" s="696"/>
      <c r="AJ135" s="696"/>
      <c r="AK135" s="696"/>
      <c r="AL135" s="696"/>
      <c r="AM135" s="696"/>
      <c r="AN135" s="696"/>
      <c r="AO135" s="697"/>
      <c r="AP135" s="633"/>
      <c r="AQ135" s="695"/>
      <c r="AR135" s="696"/>
      <c r="AS135" s="696"/>
      <c r="AT135" s="696"/>
      <c r="AU135" s="696"/>
      <c r="AV135" s="696"/>
      <c r="AW135" s="696"/>
      <c r="AX135" s="696"/>
      <c r="AY135" s="696"/>
      <c r="AZ135" s="696"/>
      <c r="BA135" s="696"/>
      <c r="BB135" s="696"/>
      <c r="BC135" s="696"/>
      <c r="BD135" s="696"/>
      <c r="BE135" s="696"/>
      <c r="BF135" s="696"/>
      <c r="BG135" s="696"/>
      <c r="BH135" s="696"/>
      <c r="BI135" s="696"/>
      <c r="BJ135" s="696"/>
      <c r="BK135" s="696"/>
      <c r="BL135" s="696"/>
      <c r="BM135" s="696"/>
      <c r="BN135" s="696"/>
      <c r="BO135" s="696"/>
      <c r="BP135" s="696"/>
      <c r="BQ135" s="696"/>
      <c r="BR135" s="696"/>
      <c r="BS135" s="696"/>
      <c r="BT135" s="697"/>
    </row>
    <row r="136" spans="2:73">
      <c r="B136" s="756"/>
      <c r="C136" s="756"/>
      <c r="D136" s="756"/>
      <c r="E136" s="756"/>
      <c r="F136" s="756"/>
      <c r="G136" s="756"/>
      <c r="H136" s="756"/>
      <c r="I136" s="644"/>
      <c r="J136" s="644"/>
      <c r="K136" s="633"/>
      <c r="L136" s="695"/>
      <c r="M136" s="696"/>
      <c r="N136" s="696"/>
      <c r="O136" s="696"/>
      <c r="P136" s="696"/>
      <c r="Q136" s="696"/>
      <c r="R136" s="696"/>
      <c r="S136" s="696"/>
      <c r="T136" s="696"/>
      <c r="U136" s="696"/>
      <c r="V136" s="696"/>
      <c r="W136" s="696"/>
      <c r="X136" s="696"/>
      <c r="Y136" s="696"/>
      <c r="Z136" s="696"/>
      <c r="AA136" s="696"/>
      <c r="AB136" s="696"/>
      <c r="AC136" s="696"/>
      <c r="AD136" s="696"/>
      <c r="AE136" s="696"/>
      <c r="AF136" s="696"/>
      <c r="AG136" s="696"/>
      <c r="AH136" s="696"/>
      <c r="AI136" s="696"/>
      <c r="AJ136" s="696"/>
      <c r="AK136" s="696"/>
      <c r="AL136" s="696"/>
      <c r="AM136" s="696"/>
      <c r="AN136" s="696"/>
      <c r="AO136" s="697"/>
      <c r="AP136" s="633"/>
      <c r="AQ136" s="695"/>
      <c r="AR136" s="696"/>
      <c r="AS136" s="696"/>
      <c r="AT136" s="696"/>
      <c r="AU136" s="696"/>
      <c r="AV136" s="696"/>
      <c r="AW136" s="696"/>
      <c r="AX136" s="696"/>
      <c r="AY136" s="696"/>
      <c r="AZ136" s="696"/>
      <c r="BA136" s="696"/>
      <c r="BB136" s="696"/>
      <c r="BC136" s="696"/>
      <c r="BD136" s="696"/>
      <c r="BE136" s="696"/>
      <c r="BF136" s="696"/>
      <c r="BG136" s="696"/>
      <c r="BH136" s="696"/>
      <c r="BI136" s="696"/>
      <c r="BJ136" s="696"/>
      <c r="BK136" s="696"/>
      <c r="BL136" s="696"/>
      <c r="BM136" s="696"/>
      <c r="BN136" s="696"/>
      <c r="BO136" s="696"/>
      <c r="BP136" s="696"/>
      <c r="BQ136" s="696"/>
      <c r="BR136" s="696"/>
      <c r="BS136" s="696"/>
      <c r="BT136" s="697"/>
    </row>
    <row r="137" spans="2:73">
      <c r="B137" s="756"/>
      <c r="C137" s="756"/>
      <c r="D137" s="756"/>
      <c r="E137" s="756"/>
      <c r="F137" s="756"/>
      <c r="G137" s="756"/>
      <c r="H137" s="756"/>
      <c r="I137" s="644"/>
      <c r="J137" s="644"/>
      <c r="K137" s="633"/>
      <c r="L137" s="695"/>
      <c r="M137" s="696"/>
      <c r="N137" s="696"/>
      <c r="O137" s="696"/>
      <c r="P137" s="696"/>
      <c r="Q137" s="696"/>
      <c r="R137" s="696"/>
      <c r="S137" s="696"/>
      <c r="T137" s="696"/>
      <c r="U137" s="696"/>
      <c r="V137" s="696"/>
      <c r="W137" s="696"/>
      <c r="X137" s="696"/>
      <c r="Y137" s="696"/>
      <c r="Z137" s="696"/>
      <c r="AA137" s="696"/>
      <c r="AB137" s="696"/>
      <c r="AC137" s="696"/>
      <c r="AD137" s="696"/>
      <c r="AE137" s="696"/>
      <c r="AF137" s="696"/>
      <c r="AG137" s="696"/>
      <c r="AH137" s="696"/>
      <c r="AI137" s="696"/>
      <c r="AJ137" s="696"/>
      <c r="AK137" s="696"/>
      <c r="AL137" s="696"/>
      <c r="AM137" s="696"/>
      <c r="AN137" s="696"/>
      <c r="AO137" s="697"/>
      <c r="AP137" s="633"/>
      <c r="AQ137" s="695"/>
      <c r="AR137" s="696"/>
      <c r="AS137" s="696"/>
      <c r="AT137" s="696"/>
      <c r="AU137" s="696"/>
      <c r="AV137" s="696"/>
      <c r="AW137" s="696"/>
      <c r="AX137" s="696"/>
      <c r="AY137" s="696"/>
      <c r="AZ137" s="696"/>
      <c r="BA137" s="696"/>
      <c r="BB137" s="696"/>
      <c r="BC137" s="696"/>
      <c r="BD137" s="696"/>
      <c r="BE137" s="696"/>
      <c r="BF137" s="696"/>
      <c r="BG137" s="696"/>
      <c r="BH137" s="696"/>
      <c r="BI137" s="696"/>
      <c r="BJ137" s="696"/>
      <c r="BK137" s="696"/>
      <c r="BL137" s="696"/>
      <c r="BM137" s="696"/>
      <c r="BN137" s="696"/>
      <c r="BO137" s="696"/>
      <c r="BP137" s="696"/>
      <c r="BQ137" s="696"/>
      <c r="BR137" s="696"/>
      <c r="BS137" s="696"/>
      <c r="BT137" s="697"/>
    </row>
    <row r="138" spans="2:73" ht="15.75">
      <c r="B138" s="692"/>
      <c r="C138" s="692"/>
      <c r="D138" s="692"/>
      <c r="E138" s="692"/>
      <c r="F138" s="692"/>
      <c r="G138" s="692"/>
      <c r="H138" s="692"/>
      <c r="I138" s="644"/>
      <c r="J138" s="644"/>
      <c r="K138" s="633"/>
      <c r="L138" s="695"/>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7"/>
      <c r="AP138" s="633"/>
      <c r="AQ138" s="695"/>
      <c r="AR138" s="696"/>
      <c r="AS138" s="696"/>
      <c r="AT138" s="696"/>
      <c r="AU138" s="696"/>
      <c r="AV138" s="696"/>
      <c r="AW138" s="696"/>
      <c r="AX138" s="696"/>
      <c r="AY138" s="696"/>
      <c r="AZ138" s="696"/>
      <c r="BA138" s="696"/>
      <c r="BB138" s="696"/>
      <c r="BC138" s="696"/>
      <c r="BD138" s="696"/>
      <c r="BE138" s="696"/>
      <c r="BF138" s="696"/>
      <c r="BG138" s="696"/>
      <c r="BH138" s="696"/>
      <c r="BI138" s="696"/>
      <c r="BJ138" s="696"/>
      <c r="BK138" s="696"/>
      <c r="BL138" s="696"/>
      <c r="BM138" s="696"/>
      <c r="BN138" s="696"/>
      <c r="BO138" s="696"/>
      <c r="BP138" s="696"/>
      <c r="BQ138" s="696"/>
      <c r="BR138" s="696"/>
      <c r="BS138" s="696"/>
      <c r="BT138" s="697"/>
      <c r="BU138" s="163"/>
    </row>
    <row r="139" spans="2:73" ht="15.75">
      <c r="B139" s="692"/>
      <c r="C139" s="692"/>
      <c r="D139" s="692"/>
      <c r="E139" s="692"/>
      <c r="F139" s="692"/>
      <c r="G139" s="692"/>
      <c r="H139" s="692"/>
      <c r="I139" s="644"/>
      <c r="J139" s="644"/>
      <c r="K139" s="633"/>
      <c r="L139" s="698"/>
      <c r="M139" s="699"/>
      <c r="N139" s="699"/>
      <c r="O139" s="699"/>
      <c r="P139" s="699"/>
      <c r="Q139" s="699"/>
      <c r="R139" s="699"/>
      <c r="S139" s="699"/>
      <c r="T139" s="699"/>
      <c r="U139" s="699"/>
      <c r="V139" s="699"/>
      <c r="W139" s="699"/>
      <c r="X139" s="699"/>
      <c r="Y139" s="699"/>
      <c r="Z139" s="699"/>
      <c r="AA139" s="699"/>
      <c r="AB139" s="699"/>
      <c r="AC139" s="699"/>
      <c r="AD139" s="699"/>
      <c r="AE139" s="699"/>
      <c r="AF139" s="699"/>
      <c r="AG139" s="699"/>
      <c r="AH139" s="699"/>
      <c r="AI139" s="699"/>
      <c r="AJ139" s="699"/>
      <c r="AK139" s="699"/>
      <c r="AL139" s="699"/>
      <c r="AM139" s="699"/>
      <c r="AN139" s="699"/>
      <c r="AO139" s="700"/>
      <c r="AP139" s="633"/>
      <c r="AQ139" s="698"/>
      <c r="AR139" s="699"/>
      <c r="AS139" s="699"/>
      <c r="AT139" s="699"/>
      <c r="AU139" s="699"/>
      <c r="AV139" s="699"/>
      <c r="AW139" s="699"/>
      <c r="AX139" s="699"/>
      <c r="AY139" s="699"/>
      <c r="AZ139" s="699"/>
      <c r="BA139" s="699"/>
      <c r="BB139" s="699"/>
      <c r="BC139" s="699"/>
      <c r="BD139" s="699"/>
      <c r="BE139" s="699"/>
      <c r="BF139" s="699"/>
      <c r="BG139" s="699"/>
      <c r="BH139" s="699"/>
      <c r="BI139" s="699"/>
      <c r="BJ139" s="699"/>
      <c r="BK139" s="699"/>
      <c r="BL139" s="699"/>
      <c r="BM139" s="699"/>
      <c r="BN139" s="699"/>
      <c r="BO139" s="699"/>
      <c r="BP139" s="699"/>
      <c r="BQ139" s="699"/>
      <c r="BR139" s="699"/>
      <c r="BS139" s="699"/>
      <c r="BT139" s="700"/>
      <c r="BU139" s="163"/>
    </row>
    <row r="140" spans="2:73" s="8" customFormat="1">
      <c r="K140" s="37"/>
      <c r="S140" s="757">
        <f>SUM(S27:S139)</f>
        <v>0</v>
      </c>
      <c r="T140" s="757">
        <f t="shared" ref="T140:AO140" si="0">SUM(T27:T139)</f>
        <v>0</v>
      </c>
      <c r="U140" s="757">
        <f t="shared" si="0"/>
        <v>7398.6116342390269</v>
      </c>
      <c r="V140" s="757">
        <f t="shared" si="0"/>
        <v>0</v>
      </c>
      <c r="W140" s="757">
        <f t="shared" si="0"/>
        <v>0</v>
      </c>
      <c r="X140" s="757">
        <f t="shared" si="0"/>
        <v>0</v>
      </c>
      <c r="Y140" s="757">
        <f t="shared" si="0"/>
        <v>0</v>
      </c>
      <c r="Z140" s="757">
        <f t="shared" si="0"/>
        <v>0</v>
      </c>
      <c r="AA140" s="757">
        <f t="shared" si="0"/>
        <v>0</v>
      </c>
      <c r="AB140" s="757">
        <f t="shared" si="0"/>
        <v>0</v>
      </c>
      <c r="AC140" s="757">
        <f t="shared" si="0"/>
        <v>0</v>
      </c>
      <c r="AD140" s="757">
        <f t="shared" si="0"/>
        <v>0</v>
      </c>
      <c r="AE140" s="757">
        <f t="shared" si="0"/>
        <v>0</v>
      </c>
      <c r="AF140" s="757">
        <f t="shared" si="0"/>
        <v>0</v>
      </c>
      <c r="AG140" s="757">
        <f t="shared" si="0"/>
        <v>0</v>
      </c>
      <c r="AH140" s="757">
        <f t="shared" si="0"/>
        <v>0</v>
      </c>
      <c r="AI140" s="757">
        <f t="shared" si="0"/>
        <v>0</v>
      </c>
      <c r="AJ140" s="757">
        <f t="shared" si="0"/>
        <v>0</v>
      </c>
      <c r="AK140" s="757">
        <f t="shared" si="0"/>
        <v>0</v>
      </c>
      <c r="AL140" s="757">
        <f t="shared" si="0"/>
        <v>0</v>
      </c>
      <c r="AM140" s="757">
        <f t="shared" si="0"/>
        <v>0</v>
      </c>
      <c r="AN140" s="757">
        <f t="shared" si="0"/>
        <v>0</v>
      </c>
      <c r="AO140" s="757">
        <f t="shared" si="0"/>
        <v>0</v>
      </c>
      <c r="AX140" s="757">
        <f t="shared" ref="AX140" si="1">SUM(AX27:AX139)</f>
        <v>0</v>
      </c>
      <c r="AY140" s="757">
        <f t="shared" ref="AY140" si="2">SUM(AY27:AY139)</f>
        <v>0</v>
      </c>
      <c r="AZ140" s="757">
        <f t="shared" ref="AZ140" si="3">SUM(AZ27:AZ139)</f>
        <v>40382882.146738335</v>
      </c>
      <c r="BA140" s="757">
        <f t="shared" ref="BA140" si="4">SUM(BA27:BA139)</f>
        <v>0</v>
      </c>
      <c r="BB140" s="757">
        <f t="shared" ref="BB140" si="5">SUM(BB27:BB139)</f>
        <v>0</v>
      </c>
      <c r="BC140" s="757">
        <f t="shared" ref="BC140" si="6">SUM(BC27:BC139)</f>
        <v>0</v>
      </c>
      <c r="BD140" s="757">
        <f t="shared" ref="BD140" si="7">SUM(BD27:BD139)</f>
        <v>0</v>
      </c>
      <c r="BE140" s="757">
        <f t="shared" ref="BE140" si="8">SUM(BE27:BE139)</f>
        <v>0</v>
      </c>
      <c r="BF140" s="757">
        <f t="shared" ref="BF140" si="9">SUM(BF27:BF139)</f>
        <v>0</v>
      </c>
      <c r="BG140" s="757">
        <f t="shared" ref="BG140" si="10">SUM(BG27:BG139)</f>
        <v>0</v>
      </c>
      <c r="BH140" s="757">
        <f t="shared" ref="BH140" si="11">SUM(BH27:BH139)</f>
        <v>0</v>
      </c>
      <c r="BI140" s="757">
        <f t="shared" ref="BI140" si="12">SUM(BI27:BI139)</f>
        <v>0</v>
      </c>
      <c r="BJ140" s="757">
        <f t="shared" ref="BJ140" si="13">SUM(BJ27:BJ139)</f>
        <v>0</v>
      </c>
      <c r="BK140" s="757">
        <f t="shared" ref="BK140" si="14">SUM(BK27:BK139)</f>
        <v>0</v>
      </c>
      <c r="BL140" s="757">
        <f t="shared" ref="BL140" si="15">SUM(BL27:BL139)</f>
        <v>0</v>
      </c>
      <c r="BM140" s="757">
        <f t="shared" ref="BM140" si="16">SUM(BM27:BM139)</f>
        <v>0</v>
      </c>
      <c r="BN140" s="757">
        <f t="shared" ref="BN140" si="17">SUM(BN27:BN139)</f>
        <v>0</v>
      </c>
      <c r="BO140" s="757">
        <f t="shared" ref="BO140" si="18">SUM(BO27:BO139)</f>
        <v>0</v>
      </c>
      <c r="BP140" s="757">
        <f t="shared" ref="BP140" si="19">SUM(BP27:BP139)</f>
        <v>0</v>
      </c>
      <c r="BQ140" s="757">
        <f t="shared" ref="BQ140" si="20">SUM(BQ27:BQ139)</f>
        <v>0</v>
      </c>
      <c r="BR140" s="757">
        <f t="shared" ref="BR140" si="21">SUM(BR27:BR139)</f>
        <v>0</v>
      </c>
      <c r="BS140" s="757">
        <f t="shared" ref="BS140" si="22">SUM(BS27:BS139)</f>
        <v>0</v>
      </c>
      <c r="BT140" s="757">
        <f t="shared" ref="BT140" si="23">SUM(BT27:BT139)</f>
        <v>0</v>
      </c>
      <c r="BU140" s="37"/>
    </row>
    <row r="141" spans="2:73">
      <c r="I141" s="12"/>
      <c r="J141" s="12"/>
    </row>
  </sheetData>
  <autoFilter ref="C26:BT131" xr:uid="{00000000-0009-0000-0000-00000C000000}">
    <sortState xmlns:xlrd2="http://schemas.microsoft.com/office/spreadsheetml/2017/richdata2" ref="C26:BT42">
      <sortCondition ref="H25"/>
    </sortState>
  </autoFilter>
  <mergeCells count="1">
    <mergeCell ref="C24:G24"/>
  </mergeCells>
  <conditionalFormatting sqref="L27:AO69 AQ37:BT71 AQ108:BT109 AZ110:BT111 AQ110:AX111 AQ112:BT124 BE125:BT126 AQ129:BT139 L110:AO139 AZ127:BT128 AQ125:AY128">
    <cfRule type="cellIs" dxfId="12" priority="15" operator="equal">
      <formula>0</formula>
    </cfRule>
  </conditionalFormatting>
  <conditionalFormatting sqref="L74:AO86 AQ72:BT88">
    <cfRule type="cellIs" dxfId="11" priority="14" operator="equal">
      <formula>0</formula>
    </cfRule>
  </conditionalFormatting>
  <conditionalFormatting sqref="L91:AO105 AQ89:BT107">
    <cfRule type="cellIs" dxfId="10" priority="13" operator="equal">
      <formula>0</formula>
    </cfRule>
  </conditionalFormatting>
  <conditionalFormatting sqref="L27:AO32">
    <cfRule type="cellIs" dxfId="9" priority="11" operator="equal">
      <formula>0</formula>
    </cfRule>
  </conditionalFormatting>
  <conditionalFormatting sqref="L33:AO43 AQ41:BT43">
    <cfRule type="cellIs" dxfId="8" priority="10" operator="equal">
      <formula>0</formula>
    </cfRule>
  </conditionalFormatting>
  <conditionalFormatting sqref="L70:AO73">
    <cfRule type="cellIs" dxfId="7" priority="9" operator="equal">
      <formula>0</formula>
    </cfRule>
  </conditionalFormatting>
  <conditionalFormatting sqref="L87:AO90">
    <cfRule type="cellIs" dxfId="6" priority="8" operator="equal">
      <formula>0</formula>
    </cfRule>
  </conditionalFormatting>
  <conditionalFormatting sqref="L106:AO109">
    <cfRule type="cellIs" dxfId="5" priority="7" operator="equal">
      <formula>0</formula>
    </cfRule>
  </conditionalFormatting>
  <conditionalFormatting sqref="AQ27:BT28">
    <cfRule type="cellIs" dxfId="4" priority="6" operator="equal">
      <formula>0</formula>
    </cfRule>
  </conditionalFormatting>
  <conditionalFormatting sqref="AQ29:BT40">
    <cfRule type="cellIs" dxfId="3" priority="4" operator="equal">
      <formula>0</formula>
    </cfRule>
  </conditionalFormatting>
  <conditionalFormatting sqref="AY110:AY111">
    <cfRule type="cellIs" dxfId="2" priority="3" operator="equal">
      <formula>0</formula>
    </cfRule>
  </conditionalFormatting>
  <conditionalFormatting sqref="AZ125:BD125">
    <cfRule type="cellIs" dxfId="1" priority="2" operator="equal">
      <formula>0</formula>
    </cfRule>
  </conditionalFormatting>
  <conditionalFormatting sqref="AZ126:BD126">
    <cfRule type="cellIs" dxfId="0" priority="1" operator="equal">
      <formula>0</formula>
    </cfRule>
  </conditionalFormatting>
  <pageMargins left="0.7" right="0.7" top="0.75" bottom="0.75" header="0.3" footer="0.3"/>
  <pageSetup scale="22" orientation="landscape"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C00-000000000000}">
          <x14:formula1>
            <xm:f>DropDownList!$G$2:$G$11</xm:f>
          </x14:formula1>
          <xm:sqref>I142:I1048576 I138:I139</xm:sqref>
        </x14:dataValidation>
        <x14:dataValidation type="list" allowBlank="1" showInputMessage="1" showErrorMessage="1" xr:uid="{00000000-0002-0000-0C00-000001000000}">
          <x14:formula1>
            <xm:f>DropDownList!$H$2:$H$3</xm:f>
          </x14:formula1>
          <xm:sqref>J142:J1048576 J138:J139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abSelected="1" view="pageBreakPreview" topLeftCell="A38" zoomScale="60" zoomScaleNormal="100" workbookViewId="0">
      <selection activeCell="C66" sqref="C6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hidden="1" customWidth="1"/>
    <col min="15" max="16" width="14.5703125" style="12" hidden="1" customWidth="1"/>
    <col min="17" max="17" width="14" style="12" hidden="1" customWidth="1"/>
    <col min="18" max="18" width="15.5703125" style="12" hidden="1" customWidth="1"/>
    <col min="19" max="19" width="14" style="12" hidden="1" customWidth="1"/>
    <col min="20" max="22" width="15" style="12" hidden="1"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81" customHeight="1">
      <c r="A8" s="26"/>
      <c r="B8" s="116" t="s">
        <v>505</v>
      </c>
      <c r="C8" s="825" t="s">
        <v>653</v>
      </c>
      <c r="D8" s="825"/>
      <c r="E8" s="825"/>
      <c r="F8" s="825"/>
      <c r="G8" s="825"/>
      <c r="H8" s="825"/>
      <c r="I8" s="825"/>
      <c r="J8" s="825"/>
      <c r="K8" s="825"/>
      <c r="L8" s="825"/>
      <c r="M8" s="825"/>
      <c r="N8" s="825"/>
      <c r="O8" s="825"/>
      <c r="P8" s="825"/>
      <c r="Q8" s="825"/>
      <c r="R8" s="825"/>
      <c r="S8" s="825"/>
      <c r="T8" s="105"/>
      <c r="U8" s="105"/>
      <c r="V8" s="105"/>
      <c r="W8" s="105"/>
    </row>
    <row r="9" spans="1:28" s="9" customFormat="1" ht="45" customHeight="1">
      <c r="B9" s="55"/>
      <c r="C9" s="787" t="s">
        <v>664</v>
      </c>
      <c r="D9" s="787"/>
      <c r="E9" s="787"/>
      <c r="F9" s="787"/>
      <c r="G9" s="787"/>
      <c r="H9" s="787"/>
      <c r="I9" s="787"/>
      <c r="J9" s="787"/>
      <c r="K9" s="787"/>
      <c r="L9" s="787"/>
      <c r="M9" s="787"/>
      <c r="N9" s="787"/>
      <c r="O9" s="787"/>
      <c r="P9" s="787"/>
      <c r="Q9" s="787"/>
      <c r="R9" s="787"/>
      <c r="S9" s="787"/>
      <c r="T9" s="105"/>
      <c r="U9" s="105"/>
      <c r="V9" s="105"/>
      <c r="W9" s="105"/>
    </row>
    <row r="10" spans="1:28" s="9" customFormat="1" ht="54" customHeight="1">
      <c r="B10" s="88"/>
      <c r="C10" s="808" t="s">
        <v>665</v>
      </c>
      <c r="D10" s="787"/>
      <c r="E10" s="787"/>
      <c r="F10" s="787"/>
      <c r="G10" s="787"/>
      <c r="H10" s="787"/>
      <c r="I10" s="787"/>
      <c r="J10" s="787"/>
      <c r="K10" s="787"/>
      <c r="L10" s="787"/>
      <c r="M10" s="787"/>
      <c r="N10" s="787"/>
      <c r="O10" s="787"/>
      <c r="P10" s="787"/>
      <c r="Q10" s="787"/>
      <c r="R10" s="787"/>
      <c r="S10" s="78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4" t="s">
        <v>235</v>
      </c>
      <c r="C12" s="824"/>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 - Thermal Demand Meter</v>
      </c>
      <c r="L14" s="204" t="str">
        <f>'1.  LRAMVA Summary'!G52</f>
        <v>GS&gt;50 KW - Interval Meter</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6">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6">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708</v>
      </c>
      <c r="C55" s="746">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709</v>
      </c>
      <c r="C56" s="746">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710</v>
      </c>
      <c r="C57" s="746">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711</v>
      </c>
      <c r="C58" s="74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712</v>
      </c>
      <c r="C59" s="746">
        <v>5.7000000000000002E-3</v>
      </c>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713</v>
      </c>
      <c r="C60" s="746">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714</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715</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726</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727</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728</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729</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731</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732</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733</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734</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735</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736</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737</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738</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Summary'!D$54:D$83)+SUM('1.  LRAMVA Summary'!D$81:D$83)*(MONTH($E150)-1)/12)*$H150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23.59163774476292</v>
      </c>
      <c r="K151" s="230">
        <f>(SUM('1.  LRAMVA Summary'!F$54:F$80)+SUM('1.  LRAMVA Summary'!F$81:F$82)*(MONTH($E151)-1)/12)*$H151</f>
        <v>31.49239761532376</v>
      </c>
      <c r="L151" s="230">
        <f>(SUM('1.  LRAMVA Summary'!G$54:G$80)+SUM('1.  LRAMVA Summary'!G$81:G$82)*(MONTH($E151)-1)/12)*$H151</f>
        <v>3.4396118175444639</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58.523647177631148</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47.18327548952584</v>
      </c>
      <c r="K152" s="230">
        <f>(SUM('1.  LRAMVA Summary'!F$54:F$80)+SUM('1.  LRAMVA Summary'!F$81:F$82)*(MONTH($E152)-1)/12)*$H152</f>
        <v>62.984795230647521</v>
      </c>
      <c r="L152" s="230">
        <f>(SUM('1.  LRAMVA Summary'!G$54:G$80)+SUM('1.  LRAMVA Summary'!G$81:G$82)*(MONTH($E152)-1)/12)*$H152</f>
        <v>6.8792236350889278</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117.0472943552623</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70.774913234288761</v>
      </c>
      <c r="K153" s="230">
        <f>(SUM('1.  LRAMVA Summary'!F$54:F$80)+SUM('1.  LRAMVA Summary'!F$81:F$82)*(MONTH($E153)-1)/12)*$H153</f>
        <v>94.477192845971302</v>
      </c>
      <c r="L153" s="230">
        <f>(SUM('1.  LRAMVA Summary'!G$54:G$80)+SUM('1.  LRAMVA Summary'!G$81:G$82)*(MONTH($E153)-1)/12)*$H153</f>
        <v>10.31883545263339</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175.57094153289344</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94.366550979051681</v>
      </c>
      <c r="K154" s="230">
        <f>(SUM('1.  LRAMVA Summary'!F$54:F$80)+SUM('1.  LRAMVA Summary'!F$81:F$82)*(MONTH($E154)-1)/12)*$H154</f>
        <v>125.96959046129504</v>
      </c>
      <c r="L154" s="230">
        <f>(SUM('1.  LRAMVA Summary'!G$54:G$80)+SUM('1.  LRAMVA Summary'!G$81:G$82)*(MONTH($E154)-1)/12)*$H154</f>
        <v>13.758447270177856</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234.09458871052459</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117.95818872381459</v>
      </c>
      <c r="K155" s="230">
        <f>(SUM('1.  LRAMVA Summary'!F$54:F$80)+SUM('1.  LRAMVA Summary'!F$81:F$82)*(MONTH($E155)-1)/12)*$H155</f>
        <v>157.46198807661881</v>
      </c>
      <c r="L155" s="230">
        <f>(SUM('1.  LRAMVA Summary'!G$54:G$80)+SUM('1.  LRAMVA Summary'!G$81:G$82)*(MONTH($E155)-1)/12)*$H155</f>
        <v>17.198059087722317</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292.61823588815571</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37.010734443618887</v>
      </c>
      <c r="K156" s="230">
        <f>(SUM('1.  LRAMVA Summary'!F$54:F$80)+SUM('1.  LRAMVA Summary'!F$81:F$82)*(MONTH($E156)-1)/12)*$H156</f>
        <v>49.405504515783157</v>
      </c>
      <c r="L156" s="230">
        <f>(SUM('1.  LRAMVA Summary'!G$54:G$80)+SUM('1.  LRAMVA Summary'!G$81:G$82)*(MONTH($E156)-1)/12)*$H156</f>
        <v>5.396088264221131</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91.812327223623186</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43.179190184222037</v>
      </c>
      <c r="K157" s="230">
        <f>(SUM('1.  LRAMVA Summary'!F$54:F$80)+SUM('1.  LRAMVA Summary'!F$81:F$82)*(MONTH($E157)-1)/12)*$H157</f>
        <v>57.639755268413673</v>
      </c>
      <c r="L157" s="230">
        <f>(SUM('1.  LRAMVA Summary'!G$54:G$80)+SUM('1.  LRAMVA Summary'!G$81:G$82)*(MONTH($E157)-1)/12)*$H157</f>
        <v>6.2954363082579858</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107.11438176089371</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49.347645924825187</v>
      </c>
      <c r="K158" s="230">
        <f>(SUM('1.  LRAMVA Summary'!F$54:F$80)+SUM('1.  LRAMVA Summary'!F$81:F$82)*(MONTH($E158)-1)/12)*$H158</f>
        <v>65.874006021044195</v>
      </c>
      <c r="L158" s="230">
        <f>(SUM('1.  LRAMVA Summary'!G$54:G$80)+SUM('1.  LRAMVA Summary'!G$81:G$82)*(MONTH($E158)-1)/12)*$H158</f>
        <v>7.1947843522948416</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122.41643629816423</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55.516101665428337</v>
      </c>
      <c r="K159" s="230">
        <f>(SUM('1.  LRAMVA Summary'!F$54:F$80)+SUM('1.  LRAMVA Summary'!F$81:F$82)*(MONTH($E159)-1)/12)*$H159</f>
        <v>74.108256773674711</v>
      </c>
      <c r="L159" s="230">
        <f>(SUM('1.  LRAMVA Summary'!G$54:G$80)+SUM('1.  LRAMVA Summary'!G$81:G$82)*(MONTH($E159)-1)/12)*$H159</f>
        <v>8.0941323963316965</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137.71849083543475</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61.68455740603148</v>
      </c>
      <c r="K160" s="230">
        <f>(SUM('1.  LRAMVA Summary'!F$54:F$80)+SUM('1.  LRAMVA Summary'!F$81:F$82)*(MONTH($E160)-1)/12)*$H160</f>
        <v>82.342507526305241</v>
      </c>
      <c r="L160" s="230">
        <f>(SUM('1.  LRAMVA Summary'!G$54:G$80)+SUM('1.  LRAMVA Summary'!G$81:G$82)*(MONTH($E160)-1)/12)*$H160</f>
        <v>8.9934804403685504</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153.02054537270527</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67.853013146634623</v>
      </c>
      <c r="K161" s="230">
        <f>(SUM('1.  LRAMVA Summary'!F$54:F$80)+SUM('1.  LRAMVA Summary'!F$81:F$82)*(MONTH($E161)-1)/12)*$H161</f>
        <v>90.57675827893577</v>
      </c>
      <c r="L161" s="230">
        <f>(SUM('1.  LRAMVA Summary'!G$54:G$80)+SUM('1.  LRAMVA Summary'!G$81:G$82)*(MONTH($E161)-1)/12)*$H161</f>
        <v>9.8928284844054062</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168.32259990997579</v>
      </c>
    </row>
    <row r="162" spans="2:23" s="9" customFormat="1" ht="15.75" thickBot="1">
      <c r="B162" s="66"/>
      <c r="E162" s="216" t="s">
        <v>470</v>
      </c>
      <c r="F162" s="216"/>
      <c r="G162" s="217"/>
      <c r="H162" s="218"/>
      <c r="I162" s="219">
        <f>SUM(I149:I161)</f>
        <v>0</v>
      </c>
      <c r="J162" s="219">
        <f>SUM(J149:J161)</f>
        <v>668.46580894220438</v>
      </c>
      <c r="K162" s="219">
        <f t="shared" ref="K162:O162" si="90">SUM(K149:K161)</f>
        <v>892.3327526140132</v>
      </c>
      <c r="L162" s="219">
        <f t="shared" si="90"/>
        <v>97.46092750904657</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1658.259489065264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716</v>
      </c>
      <c r="F164" s="225"/>
      <c r="G164" s="226"/>
      <c r="H164" s="227"/>
      <c r="I164" s="228">
        <f>I162+I163</f>
        <v>0</v>
      </c>
      <c r="J164" s="228">
        <f t="shared" ref="J164:U164" si="92">J162+J163</f>
        <v>668.46580894220438</v>
      </c>
      <c r="K164" s="228">
        <f t="shared" si="92"/>
        <v>892.3327526140132</v>
      </c>
      <c r="L164" s="228">
        <f t="shared" si="92"/>
        <v>97.46092750904657</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1658.259489065264</v>
      </c>
    </row>
    <row r="165" spans="2:23">
      <c r="E165" s="214">
        <v>44197</v>
      </c>
      <c r="F165" s="214" t="s">
        <v>722</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722</v>
      </c>
      <c r="G166" s="215" t="s">
        <v>65</v>
      </c>
      <c r="H166" s="240">
        <f t="shared" ref="H166:H167" si="93">$C$55/12</f>
        <v>4.75E-4</v>
      </c>
      <c r="I166" s="230">
        <f>(SUM('1.  LRAMVA Summary'!D$54:D$80)+SUM('1.  LRAMVA Summary'!D$81:D$82)*(MONTH($E166)-1)/12)*$H166</f>
        <v>0</v>
      </c>
      <c r="J166" s="230">
        <f>(SUM('1.  LRAMVA Summary'!E$54:E$80)+SUM('1.  LRAMVA Summary'!E$81:E$82)*(MONTH($E166)-1)/12)*$H166</f>
        <v>6.1684557406031484</v>
      </c>
      <c r="K166" s="230">
        <f>(SUM('1.  LRAMVA Summary'!F$54:F$80)+SUM('1.  LRAMVA Summary'!F$81:F$82)*(MONTH($E166)-1)/12)*$H166</f>
        <v>8.2342507526305244</v>
      </c>
      <c r="L166" s="230">
        <f>(SUM('1.  LRAMVA Summary'!G$54:G$80)+SUM('1.  LRAMVA Summary'!G$81:G$82)*(MONTH($E166)-1)/12)*$H166</f>
        <v>0.8993480440368552</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15.302054537270529</v>
      </c>
    </row>
    <row r="167" spans="2:23">
      <c r="E167" s="214">
        <v>44256</v>
      </c>
      <c r="F167" s="214" t="s">
        <v>722</v>
      </c>
      <c r="G167" s="215" t="s">
        <v>65</v>
      </c>
      <c r="H167" s="240">
        <f t="shared" si="93"/>
        <v>4.75E-4</v>
      </c>
      <c r="I167" s="230">
        <f>(SUM('1.  LRAMVA Summary'!D$54:D$80)+SUM('1.  LRAMVA Summary'!D$81:D$82)*(MONTH($E167)-1)/12)*$H167</f>
        <v>0</v>
      </c>
      <c r="J167" s="230">
        <f>(SUM('1.  LRAMVA Summary'!E$54:E$80)+SUM('1.  LRAMVA Summary'!E$81:E$82)*(MONTH($E167)-1)/12)*$H167</f>
        <v>12.336911481206297</v>
      </c>
      <c r="K167" s="230">
        <f>(SUM('1.  LRAMVA Summary'!F$54:F$80)+SUM('1.  LRAMVA Summary'!F$81:F$82)*(MONTH($E167)-1)/12)*$H167</f>
        <v>16.468501505261049</v>
      </c>
      <c r="L167" s="230">
        <f>(SUM('1.  LRAMVA Summary'!G$54:G$80)+SUM('1.  LRAMVA Summary'!G$81:G$82)*(MONTH($E167)-1)/12)*$H167</f>
        <v>1.7986960880737104</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30.604109074541057</v>
      </c>
    </row>
    <row r="168" spans="2:23">
      <c r="E168" s="214">
        <v>44287</v>
      </c>
      <c r="F168" s="214" t="s">
        <v>722</v>
      </c>
      <c r="G168" s="215" t="s">
        <v>66</v>
      </c>
      <c r="H168" s="240">
        <f>$C$56/12</f>
        <v>4.75E-4</v>
      </c>
      <c r="I168" s="230">
        <f>(SUM('1.  LRAMVA Summary'!D$54:D$80)+SUM('1.  LRAMVA Summary'!D$81:D$82)*(MONTH($E168)-1)/12)*$H168</f>
        <v>0</v>
      </c>
      <c r="J168" s="230">
        <f>(SUM('1.  LRAMVA Summary'!E$54:E$80)+SUM('1.  LRAMVA Summary'!E$81:E$82)*(MONTH($E168)-1)/12)*$H168</f>
        <v>18.505367221809443</v>
      </c>
      <c r="K168" s="230">
        <f>(SUM('1.  LRAMVA Summary'!F$54:F$80)+SUM('1.  LRAMVA Summary'!F$81:F$82)*(MONTH($E168)-1)/12)*$H168</f>
        <v>24.702752257891579</v>
      </c>
      <c r="L168" s="230">
        <f>(SUM('1.  LRAMVA Summary'!G$54:G$80)+SUM('1.  LRAMVA Summary'!G$81:G$82)*(MONTH($E168)-1)/12)*$H168</f>
        <v>2.6980441321105655</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45.906163611811593</v>
      </c>
    </row>
    <row r="169" spans="2:23">
      <c r="E169" s="214">
        <v>44317</v>
      </c>
      <c r="F169" s="214" t="s">
        <v>722</v>
      </c>
      <c r="G169" s="215" t="s">
        <v>66</v>
      </c>
      <c r="H169" s="240">
        <f t="shared" ref="H169:H176" si="95">$C$56/12</f>
        <v>4.75E-4</v>
      </c>
      <c r="I169" s="230">
        <f>(SUM('1.  LRAMVA Summary'!D$54:D$80)+SUM('1.  LRAMVA Summary'!D$81:D$82)*(MONTH($E169)-1)/12)*$H169</f>
        <v>0</v>
      </c>
      <c r="J169" s="230">
        <f>(SUM('1.  LRAMVA Summary'!E$54:E$80)+SUM('1.  LRAMVA Summary'!E$81:E$82)*(MONTH($E169)-1)/12)*$H169</f>
        <v>24.673822962412594</v>
      </c>
      <c r="K169" s="230">
        <f>(SUM('1.  LRAMVA Summary'!F$54:F$80)+SUM('1.  LRAMVA Summary'!F$81:F$82)*(MONTH($E169)-1)/12)*$H169</f>
        <v>32.937003010522098</v>
      </c>
      <c r="L169" s="230">
        <f>(SUM('1.  LRAMVA Summary'!G$54:G$80)+SUM('1.  LRAMVA Summary'!G$81:G$82)*(MONTH($E169)-1)/12)*$H169</f>
        <v>3.5973921761474208</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61.208218149082114</v>
      </c>
    </row>
    <row r="170" spans="2:23">
      <c r="E170" s="214">
        <v>44348</v>
      </c>
      <c r="F170" s="214" t="s">
        <v>722</v>
      </c>
      <c r="G170" s="215" t="s">
        <v>66</v>
      </c>
      <c r="H170" s="240">
        <f t="shared" si="95"/>
        <v>4.75E-4</v>
      </c>
      <c r="I170" s="230">
        <f>(SUM('1.  LRAMVA Summary'!D$54:D$80)+SUM('1.  LRAMVA Summary'!D$81:D$82)*(MONTH($E170)-1)/12)*$H170</f>
        <v>0</v>
      </c>
      <c r="J170" s="230">
        <f>(SUM('1.  LRAMVA Summary'!E$54:E$80)+SUM('1.  LRAMVA Summary'!E$81:E$82)*(MONTH($E170)-1)/12)*$H170</f>
        <v>30.84227870301574</v>
      </c>
      <c r="K170" s="230">
        <f>(SUM('1.  LRAMVA Summary'!F$54:F$80)+SUM('1.  LRAMVA Summary'!F$81:F$82)*(MONTH($E170)-1)/12)*$H170</f>
        <v>41.17125376315262</v>
      </c>
      <c r="L170" s="230">
        <f>(SUM('1.  LRAMVA Summary'!G$54:G$80)+SUM('1.  LRAMVA Summary'!G$81:G$82)*(MONTH($E170)-1)/12)*$H170</f>
        <v>4.4967402201842752</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76.510272686352636</v>
      </c>
    </row>
    <row r="171" spans="2:23">
      <c r="E171" s="214">
        <v>44378</v>
      </c>
      <c r="F171" s="214" t="s">
        <v>722</v>
      </c>
      <c r="G171" s="215" t="s">
        <v>68</v>
      </c>
      <c r="H171" s="240">
        <f t="shared" si="95"/>
        <v>4.75E-4</v>
      </c>
      <c r="I171" s="230">
        <f>(SUM('1.  LRAMVA Summary'!D$54:D$80)+SUM('1.  LRAMVA Summary'!D$81:D$82)*(MONTH($E171)-1)/12)*$H171</f>
        <v>0</v>
      </c>
      <c r="J171" s="230">
        <f>(SUM('1.  LRAMVA Summary'!E$54:E$80)+SUM('1.  LRAMVA Summary'!E$81:E$82)*(MONTH($E171)-1)/12)*$H171</f>
        <v>37.010734443618887</v>
      </c>
      <c r="K171" s="230">
        <f>(SUM('1.  LRAMVA Summary'!F$54:F$80)+SUM('1.  LRAMVA Summary'!F$81:F$82)*(MONTH($E171)-1)/12)*$H171</f>
        <v>49.405504515783157</v>
      </c>
      <c r="L171" s="230">
        <f>(SUM('1.  LRAMVA Summary'!G$54:G$80)+SUM('1.  LRAMVA Summary'!G$81:G$82)*(MONTH($E171)-1)/12)*$H171</f>
        <v>5.396088264221131</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91.812327223623186</v>
      </c>
    </row>
    <row r="172" spans="2:23">
      <c r="E172" s="214">
        <v>44409</v>
      </c>
      <c r="F172" s="214" t="s">
        <v>722</v>
      </c>
      <c r="G172" s="215" t="s">
        <v>68</v>
      </c>
      <c r="H172" s="240">
        <f t="shared" si="95"/>
        <v>4.75E-4</v>
      </c>
      <c r="I172" s="230">
        <f>(SUM('1.  LRAMVA Summary'!D$54:D$80)+SUM('1.  LRAMVA Summary'!D$81:D$82)*(MONTH($E172)-1)/12)*$H172</f>
        <v>0</v>
      </c>
      <c r="J172" s="230">
        <f>(SUM('1.  LRAMVA Summary'!E$54:E$80)+SUM('1.  LRAMVA Summary'!E$81:E$82)*(MONTH($E172)-1)/12)*$H172</f>
        <v>43.179190184222037</v>
      </c>
      <c r="K172" s="230">
        <f>(SUM('1.  LRAMVA Summary'!F$54:F$80)+SUM('1.  LRAMVA Summary'!F$81:F$82)*(MONTH($E172)-1)/12)*$H172</f>
        <v>57.639755268413673</v>
      </c>
      <c r="L172" s="230">
        <f>(SUM('1.  LRAMVA Summary'!G$54:G$80)+SUM('1.  LRAMVA Summary'!G$81:G$82)*(MONTH($E172)-1)/12)*$H172</f>
        <v>6.2954363082579858</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107.11438176089371</v>
      </c>
    </row>
    <row r="173" spans="2:23">
      <c r="E173" s="214">
        <v>44440</v>
      </c>
      <c r="F173" s="214" t="s">
        <v>722</v>
      </c>
      <c r="G173" s="215" t="s">
        <v>68</v>
      </c>
      <c r="H173" s="240">
        <f t="shared" si="95"/>
        <v>4.75E-4</v>
      </c>
      <c r="I173" s="230">
        <f>(SUM('1.  LRAMVA Summary'!D$54:D$80)+SUM('1.  LRAMVA Summary'!D$81:D$82)*(MONTH($E173)-1)/12)*$H173</f>
        <v>0</v>
      </c>
      <c r="J173" s="230">
        <f>(SUM('1.  LRAMVA Summary'!E$54:E$80)+SUM('1.  LRAMVA Summary'!E$81:E$82)*(MONTH($E173)-1)/12)*$H173</f>
        <v>49.347645924825187</v>
      </c>
      <c r="K173" s="230">
        <f>(SUM('1.  LRAMVA Summary'!F$54:F$80)+SUM('1.  LRAMVA Summary'!F$81:F$82)*(MONTH($E173)-1)/12)*$H173</f>
        <v>65.874006021044195</v>
      </c>
      <c r="L173" s="230">
        <f>(SUM('1.  LRAMVA Summary'!G$54:G$80)+SUM('1.  LRAMVA Summary'!G$81:G$82)*(MONTH($E173)-1)/12)*$H173</f>
        <v>7.1947843522948416</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122.41643629816423</v>
      </c>
    </row>
    <row r="174" spans="2:23">
      <c r="E174" s="214">
        <v>44470</v>
      </c>
      <c r="F174" s="214" t="s">
        <v>722</v>
      </c>
      <c r="G174" s="215" t="s">
        <v>69</v>
      </c>
      <c r="H174" s="240">
        <f t="shared" si="95"/>
        <v>4.75E-4</v>
      </c>
      <c r="I174" s="230">
        <f>(SUM('1.  LRAMVA Summary'!D$54:D$80)+SUM('1.  LRAMVA Summary'!D$81:D$82)*(MONTH($E174)-1)/12)*$H174</f>
        <v>0</v>
      </c>
      <c r="J174" s="230">
        <f>(SUM('1.  LRAMVA Summary'!E$54:E$80)+SUM('1.  LRAMVA Summary'!E$81:E$82)*(MONTH($E174)-1)/12)*$H174</f>
        <v>55.516101665428337</v>
      </c>
      <c r="K174" s="230">
        <f>(SUM('1.  LRAMVA Summary'!F$54:F$80)+SUM('1.  LRAMVA Summary'!F$81:F$82)*(MONTH($E174)-1)/12)*$H174</f>
        <v>74.108256773674711</v>
      </c>
      <c r="L174" s="230">
        <f>(SUM('1.  LRAMVA Summary'!G$54:G$80)+SUM('1.  LRAMVA Summary'!G$81:G$82)*(MONTH($E174)-1)/12)*$H174</f>
        <v>8.0941323963316965</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137.71849083543475</v>
      </c>
    </row>
    <row r="175" spans="2:23">
      <c r="E175" s="214">
        <v>44501</v>
      </c>
      <c r="F175" s="214" t="s">
        <v>722</v>
      </c>
      <c r="G175" s="215" t="s">
        <v>69</v>
      </c>
      <c r="H175" s="240">
        <f t="shared" si="95"/>
        <v>4.75E-4</v>
      </c>
      <c r="I175" s="230">
        <f>(SUM('1.  LRAMVA Summary'!D$54:D$80)+SUM('1.  LRAMVA Summary'!D$81:D$82)*(MONTH($E175)-1)/12)*$H175</f>
        <v>0</v>
      </c>
      <c r="J175" s="230">
        <f>(SUM('1.  LRAMVA Summary'!E$54:E$80)+SUM('1.  LRAMVA Summary'!E$81:E$82)*(MONTH($E175)-1)/12)*$H175</f>
        <v>61.68455740603148</v>
      </c>
      <c r="K175" s="230">
        <f>(SUM('1.  LRAMVA Summary'!F$54:F$80)+SUM('1.  LRAMVA Summary'!F$81:F$82)*(MONTH($E175)-1)/12)*$H175</f>
        <v>82.342507526305241</v>
      </c>
      <c r="L175" s="230">
        <f>(SUM('1.  LRAMVA Summary'!G$54:G$80)+SUM('1.  LRAMVA Summary'!G$81:G$82)*(MONTH($E175)-1)/12)*$H175</f>
        <v>8.9934804403685504</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153.02054537270527</v>
      </c>
    </row>
    <row r="176" spans="2:23">
      <c r="E176" s="214">
        <v>44531</v>
      </c>
      <c r="F176" s="214" t="s">
        <v>722</v>
      </c>
      <c r="G176" s="215" t="s">
        <v>69</v>
      </c>
      <c r="H176" s="240">
        <f t="shared" si="95"/>
        <v>4.75E-4</v>
      </c>
      <c r="I176" s="230">
        <f>(SUM('1.  LRAMVA Summary'!D$54:D$80)+SUM('1.  LRAMVA Summary'!D$81:D$82)*(MONTH($E176)-1)/12)*$H176</f>
        <v>0</v>
      </c>
      <c r="J176" s="230">
        <f>(SUM('1.  LRAMVA Summary'!E$54:E$80)+SUM('1.  LRAMVA Summary'!E$81:E$82)*(MONTH($E176)-1)/12)*$H176</f>
        <v>67.853013146634623</v>
      </c>
      <c r="K176" s="230">
        <f>(SUM('1.  LRAMVA Summary'!F$54:F$80)+SUM('1.  LRAMVA Summary'!F$81:F$82)*(MONTH($E176)-1)/12)*$H176</f>
        <v>90.57675827893577</v>
      </c>
      <c r="L176" s="230">
        <f>(SUM('1.  LRAMVA Summary'!G$54:G$80)+SUM('1.  LRAMVA Summary'!G$81:G$82)*(MONTH($E176)-1)/12)*$H176</f>
        <v>9.8928284844054062</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168.32259990997579</v>
      </c>
    </row>
    <row r="177" spans="5:23" ht="15.75" thickBot="1">
      <c r="E177" s="216" t="s">
        <v>717</v>
      </c>
      <c r="F177" s="216"/>
      <c r="G177" s="217"/>
      <c r="H177" s="218"/>
      <c r="I177" s="219">
        <f>SUM(I164:I176)</f>
        <v>0</v>
      </c>
      <c r="J177" s="219">
        <f>SUM(J164:J176)</f>
        <v>1075.583887822012</v>
      </c>
      <c r="K177" s="219">
        <f t="shared" ref="K177:V177" si="96">SUM(K164:K176)</f>
        <v>1435.7933022876277</v>
      </c>
      <c r="L177" s="219">
        <f t="shared" si="96"/>
        <v>156.81789841547905</v>
      </c>
      <c r="M177" s="219">
        <f t="shared" si="96"/>
        <v>0</v>
      </c>
      <c r="N177" s="219">
        <f t="shared" si="96"/>
        <v>0</v>
      </c>
      <c r="O177" s="219">
        <f t="shared" si="96"/>
        <v>0</v>
      </c>
      <c r="P177" s="219">
        <f t="shared" si="96"/>
        <v>0</v>
      </c>
      <c r="Q177" s="219">
        <f t="shared" si="96"/>
        <v>0</v>
      </c>
      <c r="R177" s="219">
        <f t="shared" si="96"/>
        <v>0</v>
      </c>
      <c r="S177" s="219">
        <f t="shared" si="96"/>
        <v>0</v>
      </c>
      <c r="T177" s="219">
        <f t="shared" si="96"/>
        <v>0</v>
      </c>
      <c r="U177" s="219">
        <f t="shared" si="96"/>
        <v>0</v>
      </c>
      <c r="V177" s="219">
        <f t="shared" si="96"/>
        <v>0</v>
      </c>
      <c r="W177" s="219">
        <f>SUM(W164:W176)</f>
        <v>2668.195088525119</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718</v>
      </c>
      <c r="F179" s="225"/>
      <c r="G179" s="226"/>
      <c r="H179" s="227"/>
      <c r="I179" s="228">
        <f>I177+I178</f>
        <v>0</v>
      </c>
      <c r="J179" s="228">
        <f t="shared" ref="J179:U179" si="97">J177+J178</f>
        <v>1075.583887822012</v>
      </c>
      <c r="K179" s="228">
        <f t="shared" si="97"/>
        <v>1435.7933022876277</v>
      </c>
      <c r="L179" s="228">
        <f t="shared" si="97"/>
        <v>156.81789841547905</v>
      </c>
      <c r="M179" s="228">
        <f t="shared" si="97"/>
        <v>0</v>
      </c>
      <c r="N179" s="228">
        <f t="shared" si="97"/>
        <v>0</v>
      </c>
      <c r="O179" s="228">
        <f t="shared" si="97"/>
        <v>0</v>
      </c>
      <c r="P179" s="228">
        <f t="shared" si="97"/>
        <v>0</v>
      </c>
      <c r="Q179" s="228">
        <f t="shared" si="97"/>
        <v>0</v>
      </c>
      <c r="R179" s="228">
        <f t="shared" si="97"/>
        <v>0</v>
      </c>
      <c r="S179" s="228">
        <f t="shared" si="97"/>
        <v>0</v>
      </c>
      <c r="T179" s="228">
        <f t="shared" si="97"/>
        <v>0</v>
      </c>
      <c r="U179" s="228">
        <f t="shared" si="97"/>
        <v>0</v>
      </c>
      <c r="V179" s="228">
        <f>V177+V178</f>
        <v>0</v>
      </c>
      <c r="W179" s="228">
        <f>W177+W178</f>
        <v>2668.195088525119</v>
      </c>
    </row>
    <row r="180" spans="5:23">
      <c r="E180" s="214">
        <v>44562</v>
      </c>
      <c r="F180" s="214" t="s">
        <v>723</v>
      </c>
      <c r="G180" s="215" t="s">
        <v>65</v>
      </c>
      <c r="H180" s="240">
        <f t="shared" ref="H180:H183" si="98">$C$56/12</f>
        <v>4.75E-4</v>
      </c>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723</v>
      </c>
      <c r="G181" s="215" t="s">
        <v>65</v>
      </c>
      <c r="H181" s="240">
        <f t="shared" si="98"/>
        <v>4.75E-4</v>
      </c>
      <c r="I181" s="230">
        <f>(SUM('1.  LRAMVA Summary'!D$54:D$80)+SUM('1.  LRAMVA Summary'!D$81:D$82)*(MONTH($E181)-1)/12)*$H181</f>
        <v>0</v>
      </c>
      <c r="J181" s="230">
        <f>(SUM('1.  LRAMVA Summary'!E$54:E$80)+SUM('1.  LRAMVA Summary'!E$81:E$82)*(MONTH($E181)-1)/12)*$H181</f>
        <v>6.1684557406031484</v>
      </c>
      <c r="K181" s="230">
        <f>(SUM('1.  LRAMVA Summary'!F$54:F$80)+SUM('1.  LRAMVA Summary'!F$81:F$82)*(MONTH($E181)-1)/12)*$H181</f>
        <v>8.2342507526305244</v>
      </c>
      <c r="L181" s="230">
        <f>(SUM('1.  LRAMVA Summary'!G$54:G$80)+SUM('1.  LRAMVA Summary'!G$81:G$82)*(MONTH($E181)-1)/12)*$H181</f>
        <v>0.8993480440368552</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15.302054537270529</v>
      </c>
    </row>
    <row r="182" spans="5:23">
      <c r="E182" s="214">
        <v>44621</v>
      </c>
      <c r="F182" s="214" t="s">
        <v>723</v>
      </c>
      <c r="G182" s="215" t="s">
        <v>65</v>
      </c>
      <c r="H182" s="240">
        <f t="shared" si="98"/>
        <v>4.75E-4</v>
      </c>
      <c r="I182" s="230">
        <f>(SUM('1.  LRAMVA Summary'!D$54:D$80)+SUM('1.  LRAMVA Summary'!D$81:D$82)*(MONTH($E182)-1)/12)*$H182</f>
        <v>0</v>
      </c>
      <c r="J182" s="230">
        <f>(SUM('1.  LRAMVA Summary'!E$54:E$80)+SUM('1.  LRAMVA Summary'!E$81:E$82)*(MONTH($E182)-1)/12)*$H182</f>
        <v>12.336911481206297</v>
      </c>
      <c r="K182" s="230">
        <f>(SUM('1.  LRAMVA Summary'!F$54:F$80)+SUM('1.  LRAMVA Summary'!F$81:F$82)*(MONTH($E182)-1)/12)*$H182</f>
        <v>16.468501505261049</v>
      </c>
      <c r="L182" s="230">
        <f>(SUM('1.  LRAMVA Summary'!G$54:G$80)+SUM('1.  LRAMVA Summary'!G$81:G$82)*(MONTH($E182)-1)/12)*$H182</f>
        <v>1.7986960880737104</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30.604109074541057</v>
      </c>
    </row>
    <row r="183" spans="5:23">
      <c r="E183" s="214">
        <v>44652</v>
      </c>
      <c r="F183" s="214" t="s">
        <v>723</v>
      </c>
      <c r="G183" s="215" t="s">
        <v>66</v>
      </c>
      <c r="H183" s="240">
        <f t="shared" si="98"/>
        <v>4.75E-4</v>
      </c>
      <c r="I183" s="230">
        <f>(SUM('1.  LRAMVA Summary'!D$54:D$80)+SUM('1.  LRAMVA Summary'!D$81:D$82)*(MONTH($E183)-1)/12)*$H183</f>
        <v>0</v>
      </c>
      <c r="J183" s="230">
        <f>(SUM('1.  LRAMVA Summary'!E$54:E$80)+SUM('1.  LRAMVA Summary'!E$81:E$82)*(MONTH($E183)-1)/12)*$H183</f>
        <v>18.505367221809443</v>
      </c>
      <c r="K183" s="230">
        <f>(SUM('1.  LRAMVA Summary'!F$54:F$80)+SUM('1.  LRAMVA Summary'!F$81:F$82)*(MONTH($E183)-1)/12)*$H183</f>
        <v>24.702752257891579</v>
      </c>
      <c r="L183" s="230">
        <f>(SUM('1.  LRAMVA Summary'!G$54:G$80)+SUM('1.  LRAMVA Summary'!G$81:G$82)*(MONTH($E183)-1)/12)*$H183</f>
        <v>2.6980441321105655</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45.906163611811593</v>
      </c>
    </row>
    <row r="184" spans="5:23">
      <c r="E184" s="214">
        <v>44682</v>
      </c>
      <c r="F184" s="214" t="s">
        <v>723</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723</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723</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723</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723</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723</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723</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723</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719</v>
      </c>
      <c r="F192" s="216"/>
      <c r="G192" s="217"/>
      <c r="H192" s="218"/>
      <c r="I192" s="219">
        <f>SUM(I179:I191)</f>
        <v>0</v>
      </c>
      <c r="J192" s="219">
        <f>SUM(J179:J191)</f>
        <v>1112.5946222656307</v>
      </c>
      <c r="K192" s="219">
        <f t="shared" ref="K192:V192" si="100">SUM(K179:K191)</f>
        <v>1485.1988068034109</v>
      </c>
      <c r="L192" s="219">
        <f t="shared" si="100"/>
        <v>162.21398667970018</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2760.0074157487425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720</v>
      </c>
      <c r="F194" s="225"/>
      <c r="G194" s="226"/>
      <c r="H194" s="227"/>
      <c r="I194" s="228">
        <f>I192+I193</f>
        <v>0</v>
      </c>
      <c r="J194" s="228">
        <f t="shared" ref="J194:U194" si="101">J192+J193</f>
        <v>1112.5946222656307</v>
      </c>
      <c r="K194" s="228">
        <f t="shared" si="101"/>
        <v>1485.1988068034109</v>
      </c>
      <c r="L194" s="228">
        <f t="shared" si="101"/>
        <v>162.21398667970018</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2760.0074157487425</v>
      </c>
    </row>
    <row r="195" spans="5:23">
      <c r="E195" s="214">
        <v>44927</v>
      </c>
      <c r="F195" s="214" t="s">
        <v>724</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724</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724</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724</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724</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724</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724</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724</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724</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724</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724</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724</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721</v>
      </c>
      <c r="F207" s="216"/>
      <c r="G207" s="217"/>
      <c r="H207" s="218"/>
      <c r="I207" s="219">
        <f>SUM(I194:I206)</f>
        <v>0</v>
      </c>
      <c r="J207" s="219">
        <f>SUM(J194:J206)</f>
        <v>1112.5946222656307</v>
      </c>
      <c r="K207" s="219">
        <f t="shared" ref="K207:V207" si="103">SUM(K194:K206)</f>
        <v>1485.1988068034109</v>
      </c>
      <c r="L207" s="219">
        <f t="shared" si="103"/>
        <v>162.21398667970018</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2760.0074157487425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739</v>
      </c>
      <c r="F209" s="225"/>
      <c r="G209" s="226"/>
      <c r="H209" s="227"/>
      <c r="I209" s="228">
        <f>I207+I208</f>
        <v>0</v>
      </c>
      <c r="J209" s="228">
        <f t="shared" ref="J209:U209" si="104">J207+J208</f>
        <v>1112.5946222656307</v>
      </c>
      <c r="K209" s="228">
        <f t="shared" si="104"/>
        <v>1485.1988068034109</v>
      </c>
      <c r="L209" s="228">
        <f t="shared" si="104"/>
        <v>162.21398667970018</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2760.0074157487425</v>
      </c>
    </row>
    <row r="210" spans="5:23">
      <c r="E210" s="214">
        <v>45292</v>
      </c>
      <c r="F210" s="214" t="s">
        <v>743</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743</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743</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743</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743</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743</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743</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743</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743</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743</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743</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743</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741</v>
      </c>
      <c r="F222" s="216"/>
      <c r="G222" s="217"/>
      <c r="H222" s="218"/>
      <c r="I222" s="219">
        <f>SUM(I209:I221)</f>
        <v>0</v>
      </c>
      <c r="J222" s="219">
        <f>SUM(J209:J221)</f>
        <v>1112.5946222656307</v>
      </c>
      <c r="K222" s="219">
        <f t="shared" ref="K222:V222" si="106">SUM(K209:K221)</f>
        <v>1485.1988068034109</v>
      </c>
      <c r="L222" s="219">
        <f t="shared" si="106"/>
        <v>162.21398667970018</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2760.0074157487425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740</v>
      </c>
      <c r="F224" s="225"/>
      <c r="G224" s="226"/>
      <c r="H224" s="227"/>
      <c r="I224" s="228">
        <f>I222+I223</f>
        <v>0</v>
      </c>
      <c r="J224" s="228">
        <f t="shared" ref="J224:U224" si="107">J222+J223</f>
        <v>1112.5946222656307</v>
      </c>
      <c r="K224" s="228">
        <f t="shared" si="107"/>
        <v>1485.1988068034109</v>
      </c>
      <c r="L224" s="228">
        <f t="shared" si="107"/>
        <v>162.21398667970018</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2760.0074157487425</v>
      </c>
    </row>
    <row r="225" spans="5:23">
      <c r="E225" s="214">
        <v>45658</v>
      </c>
      <c r="F225" s="214" t="s">
        <v>744</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744</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744</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744</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744</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744</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744</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744</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744</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744</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744</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744</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742</v>
      </c>
      <c r="F237" s="216"/>
      <c r="G237" s="217"/>
      <c r="H237" s="218"/>
      <c r="I237" s="219">
        <f>SUM(I224:I236)</f>
        <v>0</v>
      </c>
      <c r="J237" s="219">
        <f>SUM(J224:J236)</f>
        <v>1112.5946222656307</v>
      </c>
      <c r="K237" s="219">
        <f t="shared" ref="K237:U237" si="109">SUM(K224:K236)</f>
        <v>1485.1988068034109</v>
      </c>
      <c r="L237" s="219">
        <f t="shared" si="109"/>
        <v>162.21398667970018</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2760.0074157487425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57" fitToHeight="0" orientation="landscape" r:id="rId2"/>
  <rowBreaks count="3" manualBreakCount="3">
    <brk id="28" max="23" man="1"/>
    <brk id="73" max="23" man="1"/>
    <brk id="163"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view="pageBreakPreview" topLeftCell="A22" zoomScale="60" zoomScaleNormal="110" workbookViewId="0">
      <selection activeCell="O69" sqref="O69"/>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5"/>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654</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7" t="s">
        <v>707</v>
      </c>
      <c r="C18" s="827"/>
      <c r="D18" s="827"/>
      <c r="E18" s="827"/>
      <c r="F18" s="827"/>
      <c r="G18" s="827"/>
      <c r="H18" s="827"/>
      <c r="I18" s="827"/>
      <c r="J18" s="827"/>
      <c r="K18" s="827"/>
      <c r="L18" s="827"/>
      <c r="M18" s="827"/>
      <c r="N18" s="827"/>
      <c r="O18" s="827"/>
      <c r="P18" s="827"/>
      <c r="Q18" s="827"/>
      <c r="R18" s="827"/>
      <c r="S18" s="827"/>
      <c r="T18" s="827"/>
      <c r="U18" s="827"/>
    </row>
    <row r="21" spans="2:21" ht="21">
      <c r="B21" s="743" t="s">
        <v>691</v>
      </c>
    </row>
    <row r="23" spans="2:21" ht="21">
      <c r="B23" s="743" t="s">
        <v>692</v>
      </c>
      <c r="C23" s="744"/>
      <c r="E23" s="744"/>
      <c r="F23" s="744"/>
      <c r="H23" s="743" t="s">
        <v>693</v>
      </c>
    </row>
    <row r="24" spans="2:21" ht="18.75" customHeight="1">
      <c r="B24" s="826" t="s">
        <v>670</v>
      </c>
      <c r="C24" s="826"/>
      <c r="D24" s="826"/>
      <c r="E24" s="826"/>
      <c r="F24" s="826"/>
      <c r="H24" s="12" t="s">
        <v>678</v>
      </c>
      <c r="M24" s="12" t="s">
        <v>679</v>
      </c>
    </row>
    <row r="25" spans="2:21" ht="45">
      <c r="B25" s="740" t="s">
        <v>62</v>
      </c>
      <c r="C25" s="740" t="s">
        <v>671</v>
      </c>
      <c r="D25" s="740" t="s">
        <v>672</v>
      </c>
      <c r="E25" s="740" t="s">
        <v>674</v>
      </c>
      <c r="F25" s="740" t="s">
        <v>673</v>
      </c>
      <c r="H25" s="740" t="s">
        <v>675</v>
      </c>
      <c r="I25" s="740" t="s">
        <v>676</v>
      </c>
      <c r="J25" s="740" t="s">
        <v>677</v>
      </c>
      <c r="K25" s="740" t="s">
        <v>671</v>
      </c>
      <c r="M25" s="740" t="s">
        <v>675</v>
      </c>
      <c r="N25" s="740" t="s">
        <v>676</v>
      </c>
      <c r="O25" s="740" t="s">
        <v>677</v>
      </c>
      <c r="P25" s="740" t="s">
        <v>671</v>
      </c>
    </row>
    <row r="26" spans="2:21" ht="18">
      <c r="B26" s="747"/>
      <c r="C26" s="747" t="s">
        <v>681</v>
      </c>
      <c r="D26" s="747" t="s">
        <v>682</v>
      </c>
      <c r="E26" s="747" t="s">
        <v>683</v>
      </c>
      <c r="F26" s="747" t="s">
        <v>684</v>
      </c>
      <c r="H26" s="747"/>
      <c r="I26" s="747" t="s">
        <v>685</v>
      </c>
      <c r="J26" s="747" t="s">
        <v>686</v>
      </c>
      <c r="K26" s="747" t="s">
        <v>687</v>
      </c>
      <c r="M26" s="747"/>
      <c r="N26" s="747" t="s">
        <v>688</v>
      </c>
      <c r="O26" s="747" t="s">
        <v>689</v>
      </c>
      <c r="P26" s="747" t="s">
        <v>690</v>
      </c>
    </row>
    <row r="27" spans="2:21" ht="15.75" customHeight="1">
      <c r="B27" s="742" t="s">
        <v>695</v>
      </c>
      <c r="C27" s="750">
        <f>K49</f>
        <v>0</v>
      </c>
      <c r="D27" s="748"/>
      <c r="E27" s="741"/>
      <c r="F27" s="741"/>
      <c r="H27" s="741"/>
      <c r="I27" s="741"/>
      <c r="J27" s="741"/>
      <c r="K27" s="741">
        <f>I27*J27</f>
        <v>0</v>
      </c>
      <c r="M27" s="741"/>
      <c r="N27" s="741"/>
      <c r="O27" s="741"/>
      <c r="P27" s="741">
        <f>N27*O27</f>
        <v>0</v>
      </c>
    </row>
    <row r="28" spans="2:21" ht="15.75" customHeight="1">
      <c r="B28" s="742" t="s">
        <v>696</v>
      </c>
      <c r="C28" s="751">
        <f>P49</f>
        <v>0</v>
      </c>
      <c r="D28" s="752">
        <f>C28-C27</f>
        <v>0</v>
      </c>
      <c r="E28" s="741"/>
      <c r="F28" s="749">
        <f>D28*E28</f>
        <v>0</v>
      </c>
      <c r="H28" s="741"/>
      <c r="I28" s="741"/>
      <c r="J28" s="741"/>
      <c r="K28" s="741"/>
      <c r="M28" s="741"/>
      <c r="N28" s="741"/>
      <c r="O28" s="741"/>
      <c r="P28" s="741"/>
    </row>
    <row r="29" spans="2:21" ht="15.75" customHeight="1">
      <c r="B29" s="742" t="s">
        <v>697</v>
      </c>
      <c r="C29" s="741"/>
      <c r="D29" s="741"/>
      <c r="E29" s="741"/>
      <c r="F29" s="741"/>
      <c r="H29" s="741"/>
      <c r="I29" s="741"/>
      <c r="J29" s="741"/>
      <c r="K29" s="741"/>
      <c r="M29" s="741"/>
      <c r="N29" s="741"/>
      <c r="O29" s="741"/>
      <c r="P29" s="741"/>
    </row>
    <row r="30" spans="2:21" ht="15.75" customHeight="1">
      <c r="B30" s="742" t="s">
        <v>698</v>
      </c>
      <c r="C30" s="741"/>
      <c r="D30" s="741"/>
      <c r="E30" s="741"/>
      <c r="F30" s="741"/>
      <c r="H30" s="741"/>
      <c r="I30" s="741"/>
      <c r="J30" s="741"/>
      <c r="K30" s="741"/>
      <c r="M30" s="741"/>
      <c r="N30" s="741"/>
      <c r="O30" s="741"/>
      <c r="P30" s="741"/>
    </row>
    <row r="31" spans="2:21" ht="15.75" customHeight="1">
      <c r="B31" s="742" t="s">
        <v>699</v>
      </c>
      <c r="C31" s="741"/>
      <c r="D31" s="741"/>
      <c r="E31" s="741"/>
      <c r="F31" s="741"/>
      <c r="H31" s="741"/>
      <c r="I31" s="741"/>
      <c r="J31" s="741"/>
      <c r="K31" s="741"/>
      <c r="M31" s="741"/>
      <c r="N31" s="741"/>
      <c r="O31" s="741"/>
      <c r="P31" s="741"/>
    </row>
    <row r="32" spans="2:21" ht="15.75" customHeight="1">
      <c r="B32" s="742" t="s">
        <v>700</v>
      </c>
      <c r="C32" s="741"/>
      <c r="D32" s="741"/>
      <c r="E32" s="741"/>
      <c r="F32" s="741"/>
      <c r="H32" s="741"/>
      <c r="I32" s="741"/>
      <c r="J32" s="741"/>
      <c r="K32" s="741"/>
      <c r="M32" s="741"/>
      <c r="N32" s="741"/>
      <c r="O32" s="741"/>
      <c r="P32" s="741"/>
    </row>
    <row r="33" spans="2:16" ht="15.75" customHeight="1">
      <c r="B33" s="742" t="s">
        <v>701</v>
      </c>
      <c r="C33" s="741"/>
      <c r="D33" s="741"/>
      <c r="E33" s="741"/>
      <c r="F33" s="741"/>
      <c r="H33" s="741"/>
      <c r="I33" s="741"/>
      <c r="J33" s="741"/>
      <c r="K33" s="741"/>
      <c r="M33" s="741"/>
      <c r="N33" s="741"/>
      <c r="O33" s="741"/>
      <c r="P33" s="741"/>
    </row>
    <row r="34" spans="2:16" ht="15.75" customHeight="1">
      <c r="B34" s="742" t="s">
        <v>702</v>
      </c>
      <c r="C34" s="741"/>
      <c r="D34" s="741"/>
      <c r="E34" s="741"/>
      <c r="F34" s="741"/>
      <c r="H34" s="741"/>
      <c r="I34" s="741"/>
      <c r="J34" s="741"/>
      <c r="K34" s="741"/>
      <c r="M34" s="741"/>
      <c r="N34" s="741"/>
      <c r="O34" s="741"/>
      <c r="P34" s="741"/>
    </row>
    <row r="35" spans="2:16" ht="15.75" customHeight="1">
      <c r="B35" s="742" t="s">
        <v>703</v>
      </c>
      <c r="C35" s="741"/>
      <c r="D35" s="741"/>
      <c r="E35" s="741"/>
      <c r="F35" s="741"/>
      <c r="H35" s="741"/>
      <c r="I35" s="741"/>
      <c r="J35" s="741"/>
      <c r="K35" s="741"/>
      <c r="M35" s="741"/>
      <c r="N35" s="741"/>
      <c r="O35" s="741"/>
      <c r="P35" s="741"/>
    </row>
    <row r="36" spans="2:16" ht="15.75" customHeight="1">
      <c r="B36" s="742" t="s">
        <v>704</v>
      </c>
      <c r="C36" s="741"/>
      <c r="D36" s="741"/>
      <c r="E36" s="741"/>
      <c r="F36" s="741"/>
      <c r="H36" s="741"/>
      <c r="I36" s="741"/>
      <c r="J36" s="741"/>
      <c r="K36" s="741"/>
      <c r="M36" s="741"/>
      <c r="N36" s="741"/>
      <c r="O36" s="741"/>
      <c r="P36" s="741"/>
    </row>
    <row r="37" spans="2:16" ht="15.75" customHeight="1">
      <c r="B37" s="742" t="s">
        <v>705</v>
      </c>
      <c r="C37" s="741"/>
      <c r="D37" s="741"/>
      <c r="E37" s="741"/>
      <c r="F37" s="741"/>
      <c r="H37" s="741"/>
      <c r="I37" s="741"/>
      <c r="J37" s="741"/>
      <c r="K37" s="741"/>
      <c r="M37" s="741"/>
      <c r="N37" s="741"/>
      <c r="O37" s="741"/>
      <c r="P37" s="741"/>
    </row>
    <row r="38" spans="2:16" ht="15.75" customHeight="1">
      <c r="B38" s="742" t="s">
        <v>706</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694</v>
      </c>
      <c r="C40" s="741"/>
      <c r="D40" s="741"/>
      <c r="E40" s="741"/>
      <c r="F40" s="741"/>
      <c r="H40" s="741"/>
      <c r="I40" s="741"/>
      <c r="J40" s="741"/>
      <c r="K40" s="741"/>
      <c r="M40" s="741"/>
      <c r="N40" s="741"/>
      <c r="O40" s="741"/>
      <c r="P40" s="741"/>
    </row>
    <row r="41" spans="2:16">
      <c r="B41" s="742" t="s">
        <v>694</v>
      </c>
      <c r="C41" s="741"/>
      <c r="D41" s="741"/>
      <c r="E41" s="741"/>
      <c r="F41" s="741"/>
      <c r="H41" s="741"/>
      <c r="I41" s="741"/>
      <c r="J41" s="741"/>
      <c r="K41" s="741"/>
      <c r="M41" s="741"/>
      <c r="N41" s="741"/>
      <c r="O41" s="741"/>
      <c r="P41" s="741"/>
    </row>
    <row r="42" spans="2:16">
      <c r="B42" s="742" t="s">
        <v>694</v>
      </c>
      <c r="C42" s="741"/>
      <c r="D42" s="741"/>
      <c r="E42" s="741"/>
      <c r="F42" s="741"/>
      <c r="H42" s="741"/>
      <c r="I42" s="741"/>
      <c r="J42" s="741"/>
      <c r="K42" s="741"/>
      <c r="M42" s="741"/>
      <c r="N42" s="741"/>
      <c r="O42" s="741"/>
      <c r="P42" s="741"/>
    </row>
    <row r="43" spans="2:16">
      <c r="B43" s="742" t="s">
        <v>694</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scale="36" orientation="portrait" verticalDpi="1200" r:id="rId1"/>
  <colBreaks count="1" manualBreakCount="1">
    <brk id="22"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7.  Persistence Report</vt:lpstr>
      <vt:lpstr>6.  Carrying Charges</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'8.  Streetlighting'!Print_Area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Christine Bell</cp:lastModifiedBy>
  <cp:lastPrinted>2021-10-21T19:38:30Z</cp:lastPrinted>
  <dcterms:created xsi:type="dcterms:W3CDTF">2012-03-05T18:56:04Z</dcterms:created>
  <dcterms:modified xsi:type="dcterms:W3CDTF">2021-10-21T19:39:56Z</dcterms:modified>
</cp:coreProperties>
</file>