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ATE APPLICATIONS\2022 IRM\OEB Final Filing documents\"/>
    </mc:Choice>
  </mc:AlternateContent>
  <bookViews>
    <workbookView xWindow="0" yWindow="0" windowWidth="25200" windowHeight="11550" tabRatio="774"/>
  </bookViews>
  <sheets>
    <sheet name="2020 Summary kWh" sheetId="8" r:id="rId1"/>
    <sheet name="2020 Summary kW" sheetId="9" r:id="rId2"/>
    <sheet name="Retrofit 2020 details" sheetId="6" r:id="rId3"/>
    <sheet name="PSUI 2020 details" sheetId="7" r:id="rId4"/>
    <sheet name="EB-2020-0005 Att. Staff-6 ---&gt;" sheetId="10" r:id="rId5"/>
    <sheet name="2019 Summary kWh" sheetId="4" r:id="rId6"/>
    <sheet name="2019 Summary kW" sheetId="5" r:id="rId7"/>
    <sheet name="2019 ERII Complete" sheetId="2" r:id="rId8"/>
    <sheet name="PSUP 2019 Complete " sheetId="3" r:id="rId9"/>
  </sheets>
  <externalReferences>
    <externalReference r:id="rId10"/>
  </externalReferences>
  <definedNames>
    <definedName name="LDC_Name">[1]Lookup!$A$2:$A$73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2" i="6" l="1"/>
  <c r="T22" i="6"/>
  <c r="S22" i="6"/>
  <c r="R22" i="6"/>
  <c r="Q22" i="6"/>
  <c r="P22" i="6"/>
  <c r="U21" i="6"/>
  <c r="T21" i="6"/>
  <c r="S21" i="6"/>
  <c r="R21" i="6"/>
  <c r="Q21" i="6"/>
  <c r="P21" i="6"/>
  <c r="U20" i="6"/>
  <c r="T20" i="6"/>
  <c r="S20" i="6"/>
  <c r="R20" i="6"/>
  <c r="Q20" i="6"/>
  <c r="P20" i="6"/>
  <c r="U19" i="6"/>
  <c r="T19" i="6"/>
  <c r="S19" i="6"/>
  <c r="R19" i="6"/>
  <c r="Q19" i="6"/>
  <c r="P19" i="6"/>
  <c r="U18" i="6"/>
  <c r="T18" i="6"/>
  <c r="S18" i="6"/>
  <c r="R18" i="6"/>
  <c r="Q18" i="6"/>
  <c r="P18" i="6"/>
  <c r="U17" i="6"/>
  <c r="T17" i="6"/>
  <c r="S17" i="6"/>
  <c r="R17" i="6"/>
  <c r="Q17" i="6"/>
  <c r="P17" i="6"/>
  <c r="U16" i="6"/>
  <c r="T16" i="6"/>
  <c r="S16" i="6"/>
  <c r="R16" i="6"/>
  <c r="Q16" i="6"/>
  <c r="P16" i="6"/>
  <c r="U15" i="6"/>
  <c r="T15" i="6"/>
  <c r="S15" i="6"/>
  <c r="R15" i="6"/>
  <c r="Q15" i="6"/>
  <c r="P15" i="6"/>
  <c r="U14" i="6"/>
  <c r="T14" i="6"/>
  <c r="S14" i="6"/>
  <c r="R14" i="6"/>
  <c r="Q14" i="6"/>
  <c r="P14" i="6"/>
  <c r="U13" i="6"/>
  <c r="T13" i="6"/>
  <c r="S13" i="6"/>
  <c r="R13" i="6"/>
  <c r="Q13" i="6"/>
  <c r="P13" i="6"/>
  <c r="U12" i="6"/>
  <c r="T12" i="6"/>
  <c r="S12" i="6"/>
  <c r="R12" i="6"/>
  <c r="Q12" i="6"/>
  <c r="P12" i="6"/>
  <c r="U11" i="6"/>
  <c r="T11" i="6"/>
  <c r="S11" i="6"/>
  <c r="R11" i="6"/>
  <c r="Q11" i="6"/>
  <c r="P11" i="6"/>
  <c r="U10" i="6"/>
  <c r="T10" i="6"/>
  <c r="S10" i="6"/>
  <c r="R10" i="6"/>
  <c r="Q10" i="6"/>
  <c r="P10" i="6"/>
  <c r="U9" i="6"/>
  <c r="T9" i="6"/>
  <c r="S9" i="6"/>
  <c r="R9" i="6"/>
  <c r="Q9" i="6"/>
  <c r="P9" i="6"/>
  <c r="U8" i="6"/>
  <c r="T8" i="6"/>
  <c r="S8" i="6"/>
  <c r="R8" i="6"/>
  <c r="Q8" i="6"/>
  <c r="P8" i="6"/>
  <c r="U7" i="6"/>
  <c r="T7" i="6"/>
  <c r="S7" i="6"/>
  <c r="R7" i="6"/>
  <c r="Q7" i="6"/>
  <c r="P7" i="6"/>
  <c r="U6" i="6"/>
  <c r="T6" i="6"/>
  <c r="S6" i="6"/>
  <c r="R6" i="6"/>
  <c r="Q6" i="6"/>
  <c r="P6" i="6"/>
  <c r="U5" i="6"/>
  <c r="T5" i="6"/>
  <c r="S5" i="6"/>
  <c r="R5" i="6"/>
  <c r="Q5" i="6"/>
  <c r="P5" i="6"/>
  <c r="C41" i="9" l="1"/>
  <c r="C41" i="8"/>
  <c r="E41" i="9" l="1"/>
  <c r="E41" i="8"/>
  <c r="E40" i="8"/>
  <c r="C40" i="8"/>
  <c r="C35" i="8"/>
  <c r="E35" i="9"/>
  <c r="E36" i="9"/>
  <c r="E32" i="9"/>
  <c r="E39" i="9" s="1"/>
  <c r="D59" i="9"/>
  <c r="K44" i="9"/>
  <c r="B44" i="9"/>
  <c r="M43" i="9"/>
  <c r="M44" i="9" s="1"/>
  <c r="K43" i="9"/>
  <c r="B43" i="9"/>
  <c r="M42" i="9"/>
  <c r="K42" i="9"/>
  <c r="B42" i="9"/>
  <c r="K41" i="9"/>
  <c r="I41" i="9"/>
  <c r="E59" i="9" s="1"/>
  <c r="B41" i="9"/>
  <c r="B40" i="9"/>
  <c r="A40" i="9"/>
  <c r="M37" i="9"/>
  <c r="B37" i="9"/>
  <c r="H36" i="9"/>
  <c r="C36" i="9"/>
  <c r="B36" i="9"/>
  <c r="H35" i="9"/>
  <c r="L35" i="9"/>
  <c r="C35" i="9"/>
  <c r="C37" i="9" s="1"/>
  <c r="B35" i="9"/>
  <c r="H34" i="9"/>
  <c r="B34" i="9"/>
  <c r="B33" i="9"/>
  <c r="N23" i="9"/>
  <c r="M23" i="9"/>
  <c r="L23" i="9"/>
  <c r="K23" i="9"/>
  <c r="J23" i="9"/>
  <c r="I23" i="9"/>
  <c r="H23" i="9"/>
  <c r="G23" i="9"/>
  <c r="F23" i="9"/>
  <c r="E23" i="9"/>
  <c r="D23" i="9"/>
  <c r="C23" i="9"/>
  <c r="N22" i="9"/>
  <c r="M22" i="9"/>
  <c r="L22" i="9"/>
  <c r="K22" i="9"/>
  <c r="J22" i="9"/>
  <c r="I22" i="9"/>
  <c r="H22" i="9"/>
  <c r="G22" i="9"/>
  <c r="F22" i="9"/>
  <c r="E40" i="9" s="1"/>
  <c r="E22" i="9"/>
  <c r="D22" i="9"/>
  <c r="C40" i="9" s="1"/>
  <c r="C22" i="9"/>
  <c r="D19" i="9"/>
  <c r="D25" i="9" s="1"/>
  <c r="C43" i="9" s="1"/>
  <c r="C19" i="9"/>
  <c r="C25" i="9" s="1"/>
  <c r="D18" i="9"/>
  <c r="D24" i="9" s="1"/>
  <c r="C42" i="9" s="1"/>
  <c r="C18" i="9"/>
  <c r="C24" i="9" s="1"/>
  <c r="I14" i="9"/>
  <c r="N13" i="9"/>
  <c r="M13" i="9"/>
  <c r="L13" i="9"/>
  <c r="K13" i="9"/>
  <c r="J13" i="9"/>
  <c r="I13" i="9"/>
  <c r="H13" i="9"/>
  <c r="G13" i="9"/>
  <c r="F13" i="9"/>
  <c r="E13" i="9"/>
  <c r="D13" i="9"/>
  <c r="C13" i="9"/>
  <c r="N12" i="9"/>
  <c r="N14" i="9" s="1"/>
  <c r="M12" i="9"/>
  <c r="M14" i="9" s="1"/>
  <c r="L12" i="9"/>
  <c r="L14" i="9" s="1"/>
  <c r="K12" i="9"/>
  <c r="K14" i="9" s="1"/>
  <c r="J12" i="9"/>
  <c r="J14" i="9" s="1"/>
  <c r="I12" i="9"/>
  <c r="H12" i="9"/>
  <c r="H14" i="9" s="1"/>
  <c r="G12" i="9"/>
  <c r="G14" i="9" s="1"/>
  <c r="F12" i="9"/>
  <c r="F14" i="9" s="1"/>
  <c r="E12" i="9"/>
  <c r="D12" i="9"/>
  <c r="D14" i="9" s="1"/>
  <c r="C12" i="9"/>
  <c r="D7" i="9"/>
  <c r="C7" i="9"/>
  <c r="D60" i="8"/>
  <c r="M42" i="8"/>
  <c r="M43" i="8" s="1"/>
  <c r="M44" i="8" s="1"/>
  <c r="L35" i="8"/>
  <c r="E22" i="8"/>
  <c r="F22" i="8"/>
  <c r="G22" i="8"/>
  <c r="H22" i="8"/>
  <c r="I22" i="8"/>
  <c r="J22" i="8"/>
  <c r="K22" i="8"/>
  <c r="L22" i="8"/>
  <c r="M22" i="8"/>
  <c r="N22" i="8"/>
  <c r="E23" i="8"/>
  <c r="F23" i="8"/>
  <c r="G23" i="8"/>
  <c r="H23" i="8"/>
  <c r="I23" i="8"/>
  <c r="J23" i="8"/>
  <c r="K23" i="8"/>
  <c r="L23" i="8"/>
  <c r="M23" i="8"/>
  <c r="N23" i="8"/>
  <c r="H24" i="8"/>
  <c r="F18" i="8"/>
  <c r="H18" i="8" s="1"/>
  <c r="F19" i="8"/>
  <c r="H19" i="8" s="1"/>
  <c r="E39" i="8"/>
  <c r="A40" i="8"/>
  <c r="D22" i="8"/>
  <c r="D23" i="8"/>
  <c r="C23" i="8"/>
  <c r="C22" i="8"/>
  <c r="D18" i="8"/>
  <c r="D20" i="8" s="1"/>
  <c r="D19" i="8"/>
  <c r="D25" i="8" s="1"/>
  <c r="C19" i="8"/>
  <c r="C25" i="8" s="1"/>
  <c r="C43" i="8" s="1"/>
  <c r="C18" i="8"/>
  <c r="C20" i="8" s="1"/>
  <c r="D12" i="8"/>
  <c r="E12" i="8"/>
  <c r="F12" i="8"/>
  <c r="G12" i="8"/>
  <c r="H12" i="8"/>
  <c r="I12" i="8"/>
  <c r="I14" i="8" s="1"/>
  <c r="J12" i="8"/>
  <c r="K12" i="8"/>
  <c r="L12" i="8"/>
  <c r="M12" i="8"/>
  <c r="M14" i="8" s="1"/>
  <c r="N12" i="8"/>
  <c r="D13" i="8"/>
  <c r="E13" i="8"/>
  <c r="F13" i="8"/>
  <c r="G13" i="8"/>
  <c r="H13" i="8"/>
  <c r="I13" i="8"/>
  <c r="J13" i="8"/>
  <c r="K13" i="8"/>
  <c r="L13" i="8"/>
  <c r="M13" i="8"/>
  <c r="N13" i="8"/>
  <c r="N14" i="8" s="1"/>
  <c r="C12" i="8"/>
  <c r="I27" i="6"/>
  <c r="H27" i="6"/>
  <c r="C28" i="6"/>
  <c r="H28" i="6" s="1"/>
  <c r="C27" i="6"/>
  <c r="K44" i="8"/>
  <c r="B44" i="8"/>
  <c r="K43" i="8"/>
  <c r="B43" i="8"/>
  <c r="K42" i="8"/>
  <c r="B42" i="8"/>
  <c r="K41" i="8"/>
  <c r="B41" i="8"/>
  <c r="B40" i="8"/>
  <c r="M37" i="8"/>
  <c r="B37" i="8"/>
  <c r="E36" i="8"/>
  <c r="C36" i="8"/>
  <c r="B36" i="8"/>
  <c r="B35" i="8"/>
  <c r="H34" i="8"/>
  <c r="H35" i="8" s="1"/>
  <c r="H36" i="8" s="1"/>
  <c r="B34" i="8"/>
  <c r="B33" i="8"/>
  <c r="E32" i="8"/>
  <c r="C13" i="8"/>
  <c r="I41" i="8"/>
  <c r="E35" i="8"/>
  <c r="H8" i="7"/>
  <c r="G8" i="7"/>
  <c r="F8" i="7"/>
  <c r="I24" i="6"/>
  <c r="H24" i="6"/>
  <c r="G24" i="6"/>
  <c r="H30" i="5"/>
  <c r="H31" i="5"/>
  <c r="H32" i="5"/>
  <c r="H33" i="5"/>
  <c r="H22" i="5"/>
  <c r="H22" i="4"/>
  <c r="H23" i="4" s="1"/>
  <c r="J19" i="8" l="1"/>
  <c r="H25" i="8"/>
  <c r="H26" i="8" s="1"/>
  <c r="E18" i="9"/>
  <c r="G18" i="9" s="1"/>
  <c r="F25" i="8"/>
  <c r="C44" i="9"/>
  <c r="F24" i="8"/>
  <c r="F26" i="8" s="1"/>
  <c r="F18" i="9"/>
  <c r="H18" i="9" s="1"/>
  <c r="E18" i="8"/>
  <c r="E19" i="8"/>
  <c r="E19" i="9"/>
  <c r="G19" i="9" s="1"/>
  <c r="F20" i="8"/>
  <c r="F19" i="9"/>
  <c r="H19" i="9" s="1"/>
  <c r="E3" i="8"/>
  <c r="H29" i="6"/>
  <c r="K28" i="6" s="1"/>
  <c r="E3" i="9"/>
  <c r="K27" i="6"/>
  <c r="E4" i="8"/>
  <c r="G4" i="8" s="1"/>
  <c r="I4" i="8" s="1"/>
  <c r="K4" i="8" s="1"/>
  <c r="M4" i="8" s="1"/>
  <c r="I28" i="6"/>
  <c r="E4" i="9"/>
  <c r="F4" i="8"/>
  <c r="H4" i="8" s="1"/>
  <c r="J4" i="8" s="1"/>
  <c r="L4" i="8" s="1"/>
  <c r="N4" i="8" s="1"/>
  <c r="F4" i="9"/>
  <c r="H24" i="9"/>
  <c r="H26" i="9" s="1"/>
  <c r="H20" i="9"/>
  <c r="J18" i="9"/>
  <c r="H25" i="9"/>
  <c r="J19" i="9"/>
  <c r="N35" i="9"/>
  <c r="I19" i="9"/>
  <c r="G25" i="9"/>
  <c r="G4" i="9"/>
  <c r="I4" i="9" s="1"/>
  <c r="K4" i="9" s="1"/>
  <c r="M4" i="9" s="1"/>
  <c r="C26" i="9"/>
  <c r="G20" i="9"/>
  <c r="I18" i="9"/>
  <c r="G24" i="9"/>
  <c r="E14" i="9"/>
  <c r="D26" i="9"/>
  <c r="E20" i="9"/>
  <c r="F25" i="9"/>
  <c r="C14" i="9"/>
  <c r="C20" i="9"/>
  <c r="L41" i="9"/>
  <c r="E24" i="9"/>
  <c r="E25" i="9"/>
  <c r="F20" i="9"/>
  <c r="F24" i="9"/>
  <c r="D20" i="9"/>
  <c r="J18" i="8"/>
  <c r="J24" i="8" s="1"/>
  <c r="H20" i="8"/>
  <c r="D24" i="8"/>
  <c r="D26" i="8" s="1"/>
  <c r="L14" i="8"/>
  <c r="H14" i="8"/>
  <c r="D14" i="8"/>
  <c r="K14" i="8"/>
  <c r="G14" i="8"/>
  <c r="C24" i="8"/>
  <c r="J14" i="8"/>
  <c r="F14" i="8"/>
  <c r="E7" i="8"/>
  <c r="E37" i="8" s="1"/>
  <c r="E60" i="8"/>
  <c r="L41" i="8"/>
  <c r="C7" i="8"/>
  <c r="C37" i="8" s="1"/>
  <c r="C14" i="8"/>
  <c r="C44" i="8" s="1"/>
  <c r="E14" i="8"/>
  <c r="E44" i="8" s="1"/>
  <c r="H24" i="5"/>
  <c r="H24" i="4"/>
  <c r="H23" i="5"/>
  <c r="E30" i="5"/>
  <c r="E25" i="5"/>
  <c r="C30" i="5"/>
  <c r="C25" i="5"/>
  <c r="E21" i="5"/>
  <c r="M34" i="5"/>
  <c r="K34" i="5"/>
  <c r="B34" i="5"/>
  <c r="M33" i="5"/>
  <c r="K33" i="5"/>
  <c r="B33" i="5"/>
  <c r="M32" i="5"/>
  <c r="K32" i="5"/>
  <c r="B32" i="5"/>
  <c r="M31" i="5"/>
  <c r="K31" i="5"/>
  <c r="B31" i="5"/>
  <c r="B30" i="5"/>
  <c r="M27" i="5"/>
  <c r="B27" i="5"/>
  <c r="M26" i="5"/>
  <c r="K26" i="5"/>
  <c r="B26" i="5"/>
  <c r="B25" i="5"/>
  <c r="M24" i="5"/>
  <c r="K24" i="5"/>
  <c r="B24" i="5"/>
  <c r="M23" i="5"/>
  <c r="K23" i="5"/>
  <c r="B23" i="5"/>
  <c r="M22" i="5"/>
  <c r="K22" i="5"/>
  <c r="B22" i="5"/>
  <c r="N14" i="5"/>
  <c r="M14" i="5"/>
  <c r="L14" i="5"/>
  <c r="K14" i="5"/>
  <c r="J14" i="5"/>
  <c r="I14" i="5"/>
  <c r="H14" i="5"/>
  <c r="G14" i="5"/>
  <c r="F14" i="5"/>
  <c r="E14" i="5"/>
  <c r="D14" i="5"/>
  <c r="C14" i="5"/>
  <c r="N13" i="5"/>
  <c r="M13" i="5"/>
  <c r="L13" i="5"/>
  <c r="K13" i="5"/>
  <c r="J13" i="5"/>
  <c r="I13" i="5"/>
  <c r="H13" i="5"/>
  <c r="G13" i="5"/>
  <c r="F13" i="5"/>
  <c r="E32" i="5" s="1"/>
  <c r="I32" i="5" s="1"/>
  <c r="E13" i="5"/>
  <c r="D13" i="5"/>
  <c r="C32" i="5" s="1"/>
  <c r="C13" i="5"/>
  <c r="N12" i="5"/>
  <c r="N15" i="5" s="1"/>
  <c r="M12" i="5"/>
  <c r="M15" i="5" s="1"/>
  <c r="L12" i="5"/>
  <c r="L15" i="5" s="1"/>
  <c r="K12" i="5"/>
  <c r="K15" i="5" s="1"/>
  <c r="J12" i="5"/>
  <c r="J15" i="5" s="1"/>
  <c r="I12" i="5"/>
  <c r="I15" i="5" s="1"/>
  <c r="H12" i="5"/>
  <c r="H15" i="5" s="1"/>
  <c r="G12" i="5"/>
  <c r="G15" i="5" s="1"/>
  <c r="F12" i="5"/>
  <c r="F15" i="5" s="1"/>
  <c r="E34" i="5" s="1"/>
  <c r="E12" i="5"/>
  <c r="E15" i="5" s="1"/>
  <c r="D12" i="5"/>
  <c r="D15" i="5" s="1"/>
  <c r="C34" i="5" s="1"/>
  <c r="C12" i="5"/>
  <c r="C7" i="5"/>
  <c r="M33" i="4"/>
  <c r="K33" i="4"/>
  <c r="B33" i="4"/>
  <c r="M32" i="4"/>
  <c r="K32" i="4"/>
  <c r="B32" i="4"/>
  <c r="M31" i="4"/>
  <c r="K31" i="4"/>
  <c r="B31" i="4"/>
  <c r="M30" i="4"/>
  <c r="K30" i="4"/>
  <c r="B30" i="4"/>
  <c r="E29" i="4"/>
  <c r="C29" i="4"/>
  <c r="B29" i="4"/>
  <c r="M26" i="4"/>
  <c r="B26" i="4"/>
  <c r="M25" i="4"/>
  <c r="K25" i="4"/>
  <c r="B25" i="4"/>
  <c r="E24" i="4"/>
  <c r="C24" i="4"/>
  <c r="B24" i="4"/>
  <c r="M23" i="4"/>
  <c r="K23" i="4"/>
  <c r="B23" i="4"/>
  <c r="M22" i="4"/>
  <c r="K22" i="4"/>
  <c r="B22" i="4"/>
  <c r="M21" i="4"/>
  <c r="K21" i="4"/>
  <c r="B21" i="4"/>
  <c r="E20" i="4"/>
  <c r="E25" i="8" l="1"/>
  <c r="E43" i="8" s="1"/>
  <c r="I43" i="8" s="1"/>
  <c r="G19" i="8"/>
  <c r="E43" i="9"/>
  <c r="I43" i="9" s="1"/>
  <c r="C26" i="8"/>
  <c r="C42" i="8"/>
  <c r="E26" i="9"/>
  <c r="E24" i="8"/>
  <c r="E20" i="8"/>
  <c r="G18" i="8"/>
  <c r="L19" i="8"/>
  <c r="J25" i="8"/>
  <c r="J26" i="8" s="1"/>
  <c r="E7" i="9"/>
  <c r="G3" i="9"/>
  <c r="I3" i="9" s="1"/>
  <c r="H4" i="9"/>
  <c r="J4" i="9" s="1"/>
  <c r="L4" i="9" s="1"/>
  <c r="N4" i="9" s="1"/>
  <c r="E34" i="9"/>
  <c r="L34" i="9" s="1"/>
  <c r="F3" i="8"/>
  <c r="I29" i="6"/>
  <c r="J27" i="6" s="1"/>
  <c r="F3" i="9"/>
  <c r="E33" i="8"/>
  <c r="L33" i="8" s="1"/>
  <c r="D61" i="8" s="1"/>
  <c r="G3" i="8"/>
  <c r="E34" i="8"/>
  <c r="L34" i="8" s="1"/>
  <c r="G26" i="9"/>
  <c r="F26" i="9"/>
  <c r="E42" i="9"/>
  <c r="G7" i="9"/>
  <c r="I7" i="9"/>
  <c r="K3" i="9"/>
  <c r="K18" i="9"/>
  <c r="I20" i="9"/>
  <c r="I24" i="9"/>
  <c r="K19" i="9"/>
  <c r="I25" i="9"/>
  <c r="L18" i="9"/>
  <c r="J24" i="9"/>
  <c r="J20" i="9"/>
  <c r="N41" i="9"/>
  <c r="L19" i="9"/>
  <c r="J25" i="9"/>
  <c r="J20" i="8"/>
  <c r="L18" i="8"/>
  <c r="L24" i="8" s="1"/>
  <c r="E61" i="8"/>
  <c r="N35" i="8"/>
  <c r="N41" i="8"/>
  <c r="N34" i="8"/>
  <c r="H25" i="4"/>
  <c r="H25" i="5"/>
  <c r="C33" i="5"/>
  <c r="L32" i="5"/>
  <c r="N32" i="5" s="1"/>
  <c r="E31" i="5"/>
  <c r="I31" i="5" s="1"/>
  <c r="L31" i="5" s="1"/>
  <c r="C31" i="5"/>
  <c r="E33" i="5"/>
  <c r="I33" i="5" s="1"/>
  <c r="L33" i="5" s="1"/>
  <c r="N33" i="5" s="1"/>
  <c r="C15" i="5"/>
  <c r="C7" i="4"/>
  <c r="O86" i="2"/>
  <c r="N86" i="2"/>
  <c r="M86" i="2"/>
  <c r="L86" i="2"/>
  <c r="I86" i="2"/>
  <c r="H86" i="2"/>
  <c r="G86" i="2"/>
  <c r="O79" i="2"/>
  <c r="N79" i="2"/>
  <c r="M79" i="2"/>
  <c r="L79" i="2"/>
  <c r="I79" i="2"/>
  <c r="H79" i="2"/>
  <c r="G79" i="2"/>
  <c r="O54" i="2"/>
  <c r="F4" i="5" s="1"/>
  <c r="E23" i="5" s="1"/>
  <c r="I23" i="5" s="1"/>
  <c r="N54" i="2"/>
  <c r="E4" i="5" s="1"/>
  <c r="M54" i="2"/>
  <c r="D4" i="5" s="1"/>
  <c r="C23" i="5" s="1"/>
  <c r="L54" i="2"/>
  <c r="C4" i="5" s="1"/>
  <c r="I54" i="2"/>
  <c r="H54" i="2"/>
  <c r="G54" i="2"/>
  <c r="W85" i="2"/>
  <c r="V85" i="2"/>
  <c r="U85" i="2"/>
  <c r="T85" i="2"/>
  <c r="S85" i="2"/>
  <c r="R85" i="2"/>
  <c r="Q85" i="2"/>
  <c r="P85" i="2"/>
  <c r="W84" i="2"/>
  <c r="V84" i="2"/>
  <c r="U84" i="2"/>
  <c r="T84" i="2"/>
  <c r="S84" i="2"/>
  <c r="R84" i="2"/>
  <c r="Q84" i="2"/>
  <c r="P84" i="2"/>
  <c r="W53" i="2"/>
  <c r="V53" i="2"/>
  <c r="U53" i="2"/>
  <c r="T53" i="2"/>
  <c r="S53" i="2"/>
  <c r="R53" i="2"/>
  <c r="Q53" i="2"/>
  <c r="P53" i="2"/>
  <c r="W78" i="2"/>
  <c r="V78" i="2"/>
  <c r="U78" i="2"/>
  <c r="T78" i="2"/>
  <c r="S78" i="2"/>
  <c r="R78" i="2"/>
  <c r="Q78" i="2"/>
  <c r="P78" i="2"/>
  <c r="W77" i="2"/>
  <c r="V77" i="2"/>
  <c r="U77" i="2"/>
  <c r="T77" i="2"/>
  <c r="S77" i="2"/>
  <c r="R77" i="2"/>
  <c r="Q77" i="2"/>
  <c r="P77" i="2"/>
  <c r="L43" i="9" l="1"/>
  <c r="J54" i="9"/>
  <c r="L26" i="8"/>
  <c r="N19" i="8"/>
  <c r="N25" i="8" s="1"/>
  <c r="L25" i="8"/>
  <c r="G20" i="8"/>
  <c r="G24" i="8"/>
  <c r="G26" i="8" s="1"/>
  <c r="I18" i="8"/>
  <c r="I19" i="8"/>
  <c r="G25" i="8"/>
  <c r="L43" i="8"/>
  <c r="J54" i="8"/>
  <c r="E42" i="8"/>
  <c r="I42" i="8" s="1"/>
  <c r="E26" i="8"/>
  <c r="H3" i="9"/>
  <c r="E33" i="9"/>
  <c r="F7" i="9"/>
  <c r="D7" i="8"/>
  <c r="H3" i="8"/>
  <c r="F7" i="8"/>
  <c r="J28" i="6"/>
  <c r="N34" i="9"/>
  <c r="L37" i="8"/>
  <c r="N33" i="8"/>
  <c r="E60" i="9"/>
  <c r="G7" i="8"/>
  <c r="I3" i="8"/>
  <c r="E44" i="9"/>
  <c r="I42" i="9"/>
  <c r="E61" i="9"/>
  <c r="L24" i="9"/>
  <c r="L20" i="9"/>
  <c r="N18" i="9"/>
  <c r="K7" i="9"/>
  <c r="M3" i="9"/>
  <c r="M7" i="9" s="1"/>
  <c r="K24" i="9"/>
  <c r="K20" i="9"/>
  <c r="M18" i="9"/>
  <c r="M19" i="9"/>
  <c r="M25" i="9" s="1"/>
  <c r="K25" i="9"/>
  <c r="L25" i="9"/>
  <c r="N19" i="9"/>
  <c r="N25" i="9" s="1"/>
  <c r="J26" i="9"/>
  <c r="I26" i="9"/>
  <c r="N18" i="8"/>
  <c r="L20" i="8"/>
  <c r="D62" i="8"/>
  <c r="N37" i="8"/>
  <c r="P37" i="8" s="1"/>
  <c r="E62" i="8"/>
  <c r="F3" i="4"/>
  <c r="F3" i="5"/>
  <c r="C3" i="4"/>
  <c r="C21" i="4" s="1"/>
  <c r="C3" i="5"/>
  <c r="D5" i="4"/>
  <c r="D5" i="5"/>
  <c r="C24" i="5" s="1"/>
  <c r="E7" i="4"/>
  <c r="E7" i="5"/>
  <c r="E3" i="4"/>
  <c r="E21" i="4" s="1"/>
  <c r="I21" i="4" s="1"/>
  <c r="E3" i="5"/>
  <c r="F5" i="4"/>
  <c r="F5" i="5"/>
  <c r="E24" i="5" s="1"/>
  <c r="I24" i="5" s="1"/>
  <c r="C5" i="4"/>
  <c r="C23" i="4" s="1"/>
  <c r="C5" i="5"/>
  <c r="D7" i="4"/>
  <c r="D7" i="5"/>
  <c r="D3" i="4"/>
  <c r="D3" i="5"/>
  <c r="E5" i="4"/>
  <c r="E23" i="4" s="1"/>
  <c r="I23" i="4" s="1"/>
  <c r="L23" i="4" s="1"/>
  <c r="N23" i="4" s="1"/>
  <c r="E5" i="5"/>
  <c r="F7" i="4"/>
  <c r="F7" i="5"/>
  <c r="E47" i="5"/>
  <c r="J47" i="5"/>
  <c r="L23" i="5"/>
  <c r="N23" i="5" s="1"/>
  <c r="H26" i="5"/>
  <c r="I26" i="5" s="1"/>
  <c r="I25" i="4"/>
  <c r="I34" i="5"/>
  <c r="J48" i="5"/>
  <c r="L34" i="5"/>
  <c r="N31" i="5"/>
  <c r="L21" i="4"/>
  <c r="N21" i="4" s="1"/>
  <c r="D43" i="4"/>
  <c r="I90" i="2"/>
  <c r="O90" i="2"/>
  <c r="L90" i="2"/>
  <c r="G90" i="2"/>
  <c r="M90" i="2"/>
  <c r="H90" i="2"/>
  <c r="N90" i="2"/>
  <c r="D4" i="4"/>
  <c r="E4" i="4"/>
  <c r="E22" i="4" s="1"/>
  <c r="I22" i="4" s="1"/>
  <c r="C4" i="4"/>
  <c r="C22" i="4" s="1"/>
  <c r="F4" i="4"/>
  <c r="D14" i="4"/>
  <c r="E14" i="4"/>
  <c r="E32" i="4" s="1"/>
  <c r="I32" i="4" s="1"/>
  <c r="F14" i="4"/>
  <c r="G14" i="4"/>
  <c r="H14" i="4"/>
  <c r="I14" i="4"/>
  <c r="J14" i="4"/>
  <c r="K14" i="4"/>
  <c r="L14" i="4"/>
  <c r="M14" i="4"/>
  <c r="N14" i="4"/>
  <c r="C14" i="4"/>
  <c r="C32" i="4" s="1"/>
  <c r="D13" i="4"/>
  <c r="E13" i="4"/>
  <c r="E31" i="4" s="1"/>
  <c r="I31" i="4" s="1"/>
  <c r="F13" i="4"/>
  <c r="G13" i="4"/>
  <c r="H13" i="4"/>
  <c r="I13" i="4"/>
  <c r="J13" i="4"/>
  <c r="K13" i="4"/>
  <c r="L13" i="4"/>
  <c r="M13" i="4"/>
  <c r="N13" i="4"/>
  <c r="C13" i="4"/>
  <c r="C31" i="4" s="1"/>
  <c r="D12" i="4"/>
  <c r="D15" i="4" s="1"/>
  <c r="E12" i="4"/>
  <c r="F12" i="4"/>
  <c r="F15" i="4" s="1"/>
  <c r="G12" i="4"/>
  <c r="G15" i="4" s="1"/>
  <c r="H12" i="4"/>
  <c r="H15" i="4" s="1"/>
  <c r="I12" i="4"/>
  <c r="I15" i="4" s="1"/>
  <c r="J12" i="4"/>
  <c r="J15" i="4" s="1"/>
  <c r="K12" i="4"/>
  <c r="K15" i="4" s="1"/>
  <c r="L12" i="4"/>
  <c r="L15" i="4" s="1"/>
  <c r="M12" i="4"/>
  <c r="M15" i="4" s="1"/>
  <c r="N12" i="4"/>
  <c r="N15" i="4" s="1"/>
  <c r="C12" i="4"/>
  <c r="W11" i="3"/>
  <c r="V11" i="3"/>
  <c r="U11" i="3"/>
  <c r="T11" i="3"/>
  <c r="S11" i="3"/>
  <c r="R11" i="3"/>
  <c r="Q11" i="3"/>
  <c r="P11" i="3"/>
  <c r="O11" i="3"/>
  <c r="N11" i="3"/>
  <c r="M11" i="3"/>
  <c r="L11" i="3"/>
  <c r="H11" i="3"/>
  <c r="G11" i="3"/>
  <c r="K18" i="8" l="1"/>
  <c r="I24" i="8"/>
  <c r="I20" i="8"/>
  <c r="N20" i="8"/>
  <c r="N24" i="8"/>
  <c r="N26" i="8" s="1"/>
  <c r="L42" i="8"/>
  <c r="F54" i="8"/>
  <c r="I44" i="8"/>
  <c r="J55" i="8"/>
  <c r="N43" i="8"/>
  <c r="J56" i="8" s="1"/>
  <c r="K19" i="8"/>
  <c r="I25" i="8"/>
  <c r="N43" i="9"/>
  <c r="J56" i="9" s="1"/>
  <c r="J55" i="9"/>
  <c r="J3" i="8"/>
  <c r="H7" i="8"/>
  <c r="K3" i="8"/>
  <c r="I7" i="8"/>
  <c r="E37" i="9"/>
  <c r="L33" i="9"/>
  <c r="H7" i="9"/>
  <c r="J3" i="9"/>
  <c r="F54" i="9"/>
  <c r="I44" i="9"/>
  <c r="L42" i="9"/>
  <c r="L26" i="9"/>
  <c r="M24" i="9"/>
  <c r="M26" i="9" s="1"/>
  <c r="M20" i="9"/>
  <c r="N24" i="9"/>
  <c r="N26" i="9" s="1"/>
  <c r="N20" i="9"/>
  <c r="K26" i="9"/>
  <c r="P35" i="8"/>
  <c r="P34" i="8"/>
  <c r="P33" i="8"/>
  <c r="C8" i="5"/>
  <c r="E48" i="5"/>
  <c r="D8" i="5"/>
  <c r="C27" i="5" s="1"/>
  <c r="C22" i="5"/>
  <c r="E8" i="5"/>
  <c r="F8" i="5"/>
  <c r="E27" i="5" s="1"/>
  <c r="E22" i="5"/>
  <c r="I22" i="5" s="1"/>
  <c r="L24" i="5"/>
  <c r="F47" i="5"/>
  <c r="D44" i="4"/>
  <c r="L25" i="4"/>
  <c r="H43" i="4"/>
  <c r="H47" i="5"/>
  <c r="L26" i="5"/>
  <c r="J49" i="5"/>
  <c r="N34" i="5"/>
  <c r="P31" i="5" s="1"/>
  <c r="E49" i="5"/>
  <c r="E15" i="4"/>
  <c r="E33" i="4" s="1"/>
  <c r="E30" i="4"/>
  <c r="I30" i="4" s="1"/>
  <c r="E43" i="4" s="1"/>
  <c r="J43" i="4"/>
  <c r="L32" i="4"/>
  <c r="L31" i="4"/>
  <c r="F43" i="4"/>
  <c r="C15" i="4"/>
  <c r="C33" i="4" s="1"/>
  <c r="C30" i="4"/>
  <c r="L22" i="4"/>
  <c r="I26" i="4"/>
  <c r="D45" i="4"/>
  <c r="E8" i="4"/>
  <c r="E26" i="4" s="1"/>
  <c r="D8" i="4"/>
  <c r="F8" i="4"/>
  <c r="C8" i="4"/>
  <c r="C26" i="4" s="1"/>
  <c r="W10" i="2"/>
  <c r="W11" i="2"/>
  <c r="W12" i="2"/>
  <c r="W13" i="2"/>
  <c r="W14" i="2"/>
  <c r="W15" i="2"/>
  <c r="W16" i="2"/>
  <c r="W17" i="2"/>
  <c r="W55" i="2"/>
  <c r="W56" i="2"/>
  <c r="W18" i="2"/>
  <c r="W19" i="2"/>
  <c r="W20" i="2"/>
  <c r="W21" i="2"/>
  <c r="W22" i="2"/>
  <c r="W57" i="2"/>
  <c r="W23" i="2"/>
  <c r="W24" i="2"/>
  <c r="W58" i="2"/>
  <c r="W25" i="2"/>
  <c r="W26" i="2"/>
  <c r="W59" i="2"/>
  <c r="W27" i="2"/>
  <c r="W28" i="2"/>
  <c r="W29" i="2"/>
  <c r="W60" i="2"/>
  <c r="W61" i="2"/>
  <c r="W62" i="2"/>
  <c r="W30" i="2"/>
  <c r="W31" i="2"/>
  <c r="W63" i="2"/>
  <c r="W32" i="2"/>
  <c r="W33" i="2"/>
  <c r="W34" i="2"/>
  <c r="W35" i="2"/>
  <c r="W36" i="2"/>
  <c r="W37" i="2"/>
  <c r="W80" i="2"/>
  <c r="W64" i="2"/>
  <c r="W65" i="2"/>
  <c r="W38" i="2"/>
  <c r="W66" i="2"/>
  <c r="W67" i="2"/>
  <c r="W50" i="2"/>
  <c r="W81" i="2"/>
  <c r="W68" i="2"/>
  <c r="W69" i="2"/>
  <c r="W39" i="2"/>
  <c r="W40" i="2"/>
  <c r="W70" i="2"/>
  <c r="W41" i="2"/>
  <c r="W42" i="2"/>
  <c r="W51" i="2"/>
  <c r="W82" i="2"/>
  <c r="W83" i="2"/>
  <c r="W43" i="2"/>
  <c r="W71" i="2"/>
  <c r="W72" i="2"/>
  <c r="W44" i="2"/>
  <c r="W73" i="2"/>
  <c r="W45" i="2"/>
  <c r="W74" i="2"/>
  <c r="W52" i="2"/>
  <c r="W75" i="2"/>
  <c r="W76" i="2"/>
  <c r="W46" i="2"/>
  <c r="W47" i="2"/>
  <c r="W48" i="2"/>
  <c r="W49" i="2"/>
  <c r="W9" i="2"/>
  <c r="W8" i="2"/>
  <c r="V10" i="2"/>
  <c r="V11" i="2"/>
  <c r="V12" i="2"/>
  <c r="V13" i="2"/>
  <c r="V14" i="2"/>
  <c r="V15" i="2"/>
  <c r="V16" i="2"/>
  <c r="V17" i="2"/>
  <c r="V55" i="2"/>
  <c r="V56" i="2"/>
  <c r="V18" i="2"/>
  <c r="V19" i="2"/>
  <c r="V20" i="2"/>
  <c r="V21" i="2"/>
  <c r="V22" i="2"/>
  <c r="V57" i="2"/>
  <c r="V23" i="2"/>
  <c r="V24" i="2"/>
  <c r="V58" i="2"/>
  <c r="V25" i="2"/>
  <c r="V26" i="2"/>
  <c r="V59" i="2"/>
  <c r="V27" i="2"/>
  <c r="V28" i="2"/>
  <c r="V29" i="2"/>
  <c r="V60" i="2"/>
  <c r="V61" i="2"/>
  <c r="V62" i="2"/>
  <c r="V30" i="2"/>
  <c r="V31" i="2"/>
  <c r="V63" i="2"/>
  <c r="V32" i="2"/>
  <c r="V33" i="2"/>
  <c r="V34" i="2"/>
  <c r="V35" i="2"/>
  <c r="V36" i="2"/>
  <c r="V37" i="2"/>
  <c r="V80" i="2"/>
  <c r="V64" i="2"/>
  <c r="V65" i="2"/>
  <c r="V38" i="2"/>
  <c r="V66" i="2"/>
  <c r="V67" i="2"/>
  <c r="V50" i="2"/>
  <c r="V81" i="2"/>
  <c r="V68" i="2"/>
  <c r="V69" i="2"/>
  <c r="V39" i="2"/>
  <c r="V40" i="2"/>
  <c r="V70" i="2"/>
  <c r="V41" i="2"/>
  <c r="V42" i="2"/>
  <c r="V51" i="2"/>
  <c r="V82" i="2"/>
  <c r="V83" i="2"/>
  <c r="V43" i="2"/>
  <c r="V71" i="2"/>
  <c r="V72" i="2"/>
  <c r="V44" i="2"/>
  <c r="V73" i="2"/>
  <c r="V45" i="2"/>
  <c r="V74" i="2"/>
  <c r="V52" i="2"/>
  <c r="V75" i="2"/>
  <c r="V76" i="2"/>
  <c r="V46" i="2"/>
  <c r="V47" i="2"/>
  <c r="V48" i="2"/>
  <c r="V49" i="2"/>
  <c r="V9" i="2"/>
  <c r="V8" i="2"/>
  <c r="U10" i="2"/>
  <c r="U11" i="2"/>
  <c r="U12" i="2"/>
  <c r="U13" i="2"/>
  <c r="U14" i="2"/>
  <c r="U15" i="2"/>
  <c r="U16" i="2"/>
  <c r="U17" i="2"/>
  <c r="U55" i="2"/>
  <c r="U56" i="2"/>
  <c r="U18" i="2"/>
  <c r="U19" i="2"/>
  <c r="U20" i="2"/>
  <c r="U21" i="2"/>
  <c r="U22" i="2"/>
  <c r="U57" i="2"/>
  <c r="U23" i="2"/>
  <c r="U24" i="2"/>
  <c r="U58" i="2"/>
  <c r="U25" i="2"/>
  <c r="U26" i="2"/>
  <c r="U59" i="2"/>
  <c r="U27" i="2"/>
  <c r="U28" i="2"/>
  <c r="U29" i="2"/>
  <c r="U60" i="2"/>
  <c r="U61" i="2"/>
  <c r="U62" i="2"/>
  <c r="U30" i="2"/>
  <c r="U31" i="2"/>
  <c r="U63" i="2"/>
  <c r="U32" i="2"/>
  <c r="U33" i="2"/>
  <c r="U34" i="2"/>
  <c r="U35" i="2"/>
  <c r="U36" i="2"/>
  <c r="U37" i="2"/>
  <c r="U80" i="2"/>
  <c r="U64" i="2"/>
  <c r="U65" i="2"/>
  <c r="U38" i="2"/>
  <c r="U66" i="2"/>
  <c r="U67" i="2"/>
  <c r="U50" i="2"/>
  <c r="U81" i="2"/>
  <c r="U68" i="2"/>
  <c r="U69" i="2"/>
  <c r="U39" i="2"/>
  <c r="U40" i="2"/>
  <c r="U70" i="2"/>
  <c r="U41" i="2"/>
  <c r="U42" i="2"/>
  <c r="U51" i="2"/>
  <c r="U82" i="2"/>
  <c r="U83" i="2"/>
  <c r="U43" i="2"/>
  <c r="U71" i="2"/>
  <c r="U72" i="2"/>
  <c r="U44" i="2"/>
  <c r="U73" i="2"/>
  <c r="U45" i="2"/>
  <c r="U74" i="2"/>
  <c r="U52" i="2"/>
  <c r="U75" i="2"/>
  <c r="U76" i="2"/>
  <c r="U46" i="2"/>
  <c r="U47" i="2"/>
  <c r="U48" i="2"/>
  <c r="U49" i="2"/>
  <c r="U9" i="2"/>
  <c r="U8" i="2"/>
  <c r="T10" i="2"/>
  <c r="T11" i="2"/>
  <c r="T12" i="2"/>
  <c r="T13" i="2"/>
  <c r="T14" i="2"/>
  <c r="T15" i="2"/>
  <c r="T16" i="2"/>
  <c r="T17" i="2"/>
  <c r="T55" i="2"/>
  <c r="T56" i="2"/>
  <c r="T18" i="2"/>
  <c r="T19" i="2"/>
  <c r="T20" i="2"/>
  <c r="T21" i="2"/>
  <c r="T22" i="2"/>
  <c r="T57" i="2"/>
  <c r="T23" i="2"/>
  <c r="T24" i="2"/>
  <c r="T58" i="2"/>
  <c r="T25" i="2"/>
  <c r="T26" i="2"/>
  <c r="T59" i="2"/>
  <c r="T27" i="2"/>
  <c r="T28" i="2"/>
  <c r="T29" i="2"/>
  <c r="T60" i="2"/>
  <c r="T61" i="2"/>
  <c r="T62" i="2"/>
  <c r="T30" i="2"/>
  <c r="T31" i="2"/>
  <c r="T63" i="2"/>
  <c r="T32" i="2"/>
  <c r="T33" i="2"/>
  <c r="T34" i="2"/>
  <c r="T35" i="2"/>
  <c r="T36" i="2"/>
  <c r="T37" i="2"/>
  <c r="T80" i="2"/>
  <c r="T64" i="2"/>
  <c r="T65" i="2"/>
  <c r="T38" i="2"/>
  <c r="T66" i="2"/>
  <c r="T67" i="2"/>
  <c r="T50" i="2"/>
  <c r="T81" i="2"/>
  <c r="T68" i="2"/>
  <c r="T69" i="2"/>
  <c r="T39" i="2"/>
  <c r="T40" i="2"/>
  <c r="T70" i="2"/>
  <c r="T41" i="2"/>
  <c r="T42" i="2"/>
  <c r="T51" i="2"/>
  <c r="T82" i="2"/>
  <c r="T83" i="2"/>
  <c r="T43" i="2"/>
  <c r="T71" i="2"/>
  <c r="T72" i="2"/>
  <c r="T44" i="2"/>
  <c r="T73" i="2"/>
  <c r="T45" i="2"/>
  <c r="T74" i="2"/>
  <c r="T52" i="2"/>
  <c r="T75" i="2"/>
  <c r="T76" i="2"/>
  <c r="T46" i="2"/>
  <c r="T47" i="2"/>
  <c r="T48" i="2"/>
  <c r="T49" i="2"/>
  <c r="T9" i="2"/>
  <c r="T8" i="2"/>
  <c r="S10" i="2"/>
  <c r="S11" i="2"/>
  <c r="S12" i="2"/>
  <c r="S13" i="2"/>
  <c r="S14" i="2"/>
  <c r="S15" i="2"/>
  <c r="S16" i="2"/>
  <c r="S17" i="2"/>
  <c r="S55" i="2"/>
  <c r="S56" i="2"/>
  <c r="S18" i="2"/>
  <c r="S19" i="2"/>
  <c r="S20" i="2"/>
  <c r="S21" i="2"/>
  <c r="S22" i="2"/>
  <c r="S57" i="2"/>
  <c r="S23" i="2"/>
  <c r="S24" i="2"/>
  <c r="S58" i="2"/>
  <c r="S25" i="2"/>
  <c r="S26" i="2"/>
  <c r="S59" i="2"/>
  <c r="S27" i="2"/>
  <c r="S28" i="2"/>
  <c r="S29" i="2"/>
  <c r="S60" i="2"/>
  <c r="S61" i="2"/>
  <c r="S62" i="2"/>
  <c r="S30" i="2"/>
  <c r="S31" i="2"/>
  <c r="S63" i="2"/>
  <c r="S32" i="2"/>
  <c r="S33" i="2"/>
  <c r="S34" i="2"/>
  <c r="S35" i="2"/>
  <c r="S36" i="2"/>
  <c r="S37" i="2"/>
  <c r="S80" i="2"/>
  <c r="S64" i="2"/>
  <c r="S65" i="2"/>
  <c r="S38" i="2"/>
  <c r="S66" i="2"/>
  <c r="S67" i="2"/>
  <c r="S50" i="2"/>
  <c r="S81" i="2"/>
  <c r="S68" i="2"/>
  <c r="S69" i="2"/>
  <c r="S39" i="2"/>
  <c r="S40" i="2"/>
  <c r="S70" i="2"/>
  <c r="S41" i="2"/>
  <c r="S42" i="2"/>
  <c r="S51" i="2"/>
  <c r="S82" i="2"/>
  <c r="S83" i="2"/>
  <c r="S43" i="2"/>
  <c r="S71" i="2"/>
  <c r="S72" i="2"/>
  <c r="S44" i="2"/>
  <c r="S73" i="2"/>
  <c r="S45" i="2"/>
  <c r="S74" i="2"/>
  <c r="S52" i="2"/>
  <c r="S75" i="2"/>
  <c r="S76" i="2"/>
  <c r="S46" i="2"/>
  <c r="S47" i="2"/>
  <c r="S48" i="2"/>
  <c r="S49" i="2"/>
  <c r="S9" i="2"/>
  <c r="S8" i="2"/>
  <c r="R10" i="2"/>
  <c r="R11" i="2"/>
  <c r="R12" i="2"/>
  <c r="R13" i="2"/>
  <c r="R14" i="2"/>
  <c r="R15" i="2"/>
  <c r="R16" i="2"/>
  <c r="R17" i="2"/>
  <c r="R55" i="2"/>
  <c r="R56" i="2"/>
  <c r="R18" i="2"/>
  <c r="R19" i="2"/>
  <c r="R20" i="2"/>
  <c r="R21" i="2"/>
  <c r="R22" i="2"/>
  <c r="R57" i="2"/>
  <c r="R23" i="2"/>
  <c r="R24" i="2"/>
  <c r="R58" i="2"/>
  <c r="R25" i="2"/>
  <c r="R26" i="2"/>
  <c r="R59" i="2"/>
  <c r="R27" i="2"/>
  <c r="R28" i="2"/>
  <c r="R29" i="2"/>
  <c r="R60" i="2"/>
  <c r="R61" i="2"/>
  <c r="R62" i="2"/>
  <c r="R30" i="2"/>
  <c r="R31" i="2"/>
  <c r="R63" i="2"/>
  <c r="R32" i="2"/>
  <c r="R33" i="2"/>
  <c r="R34" i="2"/>
  <c r="R35" i="2"/>
  <c r="R36" i="2"/>
  <c r="R37" i="2"/>
  <c r="R80" i="2"/>
  <c r="R64" i="2"/>
  <c r="R65" i="2"/>
  <c r="R38" i="2"/>
  <c r="R66" i="2"/>
  <c r="R67" i="2"/>
  <c r="R50" i="2"/>
  <c r="R81" i="2"/>
  <c r="R68" i="2"/>
  <c r="R69" i="2"/>
  <c r="R39" i="2"/>
  <c r="R40" i="2"/>
  <c r="R70" i="2"/>
  <c r="R41" i="2"/>
  <c r="R42" i="2"/>
  <c r="R51" i="2"/>
  <c r="R82" i="2"/>
  <c r="R83" i="2"/>
  <c r="R43" i="2"/>
  <c r="R71" i="2"/>
  <c r="R72" i="2"/>
  <c r="R44" i="2"/>
  <c r="R73" i="2"/>
  <c r="R45" i="2"/>
  <c r="R74" i="2"/>
  <c r="R52" i="2"/>
  <c r="R75" i="2"/>
  <c r="R76" i="2"/>
  <c r="R46" i="2"/>
  <c r="R47" i="2"/>
  <c r="R48" i="2"/>
  <c r="R49" i="2"/>
  <c r="R9" i="2"/>
  <c r="R8" i="2"/>
  <c r="Q10" i="2"/>
  <c r="Q11" i="2"/>
  <c r="Q12" i="2"/>
  <c r="Q13" i="2"/>
  <c r="Q14" i="2"/>
  <c r="Q15" i="2"/>
  <c r="Q16" i="2"/>
  <c r="Q17" i="2"/>
  <c r="Q55" i="2"/>
  <c r="Q56" i="2"/>
  <c r="Q18" i="2"/>
  <c r="Q19" i="2"/>
  <c r="Q20" i="2"/>
  <c r="Q21" i="2"/>
  <c r="Q22" i="2"/>
  <c r="Q57" i="2"/>
  <c r="Q23" i="2"/>
  <c r="Q24" i="2"/>
  <c r="Q58" i="2"/>
  <c r="Q25" i="2"/>
  <c r="Q26" i="2"/>
  <c r="Q59" i="2"/>
  <c r="Q27" i="2"/>
  <c r="Q28" i="2"/>
  <c r="Q29" i="2"/>
  <c r="Q60" i="2"/>
  <c r="Q61" i="2"/>
  <c r="Q62" i="2"/>
  <c r="Q30" i="2"/>
  <c r="Q31" i="2"/>
  <c r="Q63" i="2"/>
  <c r="Q32" i="2"/>
  <c r="Q33" i="2"/>
  <c r="Q34" i="2"/>
  <c r="Q35" i="2"/>
  <c r="Q36" i="2"/>
  <c r="Q37" i="2"/>
  <c r="Q80" i="2"/>
  <c r="Q64" i="2"/>
  <c r="Q65" i="2"/>
  <c r="Q38" i="2"/>
  <c r="Q66" i="2"/>
  <c r="Q67" i="2"/>
  <c r="Q50" i="2"/>
  <c r="Q81" i="2"/>
  <c r="Q68" i="2"/>
  <c r="Q69" i="2"/>
  <c r="Q39" i="2"/>
  <c r="Q40" i="2"/>
  <c r="Q70" i="2"/>
  <c r="Q41" i="2"/>
  <c r="Q42" i="2"/>
  <c r="Q51" i="2"/>
  <c r="Q82" i="2"/>
  <c r="Q83" i="2"/>
  <c r="Q43" i="2"/>
  <c r="Q71" i="2"/>
  <c r="Q72" i="2"/>
  <c r="Q44" i="2"/>
  <c r="Q73" i="2"/>
  <c r="Q45" i="2"/>
  <c r="Q74" i="2"/>
  <c r="Q52" i="2"/>
  <c r="Q75" i="2"/>
  <c r="Q76" i="2"/>
  <c r="Q46" i="2"/>
  <c r="Q47" i="2"/>
  <c r="Q48" i="2"/>
  <c r="Q49" i="2"/>
  <c r="P10" i="2"/>
  <c r="P11" i="2"/>
  <c r="P12" i="2"/>
  <c r="P13" i="2"/>
  <c r="P14" i="2"/>
  <c r="P15" i="2"/>
  <c r="P16" i="2"/>
  <c r="P17" i="2"/>
  <c r="P55" i="2"/>
  <c r="P56" i="2"/>
  <c r="P18" i="2"/>
  <c r="P19" i="2"/>
  <c r="P20" i="2"/>
  <c r="P21" i="2"/>
  <c r="P22" i="2"/>
  <c r="P57" i="2"/>
  <c r="P23" i="2"/>
  <c r="P24" i="2"/>
  <c r="P58" i="2"/>
  <c r="P25" i="2"/>
  <c r="P26" i="2"/>
  <c r="P59" i="2"/>
  <c r="P27" i="2"/>
  <c r="P28" i="2"/>
  <c r="P29" i="2"/>
  <c r="P60" i="2"/>
  <c r="P61" i="2"/>
  <c r="P62" i="2"/>
  <c r="P30" i="2"/>
  <c r="P31" i="2"/>
  <c r="P63" i="2"/>
  <c r="P32" i="2"/>
  <c r="P33" i="2"/>
  <c r="P34" i="2"/>
  <c r="P35" i="2"/>
  <c r="P36" i="2"/>
  <c r="P37" i="2"/>
  <c r="P80" i="2"/>
  <c r="P64" i="2"/>
  <c r="P65" i="2"/>
  <c r="P38" i="2"/>
  <c r="P66" i="2"/>
  <c r="P67" i="2"/>
  <c r="P50" i="2"/>
  <c r="P81" i="2"/>
  <c r="P68" i="2"/>
  <c r="P69" i="2"/>
  <c r="P39" i="2"/>
  <c r="P40" i="2"/>
  <c r="P70" i="2"/>
  <c r="P41" i="2"/>
  <c r="P42" i="2"/>
  <c r="P51" i="2"/>
  <c r="P82" i="2"/>
  <c r="P83" i="2"/>
  <c r="P43" i="2"/>
  <c r="P71" i="2"/>
  <c r="P72" i="2"/>
  <c r="P44" i="2"/>
  <c r="P73" i="2"/>
  <c r="P45" i="2"/>
  <c r="P74" i="2"/>
  <c r="P52" i="2"/>
  <c r="P75" i="2"/>
  <c r="P76" i="2"/>
  <c r="P46" i="2"/>
  <c r="P47" i="2"/>
  <c r="P48" i="2"/>
  <c r="P49" i="2"/>
  <c r="Q9" i="2"/>
  <c r="Q8" i="2"/>
  <c r="P9" i="2"/>
  <c r="P8" i="2"/>
  <c r="N42" i="8" l="1"/>
  <c r="F55" i="8"/>
  <c r="L44" i="8"/>
  <c r="M19" i="8"/>
  <c r="M25" i="8" s="1"/>
  <c r="K25" i="8"/>
  <c r="I26" i="8"/>
  <c r="K24" i="8"/>
  <c r="K26" i="8" s="1"/>
  <c r="M18" i="8"/>
  <c r="K20" i="8"/>
  <c r="N33" i="9"/>
  <c r="D60" i="9"/>
  <c r="L37" i="9"/>
  <c r="M3" i="8"/>
  <c r="M7" i="8" s="1"/>
  <c r="K7" i="8"/>
  <c r="J7" i="9"/>
  <c r="L3" i="9"/>
  <c r="L3" i="8"/>
  <c r="J7" i="8"/>
  <c r="N42" i="9"/>
  <c r="F55" i="9"/>
  <c r="L44" i="9"/>
  <c r="L22" i="5"/>
  <c r="L27" i="5" s="1"/>
  <c r="D47" i="5"/>
  <c r="N24" i="5"/>
  <c r="F49" i="5" s="1"/>
  <c r="F48" i="5"/>
  <c r="I27" i="5"/>
  <c r="H44" i="4"/>
  <c r="N25" i="4"/>
  <c r="H45" i="4" s="1"/>
  <c r="N26" i="5"/>
  <c r="H48" i="5"/>
  <c r="P34" i="5"/>
  <c r="P32" i="5"/>
  <c r="P33" i="5"/>
  <c r="N22" i="4"/>
  <c r="N31" i="4"/>
  <c r="F44" i="4"/>
  <c r="I33" i="4"/>
  <c r="L30" i="4"/>
  <c r="J44" i="4"/>
  <c r="N32" i="4"/>
  <c r="L26" i="4"/>
  <c r="P86" i="2"/>
  <c r="R86" i="2"/>
  <c r="V86" i="2"/>
  <c r="T54" i="2"/>
  <c r="K4" i="5" s="1"/>
  <c r="T79" i="2"/>
  <c r="Q79" i="2"/>
  <c r="S86" i="2"/>
  <c r="U54" i="2"/>
  <c r="L4" i="5" s="1"/>
  <c r="U79" i="2"/>
  <c r="W86" i="2"/>
  <c r="P54" i="2"/>
  <c r="Q54" i="2"/>
  <c r="H4" i="5" s="1"/>
  <c r="P79" i="2"/>
  <c r="R54" i="2"/>
  <c r="I4" i="5" s="1"/>
  <c r="R79" i="2"/>
  <c r="T86" i="2"/>
  <c r="V54" i="2"/>
  <c r="M4" i="5" s="1"/>
  <c r="V79" i="2"/>
  <c r="Q86" i="2"/>
  <c r="S54" i="2"/>
  <c r="J4" i="5" s="1"/>
  <c r="S79" i="2"/>
  <c r="U86" i="2"/>
  <c r="W54" i="2"/>
  <c r="W79" i="2"/>
  <c r="M20" i="8" l="1"/>
  <c r="M24" i="8"/>
  <c r="M26" i="8" s="1"/>
  <c r="N44" i="8"/>
  <c r="P42" i="8" s="1"/>
  <c r="F56" i="8"/>
  <c r="N3" i="9"/>
  <c r="N7" i="9" s="1"/>
  <c r="L7" i="9"/>
  <c r="L7" i="8"/>
  <c r="N3" i="8"/>
  <c r="N7" i="8" s="1"/>
  <c r="D61" i="9"/>
  <c r="N37" i="9"/>
  <c r="P33" i="9"/>
  <c r="F56" i="9"/>
  <c r="N44" i="9"/>
  <c r="P42" i="9"/>
  <c r="N4" i="4"/>
  <c r="N4" i="5"/>
  <c r="L7" i="4"/>
  <c r="L7" i="5"/>
  <c r="G3" i="4"/>
  <c r="G3" i="5"/>
  <c r="N5" i="4"/>
  <c r="N5" i="5"/>
  <c r="J5" i="4"/>
  <c r="J5" i="5"/>
  <c r="M7" i="4"/>
  <c r="M7" i="5"/>
  <c r="G5" i="4"/>
  <c r="G5" i="5"/>
  <c r="L5" i="4"/>
  <c r="L5" i="5"/>
  <c r="H5" i="4"/>
  <c r="H5" i="5"/>
  <c r="K5" i="4"/>
  <c r="K5" i="5"/>
  <c r="L3" i="4"/>
  <c r="L3" i="5"/>
  <c r="H3" i="4"/>
  <c r="H3" i="5"/>
  <c r="M5" i="4"/>
  <c r="M5" i="5"/>
  <c r="G7" i="4"/>
  <c r="G8" i="4" s="1"/>
  <c r="G7" i="5"/>
  <c r="N7" i="4"/>
  <c r="N7" i="5"/>
  <c r="J7" i="4"/>
  <c r="J7" i="5"/>
  <c r="I5" i="4"/>
  <c r="I5" i="5"/>
  <c r="H7" i="4"/>
  <c r="H7" i="5"/>
  <c r="K7" i="4"/>
  <c r="K7" i="5"/>
  <c r="N3" i="4"/>
  <c r="N3" i="5"/>
  <c r="N8" i="5" s="1"/>
  <c r="J3" i="4"/>
  <c r="J3" i="5"/>
  <c r="M3" i="4"/>
  <c r="M3" i="5"/>
  <c r="M8" i="5" s="1"/>
  <c r="I3" i="4"/>
  <c r="I3" i="5"/>
  <c r="G4" i="4"/>
  <c r="G4" i="5"/>
  <c r="K3" i="4"/>
  <c r="K3" i="5"/>
  <c r="I7" i="4"/>
  <c r="I7" i="5"/>
  <c r="D48" i="5"/>
  <c r="N22" i="5"/>
  <c r="D49" i="5" s="1"/>
  <c r="H49" i="5"/>
  <c r="N27" i="5"/>
  <c r="F45" i="4"/>
  <c r="J45" i="4"/>
  <c r="L33" i="4"/>
  <c r="N30" i="4"/>
  <c r="N26" i="4"/>
  <c r="E44" i="4"/>
  <c r="W90" i="2"/>
  <c r="Q90" i="2"/>
  <c r="H4" i="4"/>
  <c r="S90" i="2"/>
  <c r="J4" i="4"/>
  <c r="V90" i="2"/>
  <c r="M4" i="4"/>
  <c r="R90" i="2"/>
  <c r="I4" i="4"/>
  <c r="P90" i="2"/>
  <c r="U90" i="2"/>
  <c r="L4" i="4"/>
  <c r="T90" i="2"/>
  <c r="K4" i="4"/>
  <c r="P43" i="8" l="1"/>
  <c r="P44" i="8"/>
  <c r="P41" i="8"/>
  <c r="P35" i="9"/>
  <c r="P34" i="9"/>
  <c r="P37" i="9"/>
  <c r="L8" i="4"/>
  <c r="H8" i="4"/>
  <c r="N8" i="4"/>
  <c r="M8" i="4"/>
  <c r="P41" i="9"/>
  <c r="P44" i="9"/>
  <c r="P43" i="9"/>
  <c r="K8" i="5"/>
  <c r="I8" i="5"/>
  <c r="J8" i="5"/>
  <c r="L8" i="5"/>
  <c r="G8" i="5"/>
  <c r="H8" i="5"/>
  <c r="K8" i="4"/>
  <c r="I8" i="4"/>
  <c r="J8" i="4"/>
  <c r="P27" i="5"/>
  <c r="P24" i="5"/>
  <c r="P22" i="5"/>
  <c r="P23" i="5"/>
  <c r="N33" i="4"/>
  <c r="P30" i="4"/>
  <c r="P26" i="4"/>
  <c r="P21" i="4"/>
  <c r="P23" i="4"/>
  <c r="P22" i="4"/>
  <c r="E45" i="4"/>
  <c r="P33" i="4" l="1"/>
  <c r="P32" i="4"/>
  <c r="P31" i="4"/>
</calcChain>
</file>

<file path=xl/sharedStrings.xml><?xml version="1.0" encoding="utf-8"?>
<sst xmlns="http://schemas.openxmlformats.org/spreadsheetml/2006/main" count="729" uniqueCount="161">
  <si>
    <t>Application ID</t>
  </si>
  <si>
    <t>Company Name</t>
  </si>
  <si>
    <t>Applicant</t>
  </si>
  <si>
    <t>Lead LDC Name</t>
  </si>
  <si>
    <t>Incentive</t>
  </si>
  <si>
    <t>Bluewater Power Distribution Corporation</t>
  </si>
  <si>
    <t>kwh</t>
  </si>
  <si>
    <t>kw</t>
  </si>
  <si>
    <t>Measure</t>
  </si>
  <si>
    <t>lighting</t>
  </si>
  <si>
    <t>exterior</t>
  </si>
  <si>
    <t>re-lamp</t>
  </si>
  <si>
    <t>VFD</t>
  </si>
  <si>
    <t>non lighting</t>
  </si>
  <si>
    <t>A/C</t>
  </si>
  <si>
    <t>Q1 R0-4 Pump</t>
  </si>
  <si>
    <t>Q1 Blower Controls</t>
  </si>
  <si>
    <t>Y1 High Lift VFD</t>
  </si>
  <si>
    <t>Y1 CHP</t>
  </si>
  <si>
    <t>Total</t>
  </si>
  <si>
    <t>year 1 kwh</t>
  </si>
  <si>
    <t>year 1 kw</t>
  </si>
  <si>
    <t>year 2 kwh</t>
  </si>
  <si>
    <t>Year 2 kw</t>
  </si>
  <si>
    <t>year 3 kwh</t>
  </si>
  <si>
    <t>Year 3 kw</t>
  </si>
  <si>
    <t>year 4 kwh</t>
  </si>
  <si>
    <t>year 4 kw</t>
  </si>
  <si>
    <t>year 5 kwh</t>
  </si>
  <si>
    <t>PSUP</t>
  </si>
  <si>
    <t xml:space="preserve">year 5 kw </t>
  </si>
  <si>
    <t xml:space="preserve">year 6 kwh </t>
  </si>
  <si>
    <t xml:space="preserve">year 6 kw </t>
  </si>
  <si>
    <t>EUL</t>
  </si>
  <si>
    <t>10 years</t>
  </si>
  <si>
    <t>20 years</t>
  </si>
  <si>
    <t>EUL (years)</t>
  </si>
  <si>
    <t>from IESO CDM Infor System (CDMIS)</t>
  </si>
  <si>
    <t>2019 savings</t>
  </si>
  <si>
    <t>Rate Class</t>
  </si>
  <si>
    <t>Intermediate</t>
  </si>
  <si>
    <t>Large</t>
  </si>
  <si>
    <t>GEN</t>
  </si>
  <si>
    <t>GEN&gt;50</t>
  </si>
  <si>
    <t>GS&lt;50</t>
  </si>
  <si>
    <t>2019 Actual kWh</t>
  </si>
  <si>
    <t>2019 Actual kW</t>
  </si>
  <si>
    <t>2020 kWh</t>
  </si>
  <si>
    <t>2020 kW</t>
  </si>
  <si>
    <t xml:space="preserve">GS&lt;50 </t>
  </si>
  <si>
    <t>2021 kWh</t>
  </si>
  <si>
    <t>2021 kW</t>
  </si>
  <si>
    <t>2022 kWh</t>
  </si>
  <si>
    <t>2022 kW</t>
  </si>
  <si>
    <t>2023 kWh</t>
  </si>
  <si>
    <t>2023 kW</t>
  </si>
  <si>
    <t>2024 kWh</t>
  </si>
  <si>
    <t>2024 kW</t>
  </si>
  <si>
    <t>2025 kWh</t>
  </si>
  <si>
    <t>2025 kW</t>
  </si>
  <si>
    <t>GEN&gt;50 Total</t>
  </si>
  <si>
    <t>GS&lt;50 Total</t>
  </si>
  <si>
    <t>Intermediate Total</t>
  </si>
  <si>
    <t>Grand Total</t>
  </si>
  <si>
    <t>Retrofit Completed in 2019</t>
  </si>
  <si>
    <t xml:space="preserve">   TOTAL</t>
  </si>
  <si>
    <t>PSUP Completed in 2019</t>
  </si>
  <si>
    <t>Streetlights</t>
  </si>
  <si>
    <t xml:space="preserve">* above values are gross values.  </t>
  </si>
  <si>
    <t>$735.00</t>
  </si>
  <si>
    <t>$2,160.00</t>
  </si>
  <si>
    <t>refrigerators</t>
  </si>
  <si>
    <t>$33,000.00</t>
  </si>
  <si>
    <t>In Service</t>
  </si>
  <si>
    <t>not claiming</t>
  </si>
  <si>
    <t>Realization Rate</t>
  </si>
  <si>
    <t>Net-Gross</t>
  </si>
  <si>
    <t xml:space="preserve">2019 Net </t>
  </si>
  <si>
    <t>2020 Persistence</t>
  </si>
  <si>
    <t>2020 Savings</t>
  </si>
  <si>
    <t>2021 Persistence</t>
  </si>
  <si>
    <t>2021 Savings</t>
  </si>
  <si>
    <t>Persistence</t>
  </si>
  <si>
    <t>1st Year</t>
  </si>
  <si>
    <t>2nd Year</t>
  </si>
  <si>
    <t>3rd Year</t>
  </si>
  <si>
    <t>Retrofit</t>
  </si>
  <si>
    <t>Residential</t>
  </si>
  <si>
    <t>GS&gt;50</t>
  </si>
  <si>
    <t>Int</t>
  </si>
  <si>
    <t>Sen Light</t>
  </si>
  <si>
    <t>St. Light</t>
  </si>
  <si>
    <t>USL</t>
  </si>
  <si>
    <t>LU</t>
  </si>
  <si>
    <t>Framework</t>
  </si>
  <si>
    <t>Approval Date of IESO Incentive</t>
  </si>
  <si>
    <t>Year 2 kWh</t>
  </si>
  <si>
    <t>Year 2 kW</t>
  </si>
  <si>
    <t>Year 3 kWh</t>
  </si>
  <si>
    <t>Year 3 kW</t>
  </si>
  <si>
    <t>Year 4 kWh</t>
  </si>
  <si>
    <t>Year 4 kW</t>
  </si>
  <si>
    <t>Year 5 kWh</t>
  </si>
  <si>
    <t>Year 5 kW</t>
  </si>
  <si>
    <t>IM Gen &gt; 50</t>
  </si>
  <si>
    <t>Lighting</t>
  </si>
  <si>
    <t>Exterior Lighting</t>
  </si>
  <si>
    <t>Lighting/VFD</t>
  </si>
  <si>
    <t>Unitary AC</t>
  </si>
  <si>
    <t>GS &lt; 50</t>
  </si>
  <si>
    <t>Turbo Blower</t>
  </si>
  <si>
    <t>LED Tube</t>
  </si>
  <si>
    <t>Exterior lighting</t>
  </si>
  <si>
    <t>YEAR 1</t>
  </si>
  <si>
    <t>Average Demand Savings (kW)</t>
  </si>
  <si>
    <t>Peak Demand savings (kW)</t>
  </si>
  <si>
    <t xml:space="preserve">In-service </t>
  </si>
  <si>
    <t>Y1 R0-4 Pump</t>
  </si>
  <si>
    <t>na</t>
  </si>
  <si>
    <t>Y1 Blowers Control</t>
  </si>
  <si>
    <t>Retrofit Completed in 2020</t>
  </si>
  <si>
    <t>PSUP Completed in 2020</t>
  </si>
  <si>
    <t>PSUP 2020 Adj. to 2019</t>
  </si>
  <si>
    <t>2019 kWh</t>
  </si>
  <si>
    <t>(2nd Year persistence)</t>
  </si>
  <si>
    <t>(2nd year persistence)</t>
  </si>
  <si>
    <t>(3rd year persistence)</t>
  </si>
  <si>
    <t>2020 Net Savings</t>
  </si>
  <si>
    <t>New 2020 Savings</t>
  </si>
  <si>
    <t>Subset of 2019 PSUP projects with Adjustments</t>
  </si>
  <si>
    <t>Original Values</t>
  </si>
  <si>
    <t>Updated savings for 2019 PSUP projects</t>
  </si>
  <si>
    <t>Difference between 2019 estimate and reported savings</t>
  </si>
  <si>
    <t>Adjustment to PSUP savings</t>
  </si>
  <si>
    <t>Program Year</t>
  </si>
  <si>
    <t>Savings Year</t>
  </si>
  <si>
    <t>PSUP Adjustments</t>
  </si>
  <si>
    <t>Bluewater_Attachment Staff-6 2019 LRAM_20210121</t>
  </si>
  <si>
    <t>Remaining Tabs were provided in EB-2020-0005 as:</t>
  </si>
  <si>
    <t xml:space="preserve">These tabs are included for reference to demonstrate the consistent methodology. </t>
  </si>
  <si>
    <t>kW allocation</t>
  </si>
  <si>
    <t>kWh allocation</t>
  </si>
  <si>
    <t>CFF</t>
  </si>
  <si>
    <t>12/12/2019</t>
  </si>
  <si>
    <t>12/20/2019</t>
  </si>
  <si>
    <t>11/26/2019</t>
  </si>
  <si>
    <t>3/12/2020</t>
  </si>
  <si>
    <t>1/22/2020</t>
  </si>
  <si>
    <t>2/20/2020</t>
  </si>
  <si>
    <t>3/18/2020</t>
  </si>
  <si>
    <t>3/19/2020</t>
  </si>
  <si>
    <t>4/29/2020</t>
  </si>
  <si>
    <t>12/13/2019</t>
  </si>
  <si>
    <t>1/23/2020</t>
  </si>
  <si>
    <t>6/4/2020</t>
  </si>
  <si>
    <t>8/14/2020</t>
  </si>
  <si>
    <t>1/21/2020</t>
  </si>
  <si>
    <t>12/4/2020</t>
  </si>
  <si>
    <t>12/3/2020</t>
  </si>
  <si>
    <t>Custom</t>
  </si>
  <si>
    <t>2011-14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</si>
</sst>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#,##0.0"/>
    <numFmt numFmtId="168" formatCode="0.0"/>
    <numFmt numFmtId="169" formatCode="_-* #,##0_-;\-* #,##0_-;_-* &quot;-&quot;??_-;_-@_-"/>
    <numFmt numFmtId="170" formatCode="_(* #,##0_);_(* \(#,##0\);_(* &quot;-&quot;??_);_(@_)"/>
    <numFmt numFmtId="171" formatCode="0.0%"/>
    <numFmt numFmtId="172" formatCode="_-* #,##0.0_-;\-* #,##0.0_-;_-* &quot;-&quot;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8"/>
      <color indexed="8"/>
      <name val="Tahoma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3" fontId="0" fillId="0" borderId="0" xfId="1" applyFont="1"/>
    <xf numFmtId="0" fontId="6" fillId="0" borderId="0" xfId="0" applyFont="1" applyAlignment="1">
      <alignment horizontal="center" wrapText="1"/>
    </xf>
    <xf numFmtId="0" fontId="8" fillId="0" borderId="0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 applyFill="1" applyBorder="1" applyAlignment="1" applyProtection="1">
      <alignment horizontal="right" vertical="top" wrapText="1" readingOrder="1"/>
      <protection locked="0"/>
    </xf>
    <xf numFmtId="166" fontId="8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8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43" fontId="0" fillId="0" borderId="0" xfId="1" applyFont="1" applyFill="1" applyBorder="1" applyAlignment="1" applyProtection="1">
      <alignment horizontal="right" vertical="top" wrapText="1" readingOrder="1"/>
      <protection locked="0"/>
    </xf>
    <xf numFmtId="167" fontId="0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67" fontId="0" fillId="0" borderId="0" xfId="0" applyNumberFormat="1"/>
    <xf numFmtId="168" fontId="0" fillId="0" borderId="0" xfId="0" applyNumberFormat="1"/>
    <xf numFmtId="168" fontId="0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43" fontId="8" fillId="0" borderId="0" xfId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69" fontId="0" fillId="0" borderId="0" xfId="1" applyNumberFormat="1" applyFont="1"/>
    <xf numFmtId="3" fontId="0" fillId="0" borderId="0" xfId="0" applyNumberFormat="1" applyFont="1"/>
    <xf numFmtId="43" fontId="0" fillId="0" borderId="0" xfId="1" applyFont="1" applyBorder="1"/>
    <xf numFmtId="43" fontId="0" fillId="0" borderId="0" xfId="0" applyNumberFormat="1"/>
    <xf numFmtId="169" fontId="0" fillId="0" borderId="0" xfId="0" applyNumberFormat="1"/>
    <xf numFmtId="169" fontId="0" fillId="0" borderId="1" xfId="1" applyNumberFormat="1" applyFont="1" applyBorder="1"/>
    <xf numFmtId="0" fontId="0" fillId="0" borderId="1" xfId="0" applyBorder="1"/>
    <xf numFmtId="2" fontId="0" fillId="0" borderId="0" xfId="0" applyNumberFormat="1"/>
    <xf numFmtId="0" fontId="0" fillId="2" borderId="0" xfId="0" applyFill="1"/>
    <xf numFmtId="0" fontId="8" fillId="2" borderId="0" xfId="0" applyFont="1" applyFill="1" applyBorder="1" applyAlignment="1" applyProtection="1">
      <alignment horizontal="left" vertical="top" wrapText="1" readingOrder="1"/>
      <protection locked="0"/>
    </xf>
    <xf numFmtId="0" fontId="8" fillId="2" borderId="0" xfId="0" applyFont="1" applyFill="1" applyBorder="1" applyAlignment="1" applyProtection="1">
      <alignment horizontal="right" vertical="top" wrapText="1" readingOrder="1"/>
      <protection locked="0"/>
    </xf>
    <xf numFmtId="166" fontId="8" fillId="2" borderId="0" xfId="0" applyNumberFormat="1" applyFont="1" applyFill="1" applyBorder="1" applyAlignment="1" applyProtection="1">
      <alignment horizontal="right" vertical="top" wrapText="1" readingOrder="1"/>
      <protection locked="0"/>
    </xf>
    <xf numFmtId="43" fontId="0" fillId="2" borderId="0" xfId="1" applyFont="1" applyFill="1"/>
    <xf numFmtId="0" fontId="5" fillId="0" borderId="0" xfId="0" applyFont="1" applyAlignment="1">
      <alignment horizontal="center" wrapText="1"/>
    </xf>
    <xf numFmtId="0" fontId="0" fillId="0" borderId="0" xfId="0" applyBorder="1"/>
    <xf numFmtId="43" fontId="0" fillId="2" borderId="1" xfId="1" applyFont="1" applyFill="1" applyBorder="1"/>
    <xf numFmtId="0" fontId="0" fillId="2" borderId="1" xfId="0" applyFill="1" applyBorder="1"/>
    <xf numFmtId="43" fontId="0" fillId="0" borderId="0" xfId="0" applyNumberFormat="1" applyBorder="1"/>
    <xf numFmtId="43" fontId="0" fillId="2" borderId="1" xfId="0" applyNumberFormat="1" applyFill="1" applyBorder="1"/>
    <xf numFmtId="2" fontId="0" fillId="0" borderId="0" xfId="0" applyNumberFormat="1" applyBorder="1"/>
    <xf numFmtId="2" fontId="0" fillId="2" borderId="1" xfId="0" applyNumberFormat="1" applyFill="1" applyBorder="1"/>
    <xf numFmtId="43" fontId="0" fillId="2" borderId="0" xfId="1" applyFont="1" applyFill="1" applyBorder="1"/>
    <xf numFmtId="0" fontId="0" fillId="2" borderId="0" xfId="0" applyFill="1" applyBorder="1"/>
    <xf numFmtId="43" fontId="0" fillId="2" borderId="0" xfId="0" applyNumberFormat="1" applyFill="1" applyBorder="1"/>
    <xf numFmtId="2" fontId="0" fillId="2" borderId="0" xfId="0" applyNumberFormat="1" applyFill="1" applyBorder="1"/>
    <xf numFmtId="0" fontId="10" fillId="2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2" xfId="0" applyBorder="1"/>
    <xf numFmtId="169" fontId="0" fillId="0" borderId="2" xfId="0" applyNumberFormat="1" applyBorder="1"/>
    <xf numFmtId="169" fontId="0" fillId="0" borderId="2" xfId="1" applyNumberFormat="1" applyFont="1" applyBorder="1"/>
    <xf numFmtId="169" fontId="0" fillId="0" borderId="0" xfId="0" applyNumberFormat="1" applyBorder="1"/>
    <xf numFmtId="0" fontId="8" fillId="3" borderId="0" xfId="0" applyFont="1" applyFill="1" applyBorder="1" applyAlignment="1" applyProtection="1">
      <alignment horizontal="left" vertical="top" wrapText="1" readingOrder="1"/>
      <protection locked="0"/>
    </xf>
    <xf numFmtId="0" fontId="0" fillId="3" borderId="0" xfId="0" applyFill="1" applyAlignment="1">
      <alignment horizontal="left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43" fontId="0" fillId="3" borderId="0" xfId="1" applyFont="1" applyFill="1"/>
    <xf numFmtId="0" fontId="0" fillId="3" borderId="0" xfId="0" applyFill="1" applyAlignment="1">
      <alignment horizontal="right"/>
    </xf>
    <xf numFmtId="0" fontId="0" fillId="3" borderId="0" xfId="0" applyFill="1" applyBorder="1" applyAlignment="1">
      <alignment horizontal="right"/>
    </xf>
    <xf numFmtId="43" fontId="0" fillId="3" borderId="0" xfId="0" applyNumberFormat="1" applyFill="1" applyBorder="1"/>
    <xf numFmtId="2" fontId="0" fillId="3" borderId="0" xfId="0" applyNumberFormat="1" applyFill="1" applyBorder="1"/>
    <xf numFmtId="0" fontId="0" fillId="3" borderId="0" xfId="0" applyFill="1" applyBorder="1"/>
    <xf numFmtId="164" fontId="0" fillId="3" borderId="0" xfId="2" applyFont="1" applyFill="1" applyAlignment="1">
      <alignment horizontal="left"/>
    </xf>
    <xf numFmtId="43" fontId="0" fillId="3" borderId="0" xfId="1" applyFont="1" applyFill="1" applyAlignment="1">
      <alignment horizontal="left"/>
    </xf>
    <xf numFmtId="0" fontId="0" fillId="3" borderId="0" xfId="0" applyFill="1" applyAlignment="1"/>
    <xf numFmtId="0" fontId="0" fillId="3" borderId="0" xfId="0" applyFill="1" applyAlignment="1">
      <alignment vertical="top"/>
    </xf>
    <xf numFmtId="8" fontId="10" fillId="3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9" fillId="3" borderId="0" xfId="0" applyFont="1" applyFill="1" applyAlignment="1">
      <alignment horizontal="left"/>
    </xf>
    <xf numFmtId="0" fontId="10" fillId="3" borderId="0" xfId="0" applyFont="1" applyFill="1" applyBorder="1" applyAlignment="1" applyProtection="1">
      <alignment horizontal="left" vertical="top" wrapText="1" readingOrder="1"/>
      <protection locked="0"/>
    </xf>
    <xf numFmtId="17" fontId="8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7" fontId="0" fillId="0" borderId="0" xfId="0" applyNumberFormat="1"/>
    <xf numFmtId="17" fontId="0" fillId="3" borderId="0" xfId="0" applyNumberFormat="1" applyFill="1" applyAlignment="1">
      <alignment horizontal="right"/>
    </xf>
    <xf numFmtId="17" fontId="8" fillId="2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4" borderId="0" xfId="0" applyFill="1"/>
    <xf numFmtId="9" fontId="0" fillId="0" borderId="0" xfId="3" applyFont="1"/>
    <xf numFmtId="10" fontId="0" fillId="0" borderId="0" xfId="0" applyNumberFormat="1"/>
    <xf numFmtId="170" fontId="0" fillId="0" borderId="0" xfId="0" applyNumberFormat="1"/>
    <xf numFmtId="171" fontId="0" fillId="0" borderId="0" xfId="3" applyNumberFormat="1" applyFont="1"/>
    <xf numFmtId="165" fontId="0" fillId="0" borderId="0" xfId="0" applyNumberFormat="1"/>
    <xf numFmtId="0" fontId="4" fillId="0" borderId="0" xfId="4"/>
    <xf numFmtId="10" fontId="0" fillId="0" borderId="0" xfId="3" applyNumberFormat="1" applyFont="1"/>
    <xf numFmtId="170" fontId="0" fillId="2" borderId="0" xfId="0" applyNumberFormat="1" applyFill="1"/>
    <xf numFmtId="0" fontId="5" fillId="0" borderId="0" xfId="5" applyFont="1" applyAlignment="1">
      <alignment horizontal="center" wrapText="1"/>
    </xf>
    <xf numFmtId="0" fontId="5" fillId="0" borderId="0" xfId="5" applyFont="1" applyAlignment="1">
      <alignment horizontal="left" wrapText="1"/>
    </xf>
    <xf numFmtId="0" fontId="3" fillId="0" borderId="0" xfId="5"/>
    <xf numFmtId="0" fontId="8" fillId="0" borderId="0" xfId="5" applyFont="1" applyAlignment="1" applyProtection="1">
      <alignment horizontal="right" vertical="top" wrapText="1" readingOrder="1"/>
      <protection locked="0"/>
    </xf>
    <xf numFmtId="17" fontId="8" fillId="0" borderId="0" xfId="5" applyNumberFormat="1" applyFont="1" applyAlignment="1" applyProtection="1">
      <alignment horizontal="center" vertical="center" wrapText="1" readingOrder="1"/>
      <protection locked="0"/>
    </xf>
    <xf numFmtId="44" fontId="0" fillId="0" borderId="0" xfId="6" applyFont="1"/>
    <xf numFmtId="169" fontId="0" fillId="0" borderId="0" xfId="7" applyNumberFormat="1" applyFont="1"/>
    <xf numFmtId="168" fontId="3" fillId="0" borderId="0" xfId="5" applyNumberFormat="1"/>
    <xf numFmtId="17" fontId="3" fillId="0" borderId="0" xfId="5" applyNumberFormat="1" applyAlignment="1">
      <alignment horizontal="center"/>
    </xf>
    <xf numFmtId="44" fontId="3" fillId="0" borderId="0" xfId="5" applyNumberFormat="1"/>
    <xf numFmtId="169" fontId="3" fillId="0" borderId="0" xfId="5" applyNumberFormat="1"/>
    <xf numFmtId="169" fontId="3" fillId="0" borderId="0" xfId="1" applyNumberFormat="1" applyFont="1"/>
    <xf numFmtId="0" fontId="11" fillId="0" borderId="0" xfId="5" applyFont="1"/>
    <xf numFmtId="169" fontId="11" fillId="0" borderId="0" xfId="1" applyNumberFormat="1" applyFont="1"/>
    <xf numFmtId="0" fontId="3" fillId="0" borderId="0" xfId="5" applyFill="1"/>
    <xf numFmtId="0" fontId="5" fillId="0" borderId="0" xfId="5" applyFont="1" applyFill="1" applyAlignment="1">
      <alignment horizontal="center" wrapText="1"/>
    </xf>
    <xf numFmtId="0" fontId="5" fillId="0" borderId="0" xfId="5" applyFont="1" applyFill="1" applyAlignment="1">
      <alignment horizontal="left" wrapText="1"/>
    </xf>
    <xf numFmtId="0" fontId="8" fillId="0" borderId="0" xfId="5" applyFont="1" applyFill="1" applyAlignment="1" applyProtection="1">
      <alignment horizontal="right" vertical="top" wrapText="1" readingOrder="1"/>
      <protection locked="0"/>
    </xf>
    <xf numFmtId="44" fontId="0" fillId="0" borderId="0" xfId="6" applyFont="1" applyFill="1"/>
    <xf numFmtId="169" fontId="0" fillId="0" borderId="0" xfId="7" applyNumberFormat="1" applyFont="1" applyFill="1"/>
    <xf numFmtId="169" fontId="3" fillId="0" borderId="0" xfId="5" applyNumberFormat="1" applyFill="1"/>
    <xf numFmtId="0" fontId="3" fillId="0" borderId="0" xfId="5" applyFill="1" applyBorder="1"/>
    <xf numFmtId="0" fontId="3" fillId="0" borderId="0" xfId="5" applyFill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9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169" fontId="0" fillId="0" borderId="9" xfId="1" applyNumberFormat="1" applyFont="1" applyBorder="1"/>
    <xf numFmtId="0" fontId="0" fillId="0" borderId="10" xfId="0" applyBorder="1"/>
    <xf numFmtId="169" fontId="0" fillId="0" borderId="4" xfId="1" applyNumberFormat="1" applyFont="1" applyBorder="1"/>
    <xf numFmtId="0" fontId="0" fillId="0" borderId="11" xfId="0" applyBorder="1"/>
    <xf numFmtId="169" fontId="0" fillId="0" borderId="11" xfId="0" applyNumberFormat="1" applyBorder="1"/>
    <xf numFmtId="0" fontId="0" fillId="0" borderId="0" xfId="0" applyAlignment="1">
      <alignment horizontal="center"/>
    </xf>
    <xf numFmtId="0" fontId="4" fillId="0" borderId="0" xfId="4" applyFill="1"/>
    <xf numFmtId="171" fontId="3" fillId="0" borderId="0" xfId="3" applyNumberFormat="1" applyFont="1"/>
    <xf numFmtId="0" fontId="2" fillId="0" borderId="0" xfId="5" applyFont="1"/>
    <xf numFmtId="169" fontId="0" fillId="4" borderId="4" xfId="1" applyNumberFormat="1" applyFont="1" applyFill="1" applyBorder="1"/>
    <xf numFmtId="169" fontId="0" fillId="4" borderId="0" xfId="1" applyNumberFormat="1" applyFont="1" applyFill="1" applyBorder="1"/>
    <xf numFmtId="169" fontId="0" fillId="4" borderId="11" xfId="0" applyNumberFormat="1" applyFill="1" applyBorder="1"/>
    <xf numFmtId="169" fontId="0" fillId="4" borderId="0" xfId="0" applyNumberFormat="1" applyFill="1" applyBorder="1"/>
    <xf numFmtId="0" fontId="0" fillId="4" borderId="4" xfId="0" applyFill="1" applyBorder="1"/>
    <xf numFmtId="0" fontId="0" fillId="4" borderId="0" xfId="0" applyFill="1" applyBorder="1"/>
    <xf numFmtId="169" fontId="0" fillId="4" borderId="2" xfId="1" applyNumberFormat="1" applyFont="1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10" xfId="0" applyFill="1" applyBorder="1"/>
    <xf numFmtId="0" fontId="12" fillId="0" borderId="0" xfId="0" applyFont="1"/>
    <xf numFmtId="0" fontId="0" fillId="0" borderId="0" xfId="0" applyFill="1"/>
    <xf numFmtId="169" fontId="0" fillId="0" borderId="0" xfId="1" applyNumberFormat="1" applyFont="1" applyFill="1"/>
    <xf numFmtId="0" fontId="1" fillId="0" borderId="0" xfId="5" applyFont="1"/>
    <xf numFmtId="172" fontId="0" fillId="0" borderId="0" xfId="0" applyNumberFormat="1"/>
    <xf numFmtId="0" fontId="5" fillId="0" borderId="0" xfId="0" applyFont="1" applyFill="1" applyAlignment="1">
      <alignment horizontal="left" wrapText="1"/>
    </xf>
    <xf numFmtId="0" fontId="3" fillId="0" borderId="0" xfId="5" applyFill="1" applyAlignment="1">
      <alignment horizontal="center"/>
    </xf>
  </cellXfs>
  <cellStyles count="8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5"/>
    <cellStyle name="Normal 4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5-2020%20Programs\IESO%20Monthly%20Reports\2019_01_Jan_BWP_LDC%20Report%20Template%20v9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Horizon Utilities Corporation</v>
          </cell>
        </row>
        <row r="31">
          <cell r="A31" t="str">
            <v>Hydro 2000 Inc.</v>
          </cell>
        </row>
        <row r="32">
          <cell r="A32" t="str">
            <v>Hydro Hawkesbury Inc.</v>
          </cell>
        </row>
        <row r="33">
          <cell r="A33" t="str">
            <v>Hydro One Brampton Networks Inc.</v>
          </cell>
        </row>
        <row r="34">
          <cell r="A34" t="str">
            <v>Hydro One Networks Inc.</v>
          </cell>
        </row>
        <row r="35">
          <cell r="A35" t="str">
            <v>Hydro Ottawa Limited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2"/>
  <sheetViews>
    <sheetView tabSelected="1" workbookViewId="0">
      <selection activeCell="J29" sqref="J29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2" spans="1:16" ht="15.75" thickBot="1" x14ac:dyDescent="0.3">
      <c r="C2" t="s">
        <v>45</v>
      </c>
      <c r="D2" t="s">
        <v>46</v>
      </c>
      <c r="E2" t="s">
        <v>47</v>
      </c>
      <c r="F2" t="s">
        <v>48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</row>
    <row r="3" spans="1:16" x14ac:dyDescent="0.25">
      <c r="A3" s="100" t="s">
        <v>120</v>
      </c>
      <c r="B3" s="101" t="s">
        <v>49</v>
      </c>
      <c r="C3" s="101"/>
      <c r="D3" s="101"/>
      <c r="E3" s="110">
        <f>'Retrofit 2020 details'!H28</f>
        <v>311427</v>
      </c>
      <c r="F3" s="110">
        <f>'Retrofit 2020 details'!I28</f>
        <v>49.839999999999989</v>
      </c>
      <c r="G3" s="117">
        <f>E3</f>
        <v>311427</v>
      </c>
      <c r="H3" s="117">
        <f t="shared" ref="H3:N4" si="0">F3</f>
        <v>49.839999999999989</v>
      </c>
      <c r="I3" s="117">
        <f t="shared" si="0"/>
        <v>311427</v>
      </c>
      <c r="J3" s="117">
        <f t="shared" si="0"/>
        <v>49.839999999999989</v>
      </c>
      <c r="K3" s="117">
        <f t="shared" si="0"/>
        <v>311427</v>
      </c>
      <c r="L3" s="117">
        <f t="shared" si="0"/>
        <v>49.839999999999989</v>
      </c>
      <c r="M3" s="117">
        <f t="shared" si="0"/>
        <v>311427</v>
      </c>
      <c r="N3" s="117">
        <f t="shared" si="0"/>
        <v>49.839999999999989</v>
      </c>
      <c r="O3" s="124"/>
    </row>
    <row r="4" spans="1:16" x14ac:dyDescent="0.25">
      <c r="A4" s="103"/>
      <c r="B4" s="31" t="s">
        <v>43</v>
      </c>
      <c r="C4" s="31"/>
      <c r="D4" s="31"/>
      <c r="E4" s="105">
        <f>'Retrofit 2020 details'!H27</f>
        <v>837738.8</v>
      </c>
      <c r="F4" s="105">
        <f>'Retrofit 2020 details'!I27</f>
        <v>133.28</v>
      </c>
      <c r="G4" s="118">
        <f>E4</f>
        <v>837738.8</v>
      </c>
      <c r="H4" s="118">
        <f t="shared" si="0"/>
        <v>133.28</v>
      </c>
      <c r="I4" s="118">
        <f t="shared" si="0"/>
        <v>837738.8</v>
      </c>
      <c r="J4" s="118">
        <f t="shared" si="0"/>
        <v>133.28</v>
      </c>
      <c r="K4" s="118">
        <f t="shared" si="0"/>
        <v>837738.8</v>
      </c>
      <c r="L4" s="118">
        <f t="shared" si="0"/>
        <v>133.28</v>
      </c>
      <c r="M4" s="118">
        <f t="shared" si="0"/>
        <v>837738.8</v>
      </c>
      <c r="N4" s="118">
        <f t="shared" si="0"/>
        <v>133.28</v>
      </c>
      <c r="O4" s="125"/>
    </row>
    <row r="5" spans="1:16" x14ac:dyDescent="0.25">
      <c r="A5" s="103"/>
      <c r="B5" s="31" t="s">
        <v>40</v>
      </c>
      <c r="C5" s="105"/>
      <c r="D5" s="105"/>
      <c r="E5" s="105"/>
      <c r="F5" s="105"/>
      <c r="G5" s="118"/>
      <c r="H5" s="118"/>
      <c r="I5" s="118"/>
      <c r="J5" s="118"/>
      <c r="K5" s="118"/>
      <c r="L5" s="118"/>
      <c r="M5" s="118"/>
      <c r="N5" s="118"/>
      <c r="O5" s="125"/>
      <c r="P5" t="s">
        <v>128</v>
      </c>
    </row>
    <row r="6" spans="1:16" x14ac:dyDescent="0.25">
      <c r="A6" s="103"/>
      <c r="B6" s="31" t="s">
        <v>41</v>
      </c>
      <c r="C6" s="105"/>
      <c r="D6" s="105"/>
      <c r="E6" s="105"/>
      <c r="F6" s="105"/>
      <c r="G6" s="118"/>
      <c r="H6" s="118"/>
      <c r="I6" s="118"/>
      <c r="J6" s="118"/>
      <c r="K6" s="118"/>
      <c r="L6" s="118"/>
      <c r="M6" s="118"/>
      <c r="N6" s="118"/>
      <c r="O6" s="125"/>
    </row>
    <row r="7" spans="1:16" ht="15.75" thickBot="1" x14ac:dyDescent="0.3">
      <c r="A7" s="106"/>
      <c r="B7" s="111" t="s">
        <v>65</v>
      </c>
      <c r="C7" s="112">
        <f t="shared" ref="C7:N7" si="1">SUM(C3:C6)</f>
        <v>0</v>
      </c>
      <c r="D7" s="112">
        <f t="shared" si="1"/>
        <v>0</v>
      </c>
      <c r="E7" s="112">
        <f t="shared" si="1"/>
        <v>1149165.8</v>
      </c>
      <c r="F7" s="112">
        <f t="shared" si="1"/>
        <v>183.12</v>
      </c>
      <c r="G7" s="119">
        <f t="shared" si="1"/>
        <v>1149165.8</v>
      </c>
      <c r="H7" s="119">
        <f t="shared" si="1"/>
        <v>183.12</v>
      </c>
      <c r="I7" s="119">
        <f t="shared" si="1"/>
        <v>1149165.8</v>
      </c>
      <c r="J7" s="119">
        <f t="shared" si="1"/>
        <v>183.12</v>
      </c>
      <c r="K7" s="119">
        <f t="shared" si="1"/>
        <v>1149165.8</v>
      </c>
      <c r="L7" s="119">
        <f t="shared" si="1"/>
        <v>183.12</v>
      </c>
      <c r="M7" s="119">
        <f t="shared" si="1"/>
        <v>1149165.8</v>
      </c>
      <c r="N7" s="119">
        <f t="shared" si="1"/>
        <v>183.12</v>
      </c>
      <c r="O7" s="126"/>
    </row>
    <row r="8" spans="1:16" ht="15.75" thickBot="1" x14ac:dyDescent="0.3">
      <c r="B8" s="31"/>
      <c r="C8" s="46"/>
      <c r="D8" s="46"/>
      <c r="E8" s="46"/>
      <c r="F8" s="46"/>
      <c r="G8" s="120"/>
      <c r="H8" s="120"/>
      <c r="I8" s="120"/>
      <c r="J8" s="120"/>
      <c r="K8" s="120"/>
      <c r="L8" s="120"/>
      <c r="M8" s="120"/>
      <c r="N8" s="120"/>
      <c r="O8" s="68"/>
    </row>
    <row r="9" spans="1:16" x14ac:dyDescent="0.25">
      <c r="A9" s="100"/>
      <c r="B9" s="101"/>
      <c r="C9" s="101"/>
      <c r="D9" s="101"/>
      <c r="E9" s="101"/>
      <c r="F9" s="101"/>
      <c r="G9" s="121"/>
      <c r="H9" s="121"/>
      <c r="I9" s="121"/>
      <c r="J9" s="121"/>
      <c r="K9" s="121"/>
      <c r="L9" s="121"/>
      <c r="M9" s="121"/>
      <c r="N9" s="121"/>
      <c r="O9" s="124"/>
    </row>
    <row r="10" spans="1:16" x14ac:dyDescent="0.25">
      <c r="A10" s="103" t="s">
        <v>66</v>
      </c>
      <c r="B10" s="31" t="s">
        <v>49</v>
      </c>
      <c r="C10" s="31"/>
      <c r="D10" s="31"/>
      <c r="E10" s="31"/>
      <c r="F10" s="31"/>
      <c r="G10" s="122"/>
      <c r="H10" s="122"/>
      <c r="I10" s="122"/>
      <c r="J10" s="122"/>
      <c r="K10" s="122"/>
      <c r="L10" s="122"/>
      <c r="M10" s="122"/>
      <c r="N10" s="122"/>
      <c r="O10" s="125"/>
    </row>
    <row r="11" spans="1:16" x14ac:dyDescent="0.25">
      <c r="A11" s="103"/>
      <c r="B11" s="31" t="s">
        <v>43</v>
      </c>
      <c r="C11" s="105"/>
      <c r="D11" s="105"/>
      <c r="E11" s="105"/>
      <c r="F11" s="105"/>
      <c r="G11" s="118"/>
      <c r="H11" s="118"/>
      <c r="I11" s="118"/>
      <c r="J11" s="118"/>
      <c r="K11" s="118"/>
      <c r="L11" s="118"/>
      <c r="M11" s="118"/>
      <c r="N11" s="118"/>
      <c r="O11" s="125"/>
    </row>
    <row r="12" spans="1:16" x14ac:dyDescent="0.25">
      <c r="A12" s="103"/>
      <c r="B12" s="31" t="s">
        <v>40</v>
      </c>
      <c r="C12" s="105">
        <f>'PSUP 2019 Complete '!L6</f>
        <v>156000</v>
      </c>
      <c r="D12" s="105">
        <f>'PSUP 2019 Complete '!M6</f>
        <v>72</v>
      </c>
      <c r="E12" s="105">
        <f>'PSUP 2019 Complete '!N6</f>
        <v>156000</v>
      </c>
      <c r="F12" s="105">
        <f>'PSUP 2019 Complete '!O6</f>
        <v>72</v>
      </c>
      <c r="G12" s="118">
        <f>'PSUP 2019 Complete '!P6</f>
        <v>156000</v>
      </c>
      <c r="H12" s="118">
        <f>'PSUP 2019 Complete '!Q6</f>
        <v>72</v>
      </c>
      <c r="I12" s="118">
        <f>'PSUP 2019 Complete '!R6</f>
        <v>156000</v>
      </c>
      <c r="J12" s="118">
        <f>'PSUP 2019 Complete '!S6</f>
        <v>72</v>
      </c>
      <c r="K12" s="118">
        <f>'PSUP 2019 Complete '!T6</f>
        <v>156000</v>
      </c>
      <c r="L12" s="118">
        <f>'PSUP 2019 Complete '!U6</f>
        <v>72</v>
      </c>
      <c r="M12" s="118">
        <f>'PSUP 2019 Complete '!V6</f>
        <v>156000</v>
      </c>
      <c r="N12" s="118">
        <f>'PSUP 2019 Complete '!W6</f>
        <v>72</v>
      </c>
      <c r="O12" s="125"/>
      <c r="P12" t="s">
        <v>129</v>
      </c>
    </row>
    <row r="13" spans="1:16" x14ac:dyDescent="0.25">
      <c r="A13" s="103"/>
      <c r="B13" s="31" t="s">
        <v>41</v>
      </c>
      <c r="C13" s="105">
        <f>'PSUP 2019 Complete '!L8</f>
        <v>289000</v>
      </c>
      <c r="D13" s="105">
        <f>'PSUP 2019 Complete '!M8</f>
        <v>131</v>
      </c>
      <c r="E13" s="105">
        <f>'PSUP 2019 Complete '!N8</f>
        <v>289000</v>
      </c>
      <c r="F13" s="105">
        <f>'PSUP 2019 Complete '!O8</f>
        <v>131</v>
      </c>
      <c r="G13" s="118">
        <f>'PSUP 2019 Complete '!P8</f>
        <v>289000</v>
      </c>
      <c r="H13" s="118">
        <f>'PSUP 2019 Complete '!Q8</f>
        <v>131</v>
      </c>
      <c r="I13" s="118">
        <f>'PSUP 2019 Complete '!R8</f>
        <v>289000</v>
      </c>
      <c r="J13" s="118">
        <f>'PSUP 2019 Complete '!S8</f>
        <v>131</v>
      </c>
      <c r="K13" s="118">
        <f>'PSUP 2019 Complete '!T8</f>
        <v>289000</v>
      </c>
      <c r="L13" s="118">
        <f>'PSUP 2019 Complete '!U8</f>
        <v>131</v>
      </c>
      <c r="M13" s="118">
        <f>'PSUP 2019 Complete '!V8</f>
        <v>289000</v>
      </c>
      <c r="N13" s="118">
        <f>'PSUP 2019 Complete '!W8</f>
        <v>131</v>
      </c>
      <c r="O13" s="125"/>
      <c r="P13" t="s">
        <v>130</v>
      </c>
    </row>
    <row r="14" spans="1:16" x14ac:dyDescent="0.25">
      <c r="A14" s="103"/>
      <c r="B14" s="43" t="s">
        <v>65</v>
      </c>
      <c r="C14" s="45">
        <f>SUM(C10:C13)</f>
        <v>445000</v>
      </c>
      <c r="D14" s="45">
        <f t="shared" ref="D14:N14" si="2">SUM(D10:D13)</f>
        <v>203</v>
      </c>
      <c r="E14" s="45">
        <f t="shared" si="2"/>
        <v>445000</v>
      </c>
      <c r="F14" s="45">
        <f t="shared" si="2"/>
        <v>203</v>
      </c>
      <c r="G14" s="123">
        <f t="shared" si="2"/>
        <v>445000</v>
      </c>
      <c r="H14" s="123">
        <f t="shared" si="2"/>
        <v>203</v>
      </c>
      <c r="I14" s="123">
        <f t="shared" si="2"/>
        <v>445000</v>
      </c>
      <c r="J14" s="123">
        <f t="shared" si="2"/>
        <v>203</v>
      </c>
      <c r="K14" s="123">
        <f t="shared" si="2"/>
        <v>445000</v>
      </c>
      <c r="L14" s="123">
        <f t="shared" si="2"/>
        <v>203</v>
      </c>
      <c r="M14" s="123">
        <f t="shared" si="2"/>
        <v>445000</v>
      </c>
      <c r="N14" s="123">
        <f t="shared" si="2"/>
        <v>203</v>
      </c>
      <c r="O14" s="125"/>
    </row>
    <row r="15" spans="1:16" x14ac:dyDescent="0.25">
      <c r="A15" s="103"/>
      <c r="B15" s="31"/>
      <c r="C15" s="105"/>
      <c r="D15" s="105"/>
      <c r="E15" s="105"/>
      <c r="F15" s="105"/>
      <c r="G15" s="118"/>
      <c r="H15" s="118"/>
      <c r="I15" s="118"/>
      <c r="J15" s="118"/>
      <c r="K15" s="118"/>
      <c r="L15" s="118"/>
      <c r="M15" s="118"/>
      <c r="N15" s="118"/>
      <c r="O15" s="125"/>
    </row>
    <row r="16" spans="1:16" x14ac:dyDescent="0.25">
      <c r="A16" s="103" t="s">
        <v>121</v>
      </c>
      <c r="B16" s="31" t="s">
        <v>49</v>
      </c>
      <c r="C16" s="105"/>
      <c r="D16" s="105"/>
      <c r="E16" s="105"/>
      <c r="F16" s="105"/>
      <c r="G16" s="118"/>
      <c r="H16" s="118"/>
      <c r="I16" s="118"/>
      <c r="J16" s="118"/>
      <c r="K16" s="118"/>
      <c r="L16" s="118"/>
      <c r="M16" s="118"/>
      <c r="N16" s="118"/>
      <c r="O16" s="125"/>
    </row>
    <row r="17" spans="1:16" x14ac:dyDescent="0.25">
      <c r="A17" s="103"/>
      <c r="B17" s="31" t="s">
        <v>43</v>
      </c>
      <c r="C17" s="105"/>
      <c r="D17" s="105"/>
      <c r="E17" s="105"/>
      <c r="F17" s="105"/>
      <c r="G17" s="118"/>
      <c r="H17" s="118"/>
      <c r="I17" s="118"/>
      <c r="J17" s="118"/>
      <c r="K17" s="118"/>
      <c r="L17" s="118"/>
      <c r="M17" s="118"/>
      <c r="N17" s="118"/>
      <c r="O17" s="125"/>
    </row>
    <row r="18" spans="1:16" x14ac:dyDescent="0.25">
      <c r="A18" s="103"/>
      <c r="B18" s="31" t="s">
        <v>40</v>
      </c>
      <c r="C18" s="105">
        <f>'PSUI 2020 details'!G6</f>
        <v>358000</v>
      </c>
      <c r="D18" s="105">
        <f>'PSUI 2020 details'!H6</f>
        <v>51</v>
      </c>
      <c r="E18" s="105">
        <f>C18</f>
        <v>358000</v>
      </c>
      <c r="F18" s="105">
        <f t="shared" ref="F18:N19" si="3">D18</f>
        <v>51</v>
      </c>
      <c r="G18" s="118">
        <f t="shared" si="3"/>
        <v>358000</v>
      </c>
      <c r="H18" s="118">
        <f t="shared" si="3"/>
        <v>51</v>
      </c>
      <c r="I18" s="118">
        <f t="shared" si="3"/>
        <v>358000</v>
      </c>
      <c r="J18" s="118">
        <f t="shared" si="3"/>
        <v>51</v>
      </c>
      <c r="K18" s="118">
        <f t="shared" si="3"/>
        <v>358000</v>
      </c>
      <c r="L18" s="118">
        <f t="shared" si="3"/>
        <v>51</v>
      </c>
      <c r="M18" s="118">
        <f t="shared" si="3"/>
        <v>358000</v>
      </c>
      <c r="N18" s="118">
        <f t="shared" si="3"/>
        <v>51</v>
      </c>
      <c r="O18" s="125"/>
      <c r="P18" t="s">
        <v>131</v>
      </c>
    </row>
    <row r="19" spans="1:16" x14ac:dyDescent="0.25">
      <c r="A19" s="103"/>
      <c r="B19" s="31" t="s">
        <v>41</v>
      </c>
      <c r="C19" s="105">
        <f>'PSUI 2020 details'!G5</f>
        <v>1138000</v>
      </c>
      <c r="D19" s="105">
        <f>'PSUI 2020 details'!H5</f>
        <v>130</v>
      </c>
      <c r="E19" s="105">
        <f>C19</f>
        <v>1138000</v>
      </c>
      <c r="F19" s="105">
        <f t="shared" si="3"/>
        <v>130</v>
      </c>
      <c r="G19" s="118">
        <f t="shared" si="3"/>
        <v>1138000</v>
      </c>
      <c r="H19" s="118">
        <f t="shared" si="3"/>
        <v>130</v>
      </c>
      <c r="I19" s="118">
        <f t="shared" si="3"/>
        <v>1138000</v>
      </c>
      <c r="J19" s="118">
        <f t="shared" si="3"/>
        <v>130</v>
      </c>
      <c r="K19" s="118">
        <f t="shared" si="3"/>
        <v>1138000</v>
      </c>
      <c r="L19" s="118">
        <f t="shared" si="3"/>
        <v>130</v>
      </c>
      <c r="M19" s="118">
        <f t="shared" si="3"/>
        <v>1138000</v>
      </c>
      <c r="N19" s="118">
        <f t="shared" si="3"/>
        <v>130</v>
      </c>
      <c r="O19" s="125"/>
    </row>
    <row r="20" spans="1:16" x14ac:dyDescent="0.25">
      <c r="A20" s="103"/>
      <c r="B20" s="43" t="s">
        <v>65</v>
      </c>
      <c r="C20" s="45">
        <f>SUM(C16:C19)</f>
        <v>1496000</v>
      </c>
      <c r="D20" s="45">
        <f t="shared" ref="D20:N20" si="4">SUM(D16:D19)</f>
        <v>181</v>
      </c>
      <c r="E20" s="45">
        <f t="shared" si="4"/>
        <v>1496000</v>
      </c>
      <c r="F20" s="45">
        <f t="shared" si="4"/>
        <v>181</v>
      </c>
      <c r="G20" s="123">
        <f t="shared" si="4"/>
        <v>1496000</v>
      </c>
      <c r="H20" s="123">
        <f t="shared" si="4"/>
        <v>181</v>
      </c>
      <c r="I20" s="123">
        <f t="shared" si="4"/>
        <v>1496000</v>
      </c>
      <c r="J20" s="123">
        <f t="shared" si="4"/>
        <v>181</v>
      </c>
      <c r="K20" s="123">
        <f t="shared" si="4"/>
        <v>1496000</v>
      </c>
      <c r="L20" s="123">
        <f t="shared" si="4"/>
        <v>181</v>
      </c>
      <c r="M20" s="123">
        <f t="shared" si="4"/>
        <v>1496000</v>
      </c>
      <c r="N20" s="123">
        <f t="shared" si="4"/>
        <v>181</v>
      </c>
      <c r="O20" s="125"/>
    </row>
    <row r="21" spans="1:16" x14ac:dyDescent="0.25">
      <c r="A21" s="103"/>
      <c r="B21" s="31"/>
      <c r="C21" s="105"/>
      <c r="D21" s="105"/>
      <c r="E21" s="105"/>
      <c r="F21" s="105"/>
      <c r="G21" s="118"/>
      <c r="H21" s="118"/>
      <c r="I21" s="118"/>
      <c r="J21" s="118"/>
      <c r="K21" s="118"/>
      <c r="L21" s="118"/>
      <c r="M21" s="118"/>
      <c r="N21" s="118"/>
      <c r="O21" s="125"/>
    </row>
    <row r="22" spans="1:16" x14ac:dyDescent="0.25">
      <c r="A22" s="103" t="s">
        <v>122</v>
      </c>
      <c r="B22" s="31" t="s">
        <v>49</v>
      </c>
      <c r="C22" s="105">
        <f>C10-C16</f>
        <v>0</v>
      </c>
      <c r="D22" s="105">
        <f>D10-D16</f>
        <v>0</v>
      </c>
      <c r="E22" s="105">
        <f t="shared" ref="E22:N22" si="5">E10-E16</f>
        <v>0</v>
      </c>
      <c r="F22" s="105">
        <f t="shared" si="5"/>
        <v>0</v>
      </c>
      <c r="G22" s="118">
        <f t="shared" si="5"/>
        <v>0</v>
      </c>
      <c r="H22" s="118">
        <f t="shared" si="5"/>
        <v>0</v>
      </c>
      <c r="I22" s="118">
        <f t="shared" si="5"/>
        <v>0</v>
      </c>
      <c r="J22" s="118">
        <f t="shared" si="5"/>
        <v>0</v>
      </c>
      <c r="K22" s="118">
        <f t="shared" si="5"/>
        <v>0</v>
      </c>
      <c r="L22" s="118">
        <f t="shared" si="5"/>
        <v>0</v>
      </c>
      <c r="M22" s="118">
        <f t="shared" si="5"/>
        <v>0</v>
      </c>
      <c r="N22" s="118">
        <f t="shared" si="5"/>
        <v>0</v>
      </c>
      <c r="O22" s="125"/>
    </row>
    <row r="23" spans="1:16" x14ac:dyDescent="0.25">
      <c r="A23" s="103"/>
      <c r="B23" s="31" t="s">
        <v>43</v>
      </c>
      <c r="C23" s="105">
        <f t="shared" ref="C23:D23" si="6">C11-C17</f>
        <v>0</v>
      </c>
      <c r="D23" s="105">
        <f t="shared" si="6"/>
        <v>0</v>
      </c>
      <c r="E23" s="105">
        <f t="shared" ref="E23:N23" si="7">E11-E17</f>
        <v>0</v>
      </c>
      <c r="F23" s="105">
        <f t="shared" si="7"/>
        <v>0</v>
      </c>
      <c r="G23" s="118">
        <f t="shared" si="7"/>
        <v>0</v>
      </c>
      <c r="H23" s="118">
        <f t="shared" si="7"/>
        <v>0</v>
      </c>
      <c r="I23" s="118">
        <f t="shared" si="7"/>
        <v>0</v>
      </c>
      <c r="J23" s="118">
        <f t="shared" si="7"/>
        <v>0</v>
      </c>
      <c r="K23" s="118">
        <f t="shared" si="7"/>
        <v>0</v>
      </c>
      <c r="L23" s="118">
        <f t="shared" si="7"/>
        <v>0</v>
      </c>
      <c r="M23" s="118">
        <f t="shared" si="7"/>
        <v>0</v>
      </c>
      <c r="N23" s="118">
        <f t="shared" si="7"/>
        <v>0</v>
      </c>
      <c r="O23" s="125"/>
      <c r="P23" t="s">
        <v>132</v>
      </c>
    </row>
    <row r="24" spans="1:16" x14ac:dyDescent="0.25">
      <c r="A24" s="103"/>
      <c r="B24" s="31" t="s">
        <v>40</v>
      </c>
      <c r="C24" s="105">
        <f>C18-C12</f>
        <v>202000</v>
      </c>
      <c r="D24" s="105">
        <f>D18-D12</f>
        <v>-21</v>
      </c>
      <c r="E24" s="105">
        <f t="shared" ref="E24:N24" si="8">E18-E12</f>
        <v>202000</v>
      </c>
      <c r="F24" s="105">
        <f t="shared" si="8"/>
        <v>-21</v>
      </c>
      <c r="G24" s="118">
        <f t="shared" si="8"/>
        <v>202000</v>
      </c>
      <c r="H24" s="118">
        <f t="shared" si="8"/>
        <v>-21</v>
      </c>
      <c r="I24" s="118">
        <f t="shared" si="8"/>
        <v>202000</v>
      </c>
      <c r="J24" s="118">
        <f t="shared" si="8"/>
        <v>-21</v>
      </c>
      <c r="K24" s="118">
        <f t="shared" si="8"/>
        <v>202000</v>
      </c>
      <c r="L24" s="118">
        <f t="shared" si="8"/>
        <v>-21</v>
      </c>
      <c r="M24" s="118">
        <f t="shared" si="8"/>
        <v>202000</v>
      </c>
      <c r="N24" s="118">
        <f t="shared" si="8"/>
        <v>-21</v>
      </c>
      <c r="O24" s="125"/>
      <c r="P24" t="s">
        <v>133</v>
      </c>
    </row>
    <row r="25" spans="1:16" x14ac:dyDescent="0.25">
      <c r="A25" s="103"/>
      <c r="B25" s="31" t="s">
        <v>41</v>
      </c>
      <c r="C25" s="105">
        <f>C19-C13</f>
        <v>849000</v>
      </c>
      <c r="D25" s="105">
        <f>D19-D13</f>
        <v>-1</v>
      </c>
      <c r="E25" s="105">
        <f t="shared" ref="E25:N25" si="9">E19-E13</f>
        <v>849000</v>
      </c>
      <c r="F25" s="105">
        <f t="shared" si="9"/>
        <v>-1</v>
      </c>
      <c r="G25" s="118">
        <f t="shared" si="9"/>
        <v>849000</v>
      </c>
      <c r="H25" s="118">
        <f t="shared" si="9"/>
        <v>-1</v>
      </c>
      <c r="I25" s="118">
        <f t="shared" si="9"/>
        <v>849000</v>
      </c>
      <c r="J25" s="118">
        <f t="shared" si="9"/>
        <v>-1</v>
      </c>
      <c r="K25" s="118">
        <f t="shared" si="9"/>
        <v>849000</v>
      </c>
      <c r="L25" s="118">
        <f t="shared" si="9"/>
        <v>-1</v>
      </c>
      <c r="M25" s="118">
        <f t="shared" si="9"/>
        <v>849000</v>
      </c>
      <c r="N25" s="118">
        <f t="shared" si="9"/>
        <v>-1</v>
      </c>
      <c r="O25" s="125"/>
    </row>
    <row r="26" spans="1:16" x14ac:dyDescent="0.25">
      <c r="A26" s="103"/>
      <c r="B26" s="43" t="s">
        <v>65</v>
      </c>
      <c r="C26" s="45">
        <f>SUM(C22:C25)</f>
        <v>1051000</v>
      </c>
      <c r="D26" s="45">
        <f t="shared" ref="D26:N26" si="10">SUM(D22:D25)</f>
        <v>-22</v>
      </c>
      <c r="E26" s="45">
        <f t="shared" si="10"/>
        <v>1051000</v>
      </c>
      <c r="F26" s="45">
        <f t="shared" si="10"/>
        <v>-22</v>
      </c>
      <c r="G26" s="123">
        <f t="shared" si="10"/>
        <v>1051000</v>
      </c>
      <c r="H26" s="123">
        <f t="shared" si="10"/>
        <v>-22</v>
      </c>
      <c r="I26" s="123">
        <f t="shared" si="10"/>
        <v>1051000</v>
      </c>
      <c r="J26" s="123">
        <f t="shared" si="10"/>
        <v>-22</v>
      </c>
      <c r="K26" s="123">
        <f t="shared" si="10"/>
        <v>1051000</v>
      </c>
      <c r="L26" s="123">
        <f t="shared" si="10"/>
        <v>-22</v>
      </c>
      <c r="M26" s="123">
        <f t="shared" si="10"/>
        <v>1051000</v>
      </c>
      <c r="N26" s="123">
        <f t="shared" si="10"/>
        <v>-22</v>
      </c>
      <c r="O26" s="125"/>
    </row>
    <row r="27" spans="1:16" ht="15.75" thickBot="1" x14ac:dyDescent="0.3">
      <c r="A27" s="106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</row>
    <row r="28" spans="1:16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6" x14ac:dyDescent="0.25">
      <c r="A29" t="s">
        <v>68</v>
      </c>
    </row>
    <row r="31" spans="1:16" x14ac:dyDescent="0.25">
      <c r="G31" t="s">
        <v>75</v>
      </c>
      <c r="H31" t="s">
        <v>76</v>
      </c>
      <c r="I31" t="s">
        <v>77</v>
      </c>
      <c r="L31" t="s">
        <v>127</v>
      </c>
      <c r="M31" t="s">
        <v>80</v>
      </c>
      <c r="N31" t="s">
        <v>81</v>
      </c>
    </row>
    <row r="32" spans="1:16" x14ac:dyDescent="0.25">
      <c r="E32" t="str">
        <f t="shared" ref="E32:E37" si="11">E2</f>
        <v>2020 kWh</v>
      </c>
      <c r="M32" t="s">
        <v>124</v>
      </c>
    </row>
    <row r="33" spans="1:16" x14ac:dyDescent="0.25">
      <c r="A33" t="s">
        <v>120</v>
      </c>
      <c r="B33" t="str">
        <f>B3</f>
        <v xml:space="preserve">GS&lt;50 </v>
      </c>
      <c r="E33" s="17">
        <f t="shared" si="11"/>
        <v>311427</v>
      </c>
      <c r="G33" s="72">
        <v>1.038</v>
      </c>
      <c r="H33" s="70">
        <v>0.88400000000000001</v>
      </c>
      <c r="I33" s="71"/>
      <c r="K33" s="72"/>
      <c r="L33" s="71">
        <f>E33*G33*H33</f>
        <v>285762.92378400004</v>
      </c>
      <c r="M33" s="72">
        <v>1</v>
      </c>
      <c r="N33" s="73">
        <f>L33*M33</f>
        <v>285762.92378400004</v>
      </c>
      <c r="P33" s="75">
        <f>(N33/$N$37)</f>
        <v>0.27100266993674887</v>
      </c>
    </row>
    <row r="34" spans="1:16" x14ac:dyDescent="0.25">
      <c r="B34" t="str">
        <f>B4</f>
        <v>GEN&gt;50</v>
      </c>
      <c r="E34" s="17">
        <f t="shared" si="11"/>
        <v>837738.8</v>
      </c>
      <c r="G34" s="72">
        <v>1.038</v>
      </c>
      <c r="H34" s="70">
        <f>H33</f>
        <v>0.88400000000000001</v>
      </c>
      <c r="I34" s="71"/>
      <c r="K34" s="72"/>
      <c r="L34" s="71">
        <f t="shared" ref="L34:L35" si="12">E34*G34*H34</f>
        <v>768702.42096960009</v>
      </c>
      <c r="M34" s="72">
        <v>1</v>
      </c>
      <c r="N34" s="73">
        <f t="shared" ref="N34:N43" si="13">L34*M34</f>
        <v>768702.42096960009</v>
      </c>
      <c r="P34" s="75">
        <f>(N34/$N$37)</f>
        <v>0.72899733006325107</v>
      </c>
    </row>
    <row r="35" spans="1:16" x14ac:dyDescent="0.25">
      <c r="B35" t="str">
        <f>B5</f>
        <v>Intermediate</v>
      </c>
      <c r="C35" s="17">
        <f>C5</f>
        <v>0</v>
      </c>
      <c r="E35" s="17">
        <f t="shared" si="11"/>
        <v>0</v>
      </c>
      <c r="G35" s="72">
        <v>1.038</v>
      </c>
      <c r="H35" s="70">
        <f>H34</f>
        <v>0.88400000000000001</v>
      </c>
      <c r="I35" s="71"/>
      <c r="K35" s="72"/>
      <c r="L35" s="71">
        <f t="shared" si="12"/>
        <v>0</v>
      </c>
      <c r="M35" s="72">
        <v>1</v>
      </c>
      <c r="N35" s="73">
        <f t="shared" si="13"/>
        <v>0</v>
      </c>
      <c r="P35" s="75">
        <f>(N35/$N$37)</f>
        <v>0</v>
      </c>
    </row>
    <row r="36" spans="1:16" x14ac:dyDescent="0.25">
      <c r="B36" t="str">
        <f>B6</f>
        <v>Large</v>
      </c>
      <c r="C36" s="17">
        <f>C6</f>
        <v>0</v>
      </c>
      <c r="E36" s="17">
        <f t="shared" si="11"/>
        <v>0</v>
      </c>
      <c r="G36" s="72">
        <v>1.038</v>
      </c>
      <c r="H36" s="70">
        <f>H35</f>
        <v>0.88400000000000001</v>
      </c>
      <c r="I36" s="71"/>
      <c r="K36" s="72"/>
      <c r="L36" s="71"/>
      <c r="M36" s="72"/>
      <c r="N36" s="73"/>
      <c r="P36" s="75"/>
    </row>
    <row r="37" spans="1:16" x14ac:dyDescent="0.25">
      <c r="B37" s="43" t="str">
        <f>B7</f>
        <v xml:space="preserve">   TOTAL</v>
      </c>
      <c r="C37" s="44">
        <f>C7</f>
        <v>0</v>
      </c>
      <c r="E37" s="44">
        <f t="shared" si="11"/>
        <v>1149165.8</v>
      </c>
      <c r="G37" s="69"/>
      <c r="I37" s="71"/>
      <c r="K37" s="72"/>
      <c r="L37" s="71">
        <f>SUM(L33:L36)</f>
        <v>1054465.3447536002</v>
      </c>
      <c r="M37" s="72">
        <f>$E$49</f>
        <v>0.995</v>
      </c>
      <c r="N37" s="73">
        <f>SUM(N33:N36)</f>
        <v>1054465.3447536002</v>
      </c>
      <c r="P37" s="75">
        <f>(N37/$N$37)</f>
        <v>1</v>
      </c>
    </row>
    <row r="38" spans="1:16" x14ac:dyDescent="0.25">
      <c r="C38" s="21"/>
      <c r="E38" s="21"/>
      <c r="G38" s="69"/>
      <c r="I38" s="71"/>
      <c r="K38" s="72"/>
      <c r="L38" s="71"/>
      <c r="M38" s="72"/>
      <c r="N38" s="73"/>
    </row>
    <row r="39" spans="1:16" x14ac:dyDescent="0.25">
      <c r="C39" t="s">
        <v>123</v>
      </c>
      <c r="E39" s="21" t="str">
        <f>E32</f>
        <v>2020 kWh</v>
      </c>
      <c r="G39" s="69"/>
      <c r="I39" s="71"/>
      <c r="K39" s="72" t="s">
        <v>78</v>
      </c>
      <c r="L39" s="71"/>
      <c r="M39" s="72" t="s">
        <v>80</v>
      </c>
      <c r="N39" s="73" t="s">
        <v>81</v>
      </c>
    </row>
    <row r="40" spans="1:16" x14ac:dyDescent="0.25">
      <c r="A40" t="str">
        <f>A22</f>
        <v>PSUP 2020 Adj. to 2019</v>
      </c>
      <c r="B40" t="str">
        <f>B10</f>
        <v xml:space="preserve">GS&lt;50 </v>
      </c>
      <c r="C40" s="21">
        <f>C22</f>
        <v>0</v>
      </c>
      <c r="E40" s="21">
        <f>E22</f>
        <v>0</v>
      </c>
      <c r="G40" s="69"/>
      <c r="H40" s="70">
        <v>0.91300000000000003</v>
      </c>
      <c r="I40" s="71"/>
      <c r="K40" s="72" t="s">
        <v>125</v>
      </c>
      <c r="L40" s="71"/>
      <c r="M40" s="72" t="s">
        <v>126</v>
      </c>
      <c r="N40" s="73"/>
    </row>
    <row r="41" spans="1:16" x14ac:dyDescent="0.25">
      <c r="B41" t="str">
        <f>B11</f>
        <v>GEN&gt;50</v>
      </c>
      <c r="C41" s="21">
        <f>C23</f>
        <v>0</v>
      </c>
      <c r="E41" s="21">
        <f t="shared" ref="E41:E43" si="14">E23</f>
        <v>0</v>
      </c>
      <c r="G41" s="72">
        <v>1.0189999999999999</v>
      </c>
      <c r="H41" s="70">
        <v>0.91300000000000003</v>
      </c>
      <c r="I41" s="71">
        <f>E41*G41*H41</f>
        <v>0</v>
      </c>
      <c r="K41" s="72">
        <f>$D$50</f>
        <v>1</v>
      </c>
      <c r="L41" s="71">
        <f>I41*K41</f>
        <v>0</v>
      </c>
      <c r="M41" s="72">
        <v>1</v>
      </c>
      <c r="N41" s="73">
        <f t="shared" si="13"/>
        <v>0</v>
      </c>
      <c r="P41" s="75">
        <f t="shared" ref="P41:P43" si="15">(N41/$N$44)</f>
        <v>0</v>
      </c>
    </row>
    <row r="42" spans="1:16" x14ac:dyDescent="0.25">
      <c r="B42" t="str">
        <f>B12</f>
        <v>Intermediate</v>
      </c>
      <c r="C42" s="21">
        <f t="shared" ref="C42:C43" si="16">C24</f>
        <v>202000</v>
      </c>
      <c r="E42" s="21">
        <f t="shared" si="14"/>
        <v>202000</v>
      </c>
      <c r="G42" s="72">
        <v>1.0189999999999999</v>
      </c>
      <c r="H42" s="70">
        <v>0.91300000000000003</v>
      </c>
      <c r="I42" s="71">
        <f>E42*G42*H42</f>
        <v>187930.09399999998</v>
      </c>
      <c r="K42" s="72">
        <f>$D$50</f>
        <v>1</v>
      </c>
      <c r="L42" s="71">
        <f>I42*K42</f>
        <v>187930.09399999998</v>
      </c>
      <c r="M42" s="72">
        <f>M41</f>
        <v>1</v>
      </c>
      <c r="N42" s="73">
        <f t="shared" si="13"/>
        <v>187930.09399999998</v>
      </c>
      <c r="P42" s="75">
        <f t="shared" si="15"/>
        <v>0.19219790675547097</v>
      </c>
    </row>
    <row r="43" spans="1:16" x14ac:dyDescent="0.25">
      <c r="B43" t="str">
        <f>B13</f>
        <v>Large</v>
      </c>
      <c r="C43" s="21">
        <f t="shared" si="16"/>
        <v>849000</v>
      </c>
      <c r="E43" s="21">
        <f t="shared" si="14"/>
        <v>849000</v>
      </c>
      <c r="G43" s="72">
        <v>1.0189999999999999</v>
      </c>
      <c r="H43" s="70">
        <v>0.91300000000000003</v>
      </c>
      <c r="I43" s="71">
        <f>E43*G43*H43</f>
        <v>789864.60299999989</v>
      </c>
      <c r="K43" s="72">
        <f>$D$50</f>
        <v>1</v>
      </c>
      <c r="L43" s="71">
        <f>I43*K43</f>
        <v>789864.60299999989</v>
      </c>
      <c r="M43" s="72">
        <f>M42</f>
        <v>1</v>
      </c>
      <c r="N43" s="73">
        <f t="shared" si="13"/>
        <v>789864.60299999989</v>
      </c>
      <c r="P43" s="75">
        <f t="shared" si="15"/>
        <v>0.80780209324452901</v>
      </c>
    </row>
    <row r="44" spans="1:16" x14ac:dyDescent="0.25">
      <c r="B44" s="43" t="str">
        <f>B14</f>
        <v xml:space="preserve">   TOTAL</v>
      </c>
      <c r="C44" s="45">
        <f>C14</f>
        <v>445000</v>
      </c>
      <c r="E44" s="45">
        <f>E14</f>
        <v>445000</v>
      </c>
      <c r="G44" s="69"/>
      <c r="I44" s="71">
        <f>SUM(I41:I43)</f>
        <v>977794.69699999993</v>
      </c>
      <c r="K44" s="72">
        <f>$D$50</f>
        <v>1</v>
      </c>
      <c r="L44" s="71">
        <f>SUM(L41:L43)</f>
        <v>977794.69699999993</v>
      </c>
      <c r="M44" s="72">
        <f>M43</f>
        <v>1</v>
      </c>
      <c r="N44" s="73">
        <f>SUM(N41:N43)</f>
        <v>977794.69699999993</v>
      </c>
      <c r="P44" s="75">
        <f>(N44/$N$44)</f>
        <v>1</v>
      </c>
    </row>
    <row r="45" spans="1:16" x14ac:dyDescent="0.25">
      <c r="C45" s="17"/>
      <c r="E45" s="17"/>
      <c r="G45" s="69"/>
      <c r="I45" s="71"/>
      <c r="K45" s="71"/>
      <c r="L45" s="71"/>
      <c r="M45" s="72"/>
      <c r="N45" s="73"/>
      <c r="P45" s="75"/>
    </row>
    <row r="47" spans="1:16" x14ac:dyDescent="0.25">
      <c r="C47" t="s">
        <v>82</v>
      </c>
    </row>
    <row r="48" spans="1:16" x14ac:dyDescent="0.25">
      <c r="C48" t="s">
        <v>83</v>
      </c>
      <c r="D48" t="s">
        <v>84</v>
      </c>
      <c r="E48" t="s">
        <v>85</v>
      </c>
    </row>
    <row r="49" spans="1:12" x14ac:dyDescent="0.25">
      <c r="B49" t="s">
        <v>86</v>
      </c>
      <c r="C49" s="70">
        <v>1</v>
      </c>
      <c r="D49" s="70">
        <v>1</v>
      </c>
      <c r="E49" s="70">
        <v>0.995</v>
      </c>
    </row>
    <row r="50" spans="1:12" x14ac:dyDescent="0.25">
      <c r="B50" t="s">
        <v>29</v>
      </c>
      <c r="C50" s="70">
        <v>1</v>
      </c>
      <c r="D50" s="70">
        <v>1</v>
      </c>
      <c r="E50" s="70">
        <v>1</v>
      </c>
    </row>
    <row r="53" spans="1:12" x14ac:dyDescent="0.25">
      <c r="A53" s="113" t="s">
        <v>134</v>
      </c>
      <c r="B53" t="s">
        <v>135</v>
      </c>
      <c r="C53" s="74" t="s">
        <v>87</v>
      </c>
      <c r="D53" s="74" t="s">
        <v>44</v>
      </c>
      <c r="E53" s="74" t="s">
        <v>88</v>
      </c>
      <c r="F53" s="74" t="s">
        <v>89</v>
      </c>
      <c r="G53" s="74" t="s">
        <v>90</v>
      </c>
      <c r="H53" s="74" t="s">
        <v>91</v>
      </c>
      <c r="I53" s="74" t="s">
        <v>92</v>
      </c>
      <c r="J53" s="74" t="s">
        <v>93</v>
      </c>
      <c r="K53" s="114"/>
    </row>
    <row r="54" spans="1:12" x14ac:dyDescent="0.25">
      <c r="A54">
        <v>2019</v>
      </c>
      <c r="B54">
        <v>2019</v>
      </c>
      <c r="F54" s="71">
        <f>I35+I42</f>
        <v>187930.09399999998</v>
      </c>
      <c r="H54" s="71"/>
      <c r="J54" s="71">
        <f>I36+I43</f>
        <v>789864.60299999989</v>
      </c>
    </row>
    <row r="55" spans="1:12" x14ac:dyDescent="0.25">
      <c r="A55">
        <v>2019</v>
      </c>
      <c r="B55">
        <v>2020</v>
      </c>
      <c r="F55" s="71">
        <f>L35+L42</f>
        <v>187930.09399999998</v>
      </c>
      <c r="H55" s="71"/>
      <c r="J55" s="71">
        <f>L36+L43</f>
        <v>789864.60299999989</v>
      </c>
      <c r="L55" t="s">
        <v>136</v>
      </c>
    </row>
    <row r="56" spans="1:12" x14ac:dyDescent="0.25">
      <c r="A56">
        <v>2019</v>
      </c>
      <c r="B56">
        <v>2021</v>
      </c>
      <c r="F56" s="71">
        <f>N35+N42</f>
        <v>187930.09399999998</v>
      </c>
      <c r="H56" s="71"/>
      <c r="J56" s="71">
        <f>N36+N43</f>
        <v>789864.60299999989</v>
      </c>
    </row>
    <row r="57" spans="1:12" x14ac:dyDescent="0.25">
      <c r="D57" s="71"/>
      <c r="E57" s="71"/>
      <c r="F57" s="71"/>
      <c r="H57" s="71"/>
      <c r="J57" s="71"/>
    </row>
    <row r="59" spans="1:12" x14ac:dyDescent="0.25">
      <c r="A59" s="113" t="s">
        <v>134</v>
      </c>
      <c r="B59" s="113" t="s">
        <v>135</v>
      </c>
      <c r="C59" s="74" t="s">
        <v>87</v>
      </c>
      <c r="D59" s="74" t="s">
        <v>44</v>
      </c>
      <c r="E59" s="74" t="s">
        <v>88</v>
      </c>
      <c r="F59" s="74" t="s">
        <v>89</v>
      </c>
      <c r="G59" s="74" t="s">
        <v>90</v>
      </c>
      <c r="H59" s="74" t="s">
        <v>91</v>
      </c>
      <c r="I59" s="74" t="s">
        <v>92</v>
      </c>
      <c r="J59" s="74" t="s">
        <v>93</v>
      </c>
    </row>
    <row r="60" spans="1:12" x14ac:dyDescent="0.25">
      <c r="A60">
        <v>2020</v>
      </c>
      <c r="B60">
        <v>2019</v>
      </c>
      <c r="D60" s="71">
        <f>I33+I40</f>
        <v>0</v>
      </c>
      <c r="E60" s="71">
        <f>I34+I41</f>
        <v>0</v>
      </c>
      <c r="F60" s="71"/>
      <c r="H60" s="71"/>
      <c r="J60" s="71"/>
    </row>
    <row r="61" spans="1:12" x14ac:dyDescent="0.25">
      <c r="A61">
        <v>2020</v>
      </c>
      <c r="B61">
        <v>2020</v>
      </c>
      <c r="D61" s="71">
        <f>L33+L40</f>
        <v>285762.92378400004</v>
      </c>
      <c r="E61" s="71">
        <f>L34+L41</f>
        <v>768702.42096960009</v>
      </c>
      <c r="F61" s="71"/>
      <c r="H61" s="71"/>
      <c r="J61" s="71"/>
      <c r="L61" t="s">
        <v>86</v>
      </c>
    </row>
    <row r="62" spans="1:12" x14ac:dyDescent="0.25">
      <c r="A62">
        <v>2020</v>
      </c>
      <c r="B62">
        <v>2021</v>
      </c>
      <c r="D62" s="71">
        <f>N33+N40</f>
        <v>285762.92378400004</v>
      </c>
      <c r="E62" s="71">
        <f>N34+N41</f>
        <v>768702.42096960009</v>
      </c>
      <c r="F62" s="71"/>
      <c r="H62" s="71"/>
      <c r="J62" s="71"/>
    </row>
  </sheetData>
  <pageMargins left="0.70866141732283472" right="0.70866141732283472" top="0.74803149606299213" bottom="0.74803149606299213" header="0.31496062992125984" footer="0.31496062992125984"/>
  <pageSetup scale="44" orientation="landscape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1"/>
  <sheetViews>
    <sheetView topLeftCell="B43" workbookViewId="0">
      <selection activeCell="M47" sqref="M47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2" spans="1:16" ht="15.75" thickBot="1" x14ac:dyDescent="0.3">
      <c r="C2" t="s">
        <v>45</v>
      </c>
      <c r="D2" t="s">
        <v>46</v>
      </c>
      <c r="E2" t="s">
        <v>47</v>
      </c>
      <c r="F2" t="s">
        <v>48</v>
      </c>
      <c r="G2" s="68" t="s">
        <v>50</v>
      </c>
      <c r="H2" s="68" t="s">
        <v>51</v>
      </c>
      <c r="I2" s="68" t="s">
        <v>52</v>
      </c>
      <c r="J2" s="68" t="s">
        <v>53</v>
      </c>
      <c r="K2" s="68" t="s">
        <v>54</v>
      </c>
      <c r="L2" s="68" t="s">
        <v>55</v>
      </c>
      <c r="M2" s="68" t="s">
        <v>56</v>
      </c>
      <c r="N2" s="68" t="s">
        <v>57</v>
      </c>
      <c r="O2" t="s">
        <v>58</v>
      </c>
      <c r="P2" t="s">
        <v>59</v>
      </c>
    </row>
    <row r="3" spans="1:16" x14ac:dyDescent="0.25">
      <c r="A3" s="100" t="s">
        <v>120</v>
      </c>
      <c r="B3" s="101" t="s">
        <v>49</v>
      </c>
      <c r="C3" s="101"/>
      <c r="D3" s="101"/>
      <c r="E3" s="110">
        <f>'Retrofit 2020 details'!H28</f>
        <v>311427</v>
      </c>
      <c r="F3" s="110">
        <f>'Retrofit 2020 details'!I28</f>
        <v>49.839999999999989</v>
      </c>
      <c r="G3" s="117">
        <f>E3</f>
        <v>311427</v>
      </c>
      <c r="H3" s="117">
        <f t="shared" ref="H3:N4" si="0">F3</f>
        <v>49.839999999999989</v>
      </c>
      <c r="I3" s="117">
        <f t="shared" si="0"/>
        <v>311427</v>
      </c>
      <c r="J3" s="117">
        <f t="shared" si="0"/>
        <v>49.839999999999989</v>
      </c>
      <c r="K3" s="117">
        <f t="shared" si="0"/>
        <v>311427</v>
      </c>
      <c r="L3" s="117">
        <f t="shared" si="0"/>
        <v>49.839999999999989</v>
      </c>
      <c r="M3" s="117">
        <f t="shared" si="0"/>
        <v>311427</v>
      </c>
      <c r="N3" s="117">
        <f t="shared" si="0"/>
        <v>49.839999999999989</v>
      </c>
      <c r="O3" s="102"/>
    </row>
    <row r="4" spans="1:16" x14ac:dyDescent="0.25">
      <c r="A4" s="103"/>
      <c r="B4" s="31" t="s">
        <v>43</v>
      </c>
      <c r="C4" s="31"/>
      <c r="D4" s="31"/>
      <c r="E4" s="105">
        <f>'Retrofit 2020 details'!H27</f>
        <v>837738.8</v>
      </c>
      <c r="F4" s="105">
        <f>'Retrofit 2020 details'!I27</f>
        <v>133.28</v>
      </c>
      <c r="G4" s="118">
        <f>E4</f>
        <v>837738.8</v>
      </c>
      <c r="H4" s="118">
        <f t="shared" si="0"/>
        <v>133.28</v>
      </c>
      <c r="I4" s="118">
        <f t="shared" si="0"/>
        <v>837738.8</v>
      </c>
      <c r="J4" s="118">
        <f t="shared" si="0"/>
        <v>133.28</v>
      </c>
      <c r="K4" s="118">
        <f t="shared" si="0"/>
        <v>837738.8</v>
      </c>
      <c r="L4" s="118">
        <f t="shared" si="0"/>
        <v>133.28</v>
      </c>
      <c r="M4" s="118">
        <f t="shared" si="0"/>
        <v>837738.8</v>
      </c>
      <c r="N4" s="118">
        <f t="shared" si="0"/>
        <v>133.28</v>
      </c>
      <c r="O4" s="104"/>
    </row>
    <row r="5" spans="1:16" x14ac:dyDescent="0.25">
      <c r="A5" s="103"/>
      <c r="B5" s="31" t="s">
        <v>40</v>
      </c>
      <c r="C5" s="105"/>
      <c r="D5" s="105"/>
      <c r="E5" s="105"/>
      <c r="F5" s="105"/>
      <c r="G5" s="118"/>
      <c r="H5" s="118"/>
      <c r="I5" s="118"/>
      <c r="J5" s="118"/>
      <c r="K5" s="118"/>
      <c r="L5" s="118"/>
      <c r="M5" s="118"/>
      <c r="N5" s="118"/>
      <c r="O5" s="104"/>
      <c r="P5" t="s">
        <v>128</v>
      </c>
    </row>
    <row r="6" spans="1:16" x14ac:dyDescent="0.25">
      <c r="A6" s="103"/>
      <c r="B6" s="31" t="s">
        <v>41</v>
      </c>
      <c r="C6" s="105"/>
      <c r="D6" s="105"/>
      <c r="E6" s="105"/>
      <c r="F6" s="105"/>
      <c r="G6" s="118"/>
      <c r="H6" s="118"/>
      <c r="I6" s="118"/>
      <c r="J6" s="118"/>
      <c r="K6" s="118"/>
      <c r="L6" s="118"/>
      <c r="M6" s="118"/>
      <c r="N6" s="118"/>
      <c r="O6" s="104"/>
    </row>
    <row r="7" spans="1:16" ht="15.75" thickBot="1" x14ac:dyDescent="0.3">
      <c r="A7" s="106"/>
      <c r="B7" s="111" t="s">
        <v>65</v>
      </c>
      <c r="C7" s="112">
        <f t="shared" ref="C7:N7" si="1">SUM(C3:C6)</f>
        <v>0</v>
      </c>
      <c r="D7" s="112">
        <f t="shared" si="1"/>
        <v>0</v>
      </c>
      <c r="E7" s="112">
        <f t="shared" si="1"/>
        <v>1149165.8</v>
      </c>
      <c r="F7" s="112">
        <f t="shared" si="1"/>
        <v>183.12</v>
      </c>
      <c r="G7" s="119">
        <f t="shared" si="1"/>
        <v>1149165.8</v>
      </c>
      <c r="H7" s="119">
        <f t="shared" si="1"/>
        <v>183.12</v>
      </c>
      <c r="I7" s="119">
        <f t="shared" si="1"/>
        <v>1149165.8</v>
      </c>
      <c r="J7" s="119">
        <f t="shared" si="1"/>
        <v>183.12</v>
      </c>
      <c r="K7" s="119">
        <f t="shared" si="1"/>
        <v>1149165.8</v>
      </c>
      <c r="L7" s="119">
        <f t="shared" si="1"/>
        <v>183.12</v>
      </c>
      <c r="M7" s="119">
        <f t="shared" si="1"/>
        <v>1149165.8</v>
      </c>
      <c r="N7" s="119">
        <f t="shared" si="1"/>
        <v>183.12</v>
      </c>
      <c r="O7" s="109"/>
    </row>
    <row r="8" spans="1:16" ht="15.75" thickBot="1" x14ac:dyDescent="0.3">
      <c r="B8" s="31"/>
      <c r="C8" s="46"/>
      <c r="D8" s="46"/>
      <c r="E8" s="46"/>
      <c r="F8" s="46"/>
      <c r="G8" s="120"/>
      <c r="H8" s="120"/>
      <c r="I8" s="120"/>
      <c r="J8" s="120"/>
      <c r="K8" s="120"/>
      <c r="L8" s="120"/>
      <c r="M8" s="120"/>
      <c r="N8" s="120"/>
    </row>
    <row r="9" spans="1:16" x14ac:dyDescent="0.25">
      <c r="A9" s="100"/>
      <c r="B9" s="101"/>
      <c r="C9" s="101"/>
      <c r="D9" s="101"/>
      <c r="E9" s="101"/>
      <c r="F9" s="101"/>
      <c r="G9" s="121"/>
      <c r="H9" s="121"/>
      <c r="I9" s="121"/>
      <c r="J9" s="121"/>
      <c r="K9" s="121"/>
      <c r="L9" s="121"/>
      <c r="M9" s="121"/>
      <c r="N9" s="121"/>
      <c r="O9" s="102"/>
    </row>
    <row r="10" spans="1:16" x14ac:dyDescent="0.25">
      <c r="A10" s="103" t="s">
        <v>66</v>
      </c>
      <c r="B10" s="31" t="s">
        <v>49</v>
      </c>
      <c r="C10" s="31"/>
      <c r="D10" s="31"/>
      <c r="E10" s="31"/>
      <c r="F10" s="31"/>
      <c r="G10" s="122"/>
      <c r="H10" s="122"/>
      <c r="I10" s="122"/>
      <c r="J10" s="122"/>
      <c r="K10" s="122"/>
      <c r="L10" s="122"/>
      <c r="M10" s="122"/>
      <c r="N10" s="122"/>
      <c r="O10" s="104"/>
    </row>
    <row r="11" spans="1:16" x14ac:dyDescent="0.25">
      <c r="A11" s="103"/>
      <c r="B11" s="31" t="s">
        <v>43</v>
      </c>
      <c r="C11" s="105"/>
      <c r="D11" s="105"/>
      <c r="E11" s="105"/>
      <c r="F11" s="105"/>
      <c r="G11" s="118"/>
      <c r="H11" s="118"/>
      <c r="I11" s="118"/>
      <c r="J11" s="118"/>
      <c r="K11" s="118"/>
      <c r="L11" s="118"/>
      <c r="M11" s="118"/>
      <c r="N11" s="118"/>
      <c r="O11" s="104"/>
    </row>
    <row r="12" spans="1:16" x14ac:dyDescent="0.25">
      <c r="A12" s="103"/>
      <c r="B12" s="31" t="s">
        <v>40</v>
      </c>
      <c r="C12" s="105">
        <f>'PSUP 2019 Complete '!L6</f>
        <v>156000</v>
      </c>
      <c r="D12" s="105">
        <f>'PSUP 2019 Complete '!M6</f>
        <v>72</v>
      </c>
      <c r="E12" s="105">
        <f>'PSUP 2019 Complete '!N6</f>
        <v>156000</v>
      </c>
      <c r="F12" s="105">
        <f>'PSUP 2019 Complete '!O6</f>
        <v>72</v>
      </c>
      <c r="G12" s="118">
        <f>'PSUP 2019 Complete '!P6</f>
        <v>156000</v>
      </c>
      <c r="H12" s="118">
        <f>'PSUP 2019 Complete '!Q6</f>
        <v>72</v>
      </c>
      <c r="I12" s="118">
        <f>'PSUP 2019 Complete '!R6</f>
        <v>156000</v>
      </c>
      <c r="J12" s="118">
        <f>'PSUP 2019 Complete '!S6</f>
        <v>72</v>
      </c>
      <c r="K12" s="118">
        <f>'PSUP 2019 Complete '!T6</f>
        <v>156000</v>
      </c>
      <c r="L12" s="118">
        <f>'PSUP 2019 Complete '!U6</f>
        <v>72</v>
      </c>
      <c r="M12" s="118">
        <f>'PSUP 2019 Complete '!V6</f>
        <v>156000</v>
      </c>
      <c r="N12" s="118">
        <f>'PSUP 2019 Complete '!W6</f>
        <v>72</v>
      </c>
      <c r="O12" s="104"/>
      <c r="P12" t="s">
        <v>129</v>
      </c>
    </row>
    <row r="13" spans="1:16" x14ac:dyDescent="0.25">
      <c r="A13" s="103"/>
      <c r="B13" s="31" t="s">
        <v>41</v>
      </c>
      <c r="C13" s="105">
        <f>'PSUP 2019 Complete '!L8</f>
        <v>289000</v>
      </c>
      <c r="D13" s="105">
        <f>'PSUP 2019 Complete '!M8</f>
        <v>131</v>
      </c>
      <c r="E13" s="105">
        <f>'PSUP 2019 Complete '!N8</f>
        <v>289000</v>
      </c>
      <c r="F13" s="105">
        <f>'PSUP 2019 Complete '!O8</f>
        <v>131</v>
      </c>
      <c r="G13" s="118">
        <f>'PSUP 2019 Complete '!P8</f>
        <v>289000</v>
      </c>
      <c r="H13" s="118">
        <f>'PSUP 2019 Complete '!Q8</f>
        <v>131</v>
      </c>
      <c r="I13" s="118">
        <f>'PSUP 2019 Complete '!R8</f>
        <v>289000</v>
      </c>
      <c r="J13" s="118">
        <f>'PSUP 2019 Complete '!S8</f>
        <v>131</v>
      </c>
      <c r="K13" s="118">
        <f>'PSUP 2019 Complete '!T8</f>
        <v>289000</v>
      </c>
      <c r="L13" s="118">
        <f>'PSUP 2019 Complete '!U8</f>
        <v>131</v>
      </c>
      <c r="M13" s="118">
        <f>'PSUP 2019 Complete '!V8</f>
        <v>289000</v>
      </c>
      <c r="N13" s="118">
        <f>'PSUP 2019 Complete '!W8</f>
        <v>131</v>
      </c>
      <c r="O13" s="104"/>
      <c r="P13" t="s">
        <v>130</v>
      </c>
    </row>
    <row r="14" spans="1:16" x14ac:dyDescent="0.25">
      <c r="A14" s="103"/>
      <c r="B14" s="43" t="s">
        <v>65</v>
      </c>
      <c r="C14" s="45">
        <f>SUM(C10:C13)</f>
        <v>445000</v>
      </c>
      <c r="D14" s="45">
        <f t="shared" ref="D14:N14" si="2">SUM(D10:D13)</f>
        <v>203</v>
      </c>
      <c r="E14" s="45">
        <f t="shared" si="2"/>
        <v>445000</v>
      </c>
      <c r="F14" s="45">
        <f t="shared" si="2"/>
        <v>203</v>
      </c>
      <c r="G14" s="123">
        <f t="shared" si="2"/>
        <v>445000</v>
      </c>
      <c r="H14" s="123">
        <f t="shared" si="2"/>
        <v>203</v>
      </c>
      <c r="I14" s="123">
        <f t="shared" si="2"/>
        <v>445000</v>
      </c>
      <c r="J14" s="123">
        <f t="shared" si="2"/>
        <v>203</v>
      </c>
      <c r="K14" s="123">
        <f t="shared" si="2"/>
        <v>445000</v>
      </c>
      <c r="L14" s="123">
        <f t="shared" si="2"/>
        <v>203</v>
      </c>
      <c r="M14" s="123">
        <f t="shared" si="2"/>
        <v>445000</v>
      </c>
      <c r="N14" s="123">
        <f t="shared" si="2"/>
        <v>203</v>
      </c>
      <c r="O14" s="104"/>
    </row>
    <row r="15" spans="1:16" x14ac:dyDescent="0.25">
      <c r="A15" s="103"/>
      <c r="B15" s="31"/>
      <c r="C15" s="105"/>
      <c r="D15" s="105"/>
      <c r="E15" s="105"/>
      <c r="F15" s="105"/>
      <c r="G15" s="118"/>
      <c r="H15" s="118"/>
      <c r="I15" s="118"/>
      <c r="J15" s="118"/>
      <c r="K15" s="118"/>
      <c r="L15" s="118"/>
      <c r="M15" s="118"/>
      <c r="N15" s="118"/>
      <c r="O15" s="104"/>
    </row>
    <row r="16" spans="1:16" x14ac:dyDescent="0.25">
      <c r="A16" s="103" t="s">
        <v>121</v>
      </c>
      <c r="B16" s="31" t="s">
        <v>49</v>
      </c>
      <c r="C16" s="105"/>
      <c r="D16" s="105"/>
      <c r="E16" s="105"/>
      <c r="F16" s="105"/>
      <c r="G16" s="118"/>
      <c r="H16" s="118"/>
      <c r="I16" s="118"/>
      <c r="J16" s="118"/>
      <c r="K16" s="118"/>
      <c r="L16" s="118"/>
      <c r="M16" s="118"/>
      <c r="N16" s="118"/>
      <c r="O16" s="104"/>
    </row>
    <row r="17" spans="1:16" x14ac:dyDescent="0.25">
      <c r="A17" s="103"/>
      <c r="B17" s="31" t="s">
        <v>43</v>
      </c>
      <c r="C17" s="105"/>
      <c r="D17" s="105"/>
      <c r="E17" s="105"/>
      <c r="F17" s="105"/>
      <c r="G17" s="118"/>
      <c r="H17" s="118"/>
      <c r="I17" s="118"/>
      <c r="J17" s="118"/>
      <c r="K17" s="118"/>
      <c r="L17" s="118"/>
      <c r="M17" s="118"/>
      <c r="N17" s="118"/>
      <c r="O17" s="104"/>
    </row>
    <row r="18" spans="1:16" x14ac:dyDescent="0.25">
      <c r="A18" s="103"/>
      <c r="B18" s="31" t="s">
        <v>40</v>
      </c>
      <c r="C18" s="105">
        <f>'PSUI 2020 details'!G6</f>
        <v>358000</v>
      </c>
      <c r="D18" s="105">
        <f>'PSUI 2020 details'!H6</f>
        <v>51</v>
      </c>
      <c r="E18" s="105">
        <f>C18</f>
        <v>358000</v>
      </c>
      <c r="F18" s="105">
        <f t="shared" ref="F18:N19" si="3">D18</f>
        <v>51</v>
      </c>
      <c r="G18" s="118">
        <f t="shared" si="3"/>
        <v>358000</v>
      </c>
      <c r="H18" s="118">
        <f t="shared" si="3"/>
        <v>51</v>
      </c>
      <c r="I18" s="118">
        <f t="shared" si="3"/>
        <v>358000</v>
      </c>
      <c r="J18" s="118">
        <f t="shared" si="3"/>
        <v>51</v>
      </c>
      <c r="K18" s="118">
        <f t="shared" si="3"/>
        <v>358000</v>
      </c>
      <c r="L18" s="118">
        <f t="shared" si="3"/>
        <v>51</v>
      </c>
      <c r="M18" s="118">
        <f t="shared" si="3"/>
        <v>358000</v>
      </c>
      <c r="N18" s="118">
        <f t="shared" si="3"/>
        <v>51</v>
      </c>
      <c r="O18" s="104"/>
      <c r="P18" t="s">
        <v>131</v>
      </c>
    </row>
    <row r="19" spans="1:16" x14ac:dyDescent="0.25">
      <c r="A19" s="103"/>
      <c r="B19" s="31" t="s">
        <v>41</v>
      </c>
      <c r="C19" s="105">
        <f>'PSUI 2020 details'!G5</f>
        <v>1138000</v>
      </c>
      <c r="D19" s="105">
        <f>'PSUI 2020 details'!H5</f>
        <v>130</v>
      </c>
      <c r="E19" s="105">
        <f>C19</f>
        <v>1138000</v>
      </c>
      <c r="F19" s="105">
        <f t="shared" si="3"/>
        <v>130</v>
      </c>
      <c r="G19" s="118">
        <f t="shared" si="3"/>
        <v>1138000</v>
      </c>
      <c r="H19" s="118">
        <f t="shared" si="3"/>
        <v>130</v>
      </c>
      <c r="I19" s="118">
        <f t="shared" si="3"/>
        <v>1138000</v>
      </c>
      <c r="J19" s="118">
        <f t="shared" si="3"/>
        <v>130</v>
      </c>
      <c r="K19" s="118">
        <f t="shared" si="3"/>
        <v>1138000</v>
      </c>
      <c r="L19" s="118">
        <f t="shared" si="3"/>
        <v>130</v>
      </c>
      <c r="M19" s="118">
        <f t="shared" si="3"/>
        <v>1138000</v>
      </c>
      <c r="N19" s="118">
        <f t="shared" si="3"/>
        <v>130</v>
      </c>
      <c r="O19" s="104"/>
    </row>
    <row r="20" spans="1:16" x14ac:dyDescent="0.25">
      <c r="A20" s="103"/>
      <c r="B20" s="43" t="s">
        <v>65</v>
      </c>
      <c r="C20" s="45">
        <f>SUM(C16:C19)</f>
        <v>1496000</v>
      </c>
      <c r="D20" s="45">
        <f t="shared" ref="D20:N20" si="4">SUM(D16:D19)</f>
        <v>181</v>
      </c>
      <c r="E20" s="45">
        <f t="shared" si="4"/>
        <v>1496000</v>
      </c>
      <c r="F20" s="45">
        <f t="shared" si="4"/>
        <v>181</v>
      </c>
      <c r="G20" s="123">
        <f t="shared" si="4"/>
        <v>1496000</v>
      </c>
      <c r="H20" s="123">
        <f t="shared" si="4"/>
        <v>181</v>
      </c>
      <c r="I20" s="123">
        <f t="shared" si="4"/>
        <v>1496000</v>
      </c>
      <c r="J20" s="123">
        <f t="shared" si="4"/>
        <v>181</v>
      </c>
      <c r="K20" s="123">
        <f t="shared" si="4"/>
        <v>1496000</v>
      </c>
      <c r="L20" s="123">
        <f t="shared" si="4"/>
        <v>181</v>
      </c>
      <c r="M20" s="123">
        <f t="shared" si="4"/>
        <v>1496000</v>
      </c>
      <c r="N20" s="123">
        <f t="shared" si="4"/>
        <v>181</v>
      </c>
      <c r="O20" s="104"/>
    </row>
    <row r="21" spans="1:16" x14ac:dyDescent="0.25">
      <c r="A21" s="103"/>
      <c r="B21" s="31"/>
      <c r="C21" s="105"/>
      <c r="D21" s="105"/>
      <c r="E21" s="105"/>
      <c r="F21" s="105"/>
      <c r="G21" s="118"/>
      <c r="H21" s="118"/>
      <c r="I21" s="118"/>
      <c r="J21" s="118"/>
      <c r="K21" s="118"/>
      <c r="L21" s="118"/>
      <c r="M21" s="118"/>
      <c r="N21" s="118"/>
      <c r="O21" s="104"/>
    </row>
    <row r="22" spans="1:16" x14ac:dyDescent="0.25">
      <c r="A22" s="103" t="s">
        <v>122</v>
      </c>
      <c r="B22" s="31" t="s">
        <v>49</v>
      </c>
      <c r="C22" s="105">
        <f>C10-C16</f>
        <v>0</v>
      </c>
      <c r="D22" s="105">
        <f>D10-D16</f>
        <v>0</v>
      </c>
      <c r="E22" s="105">
        <f t="shared" ref="E22:N23" si="5">E10-E16</f>
        <v>0</v>
      </c>
      <c r="F22" s="105">
        <f t="shared" si="5"/>
        <v>0</v>
      </c>
      <c r="G22" s="118">
        <f t="shared" si="5"/>
        <v>0</v>
      </c>
      <c r="H22" s="118">
        <f t="shared" si="5"/>
        <v>0</v>
      </c>
      <c r="I22" s="118">
        <f t="shared" si="5"/>
        <v>0</v>
      </c>
      <c r="J22" s="118">
        <f t="shared" si="5"/>
        <v>0</v>
      </c>
      <c r="K22" s="118">
        <f t="shared" si="5"/>
        <v>0</v>
      </c>
      <c r="L22" s="118">
        <f t="shared" si="5"/>
        <v>0</v>
      </c>
      <c r="M22" s="118">
        <f t="shared" si="5"/>
        <v>0</v>
      </c>
      <c r="N22" s="118">
        <f t="shared" si="5"/>
        <v>0</v>
      </c>
      <c r="O22" s="104"/>
    </row>
    <row r="23" spans="1:16" x14ac:dyDescent="0.25">
      <c r="A23" s="103"/>
      <c r="B23" s="31" t="s">
        <v>43</v>
      </c>
      <c r="C23" s="105">
        <f t="shared" ref="C23:D23" si="6">C11-C17</f>
        <v>0</v>
      </c>
      <c r="D23" s="105">
        <f t="shared" si="6"/>
        <v>0</v>
      </c>
      <c r="E23" s="105">
        <f t="shared" si="5"/>
        <v>0</v>
      </c>
      <c r="F23" s="105">
        <f t="shared" si="5"/>
        <v>0</v>
      </c>
      <c r="G23" s="118">
        <f t="shared" si="5"/>
        <v>0</v>
      </c>
      <c r="H23" s="118">
        <f t="shared" si="5"/>
        <v>0</v>
      </c>
      <c r="I23" s="118">
        <f t="shared" si="5"/>
        <v>0</v>
      </c>
      <c r="J23" s="118">
        <f t="shared" si="5"/>
        <v>0</v>
      </c>
      <c r="K23" s="118">
        <f t="shared" si="5"/>
        <v>0</v>
      </c>
      <c r="L23" s="118">
        <f t="shared" si="5"/>
        <v>0</v>
      </c>
      <c r="M23" s="118">
        <f t="shared" si="5"/>
        <v>0</v>
      </c>
      <c r="N23" s="118">
        <f t="shared" si="5"/>
        <v>0</v>
      </c>
      <c r="O23" s="104"/>
      <c r="P23" t="s">
        <v>132</v>
      </c>
    </row>
    <row r="24" spans="1:16" x14ac:dyDescent="0.25">
      <c r="A24" s="103"/>
      <c r="B24" s="31" t="s">
        <v>40</v>
      </c>
      <c r="C24" s="105">
        <f>C18-C12</f>
        <v>202000</v>
      </c>
      <c r="D24" s="105">
        <f>D18-D12</f>
        <v>-21</v>
      </c>
      <c r="E24" s="105">
        <f t="shared" ref="E24:N25" si="7">E18-E12</f>
        <v>202000</v>
      </c>
      <c r="F24" s="105">
        <f t="shared" si="7"/>
        <v>-21</v>
      </c>
      <c r="G24" s="118">
        <f t="shared" si="7"/>
        <v>202000</v>
      </c>
      <c r="H24" s="118">
        <f t="shared" si="7"/>
        <v>-21</v>
      </c>
      <c r="I24" s="118">
        <f t="shared" si="7"/>
        <v>202000</v>
      </c>
      <c r="J24" s="118">
        <f t="shared" si="7"/>
        <v>-21</v>
      </c>
      <c r="K24" s="118">
        <f t="shared" si="7"/>
        <v>202000</v>
      </c>
      <c r="L24" s="118">
        <f t="shared" si="7"/>
        <v>-21</v>
      </c>
      <c r="M24" s="118">
        <f t="shared" si="7"/>
        <v>202000</v>
      </c>
      <c r="N24" s="118">
        <f t="shared" si="7"/>
        <v>-21</v>
      </c>
      <c r="O24" s="104"/>
      <c r="P24" t="s">
        <v>133</v>
      </c>
    </row>
    <row r="25" spans="1:16" x14ac:dyDescent="0.25">
      <c r="A25" s="103"/>
      <c r="B25" s="31" t="s">
        <v>41</v>
      </c>
      <c r="C25" s="105">
        <f>C19-C13</f>
        <v>849000</v>
      </c>
      <c r="D25" s="105">
        <f>D19-D13</f>
        <v>-1</v>
      </c>
      <c r="E25" s="105">
        <f t="shared" si="7"/>
        <v>849000</v>
      </c>
      <c r="F25" s="105">
        <f t="shared" si="7"/>
        <v>-1</v>
      </c>
      <c r="G25" s="118">
        <f t="shared" si="7"/>
        <v>849000</v>
      </c>
      <c r="H25" s="118">
        <f t="shared" si="7"/>
        <v>-1</v>
      </c>
      <c r="I25" s="118">
        <f t="shared" si="7"/>
        <v>849000</v>
      </c>
      <c r="J25" s="118">
        <f t="shared" si="7"/>
        <v>-1</v>
      </c>
      <c r="K25" s="118">
        <f t="shared" si="7"/>
        <v>849000</v>
      </c>
      <c r="L25" s="118">
        <f t="shared" si="7"/>
        <v>-1</v>
      </c>
      <c r="M25" s="118">
        <f t="shared" si="7"/>
        <v>849000</v>
      </c>
      <c r="N25" s="118">
        <f t="shared" si="7"/>
        <v>-1</v>
      </c>
      <c r="O25" s="104"/>
    </row>
    <row r="26" spans="1:16" x14ac:dyDescent="0.25">
      <c r="A26" s="103"/>
      <c r="B26" s="43" t="s">
        <v>65</v>
      </c>
      <c r="C26" s="45">
        <f>SUM(C22:C25)</f>
        <v>1051000</v>
      </c>
      <c r="D26" s="45">
        <f t="shared" ref="D26:N26" si="8">SUM(D22:D25)</f>
        <v>-22</v>
      </c>
      <c r="E26" s="45">
        <f t="shared" si="8"/>
        <v>1051000</v>
      </c>
      <c r="F26" s="45">
        <f t="shared" si="8"/>
        <v>-22</v>
      </c>
      <c r="G26" s="123">
        <f t="shared" si="8"/>
        <v>1051000</v>
      </c>
      <c r="H26" s="123">
        <f t="shared" si="8"/>
        <v>-22</v>
      </c>
      <c r="I26" s="123">
        <f t="shared" si="8"/>
        <v>1051000</v>
      </c>
      <c r="J26" s="123">
        <f t="shared" si="8"/>
        <v>-22</v>
      </c>
      <c r="K26" s="123">
        <f t="shared" si="8"/>
        <v>1051000</v>
      </c>
      <c r="L26" s="123">
        <f t="shared" si="8"/>
        <v>-22</v>
      </c>
      <c r="M26" s="123">
        <f t="shared" si="8"/>
        <v>1051000</v>
      </c>
      <c r="N26" s="123">
        <f t="shared" si="8"/>
        <v>-22</v>
      </c>
      <c r="O26" s="104"/>
    </row>
    <row r="27" spans="1:16" ht="15.75" thickBot="1" x14ac:dyDescent="0.3">
      <c r="A27" s="106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</row>
    <row r="28" spans="1:16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6" x14ac:dyDescent="0.25">
      <c r="A29" t="s">
        <v>68</v>
      </c>
    </row>
    <row r="31" spans="1:16" x14ac:dyDescent="0.25">
      <c r="G31" t="s">
        <v>75</v>
      </c>
      <c r="H31" t="s">
        <v>76</v>
      </c>
      <c r="I31" t="s">
        <v>77</v>
      </c>
      <c r="L31" t="s">
        <v>127</v>
      </c>
      <c r="M31" t="s">
        <v>80</v>
      </c>
      <c r="N31" t="s">
        <v>81</v>
      </c>
    </row>
    <row r="32" spans="1:16" x14ac:dyDescent="0.25">
      <c r="E32" t="str">
        <f>F2</f>
        <v>2020 kW</v>
      </c>
      <c r="M32" t="s">
        <v>124</v>
      </c>
    </row>
    <row r="33" spans="1:16" x14ac:dyDescent="0.25">
      <c r="A33" t="s">
        <v>120</v>
      </c>
      <c r="B33" t="str">
        <f>B3</f>
        <v xml:space="preserve">GS&lt;50 </v>
      </c>
      <c r="E33">
        <f t="shared" ref="E33:E36" si="9">F3</f>
        <v>49.839999999999989</v>
      </c>
      <c r="G33" s="72">
        <v>1.038</v>
      </c>
      <c r="H33" s="70">
        <v>0.88400000000000001</v>
      </c>
      <c r="I33" s="71"/>
      <c r="K33" s="72"/>
      <c r="L33" s="71">
        <f>E33*G33*H33</f>
        <v>45.732785279999995</v>
      </c>
      <c r="M33" s="72">
        <v>1</v>
      </c>
      <c r="N33" s="73">
        <f>L33*M33</f>
        <v>45.732785279999995</v>
      </c>
      <c r="P33" s="75">
        <f>(N33/$N$37)</f>
        <v>0.27217125382262991</v>
      </c>
    </row>
    <row r="34" spans="1:16" x14ac:dyDescent="0.25">
      <c r="B34" t="str">
        <f>B4</f>
        <v>GEN&gt;50</v>
      </c>
      <c r="E34">
        <f t="shared" si="9"/>
        <v>133.28</v>
      </c>
      <c r="G34" s="72">
        <v>1.038</v>
      </c>
      <c r="H34" s="70">
        <f>H33</f>
        <v>0.88400000000000001</v>
      </c>
      <c r="I34" s="71"/>
      <c r="K34" s="72"/>
      <c r="L34" s="71">
        <f t="shared" ref="L34:L35" si="10">E34*G34*H34</f>
        <v>122.29666176000001</v>
      </c>
      <c r="M34" s="72">
        <v>1</v>
      </c>
      <c r="N34" s="73">
        <f t="shared" ref="N34:N43" si="11">L34*M34</f>
        <v>122.29666176000001</v>
      </c>
      <c r="P34" s="75">
        <f>(N34/$N$37)</f>
        <v>0.72782874617737003</v>
      </c>
    </row>
    <row r="35" spans="1:16" x14ac:dyDescent="0.25">
      <c r="B35" t="str">
        <f>B5</f>
        <v>Intermediate</v>
      </c>
      <c r="C35" s="17">
        <f>C5</f>
        <v>0</v>
      </c>
      <c r="E35">
        <f t="shared" si="9"/>
        <v>0</v>
      </c>
      <c r="G35" s="72">
        <v>1.038</v>
      </c>
      <c r="H35" s="70">
        <f>H34</f>
        <v>0.88400000000000001</v>
      </c>
      <c r="I35" s="71"/>
      <c r="K35" s="72"/>
      <c r="L35" s="71">
        <f t="shared" si="10"/>
        <v>0</v>
      </c>
      <c r="M35" s="72">
        <v>1</v>
      </c>
      <c r="N35" s="73">
        <f t="shared" si="11"/>
        <v>0</v>
      </c>
      <c r="P35" s="75">
        <f>(N35/$N$37)</f>
        <v>0</v>
      </c>
    </row>
    <row r="36" spans="1:16" x14ac:dyDescent="0.25">
      <c r="B36" t="str">
        <f>B6</f>
        <v>Large</v>
      </c>
      <c r="C36" s="17">
        <f>C6</f>
        <v>0</v>
      </c>
      <c r="E36">
        <f t="shared" si="9"/>
        <v>0</v>
      </c>
      <c r="G36" s="72">
        <v>1.038</v>
      </c>
      <c r="H36" s="70">
        <f>H35</f>
        <v>0.88400000000000001</v>
      </c>
      <c r="I36" s="71"/>
      <c r="K36" s="72"/>
      <c r="L36" s="71"/>
      <c r="M36" s="72"/>
      <c r="N36" s="73"/>
      <c r="P36" s="75"/>
    </row>
    <row r="37" spans="1:16" x14ac:dyDescent="0.25">
      <c r="B37" s="43" t="str">
        <f>B7</f>
        <v xml:space="preserve">   TOTAL</v>
      </c>
      <c r="C37" s="45">
        <f>SUM(C33:C36)</f>
        <v>0</v>
      </c>
      <c r="E37" s="45">
        <f>SUM(E33:E36)</f>
        <v>183.12</v>
      </c>
      <c r="G37" s="69"/>
      <c r="I37" s="71"/>
      <c r="K37" s="72"/>
      <c r="L37" s="71">
        <f>SUM(L33:L36)</f>
        <v>168.02944704000001</v>
      </c>
      <c r="M37" s="72">
        <f>$E$49</f>
        <v>0.995</v>
      </c>
      <c r="N37" s="73">
        <f>SUM(N33:N36)</f>
        <v>168.02944704000001</v>
      </c>
      <c r="P37" s="75">
        <f>(N37/$N$37)</f>
        <v>1</v>
      </c>
    </row>
    <row r="38" spans="1:16" x14ac:dyDescent="0.25">
      <c r="C38" s="21"/>
      <c r="E38" s="21"/>
      <c r="G38" s="69"/>
      <c r="I38" s="71"/>
      <c r="K38" s="72"/>
      <c r="L38" s="71"/>
      <c r="M38" s="72"/>
      <c r="N38" s="73"/>
    </row>
    <row r="39" spans="1:16" x14ac:dyDescent="0.25">
      <c r="C39" t="s">
        <v>123</v>
      </c>
      <c r="E39" s="21" t="str">
        <f>E32</f>
        <v>2020 kW</v>
      </c>
      <c r="G39" s="69"/>
      <c r="I39" s="71"/>
      <c r="K39" s="72" t="s">
        <v>78</v>
      </c>
      <c r="L39" s="71"/>
      <c r="M39" s="72" t="s">
        <v>80</v>
      </c>
      <c r="N39" s="73" t="s">
        <v>81</v>
      </c>
    </row>
    <row r="40" spans="1:16" x14ac:dyDescent="0.25">
      <c r="A40" t="str">
        <f>A22</f>
        <v>PSUP 2020 Adj. to 2019</v>
      </c>
      <c r="B40" t="str">
        <f>B10</f>
        <v xml:space="preserve">GS&lt;50 </v>
      </c>
      <c r="C40" s="21">
        <f>D22</f>
        <v>0</v>
      </c>
      <c r="E40" s="21">
        <f>F22</f>
        <v>0</v>
      </c>
      <c r="G40" s="69"/>
      <c r="H40" s="70">
        <v>0.91300000000000003</v>
      </c>
      <c r="I40" s="71"/>
      <c r="K40" s="72" t="s">
        <v>125</v>
      </c>
      <c r="L40" s="71"/>
      <c r="M40" s="72" t="s">
        <v>126</v>
      </c>
      <c r="N40" s="73"/>
    </row>
    <row r="41" spans="1:16" x14ac:dyDescent="0.25">
      <c r="B41" t="str">
        <f>B11</f>
        <v>GEN&gt;50</v>
      </c>
      <c r="C41" s="21">
        <f>D23</f>
        <v>0</v>
      </c>
      <c r="E41" s="21">
        <f t="shared" ref="E41:E42" si="12">F23</f>
        <v>0</v>
      </c>
      <c r="G41" s="72">
        <v>1.0189999999999999</v>
      </c>
      <c r="H41" s="70">
        <v>0.91300000000000003</v>
      </c>
      <c r="I41" s="71">
        <f>E41*G41*H41</f>
        <v>0</v>
      </c>
      <c r="K41" s="72">
        <f>$D$50</f>
        <v>1</v>
      </c>
      <c r="L41" s="71">
        <f>I41*K41</f>
        <v>0</v>
      </c>
      <c r="M41" s="72">
        <v>1</v>
      </c>
      <c r="N41" s="73">
        <f t="shared" si="11"/>
        <v>0</v>
      </c>
      <c r="P41" s="75">
        <f t="shared" ref="P41:P43" si="13">(N41/$N$44)</f>
        <v>0</v>
      </c>
    </row>
    <row r="42" spans="1:16" x14ac:dyDescent="0.25">
      <c r="B42" t="str">
        <f>B12</f>
        <v>Intermediate</v>
      </c>
      <c r="C42" s="21">
        <f t="shared" ref="C42:C43" si="14">D24</f>
        <v>-21</v>
      </c>
      <c r="E42" s="21">
        <f t="shared" si="12"/>
        <v>-21</v>
      </c>
      <c r="G42" s="72">
        <v>1.0189999999999999</v>
      </c>
      <c r="H42" s="70">
        <v>0.91300000000000003</v>
      </c>
      <c r="I42" s="71">
        <f>E42*G42*H42</f>
        <v>-19.537286999999999</v>
      </c>
      <c r="K42" s="72">
        <f>$D$50</f>
        <v>1</v>
      </c>
      <c r="L42" s="71">
        <f>I42*K42</f>
        <v>-19.537286999999999</v>
      </c>
      <c r="M42" s="72">
        <f>M41</f>
        <v>1</v>
      </c>
      <c r="N42" s="73">
        <f t="shared" si="11"/>
        <v>-19.537286999999999</v>
      </c>
      <c r="P42" s="75">
        <f t="shared" si="13"/>
        <v>0.95454545454545447</v>
      </c>
    </row>
    <row r="43" spans="1:16" x14ac:dyDescent="0.25">
      <c r="B43" t="str">
        <f>B13</f>
        <v>Large</v>
      </c>
      <c r="C43" s="21">
        <f t="shared" si="14"/>
        <v>-1</v>
      </c>
      <c r="E43" s="21">
        <f>F25</f>
        <v>-1</v>
      </c>
      <c r="G43" s="72">
        <v>1.0189999999999999</v>
      </c>
      <c r="H43" s="70">
        <v>0.91300000000000003</v>
      </c>
      <c r="I43" s="71">
        <f>E43*G43*H43</f>
        <v>-0.93034699999999992</v>
      </c>
      <c r="K43" s="72">
        <f>$D$50</f>
        <v>1</v>
      </c>
      <c r="L43" s="71">
        <f>I43*K43</f>
        <v>-0.93034699999999992</v>
      </c>
      <c r="M43" s="72">
        <f>M42</f>
        <v>1</v>
      </c>
      <c r="N43" s="73">
        <f t="shared" si="11"/>
        <v>-0.93034699999999992</v>
      </c>
      <c r="P43" s="75">
        <f t="shared" si="13"/>
        <v>4.5454545454545449E-2</v>
      </c>
    </row>
    <row r="44" spans="1:16" x14ac:dyDescent="0.25">
      <c r="B44" s="43" t="str">
        <f>B14</f>
        <v xml:space="preserve">   TOTAL</v>
      </c>
      <c r="C44" s="45">
        <f>SUM(C40:C43)</f>
        <v>-22</v>
      </c>
      <c r="E44" s="45">
        <f>SUM(E40:E43)</f>
        <v>-22</v>
      </c>
      <c r="G44" s="69"/>
      <c r="I44" s="71">
        <f>SUM(I41:I43)</f>
        <v>-20.467634</v>
      </c>
      <c r="K44" s="72">
        <f>$D$50</f>
        <v>1</v>
      </c>
      <c r="L44" s="71">
        <f>SUM(L41:L43)</f>
        <v>-20.467634</v>
      </c>
      <c r="M44" s="72">
        <f>M43</f>
        <v>1</v>
      </c>
      <c r="N44" s="73">
        <f>SUM(N41:N43)</f>
        <v>-20.467634</v>
      </c>
      <c r="P44" s="75">
        <f>(N44/$N$44)</f>
        <v>1</v>
      </c>
    </row>
    <row r="45" spans="1:16" x14ac:dyDescent="0.25">
      <c r="C45" s="17"/>
      <c r="E45" s="17"/>
      <c r="G45" s="69"/>
      <c r="I45" s="71"/>
      <c r="K45" s="71"/>
      <c r="L45" s="71"/>
      <c r="M45" s="72"/>
      <c r="N45" s="73"/>
      <c r="P45" s="75"/>
    </row>
    <row r="47" spans="1:16" x14ac:dyDescent="0.25">
      <c r="C47" t="s">
        <v>82</v>
      </c>
      <c r="M47" s="127"/>
    </row>
    <row r="48" spans="1:16" x14ac:dyDescent="0.25">
      <c r="C48" t="s">
        <v>83</v>
      </c>
      <c r="D48" t="s">
        <v>84</v>
      </c>
      <c r="E48" t="s">
        <v>85</v>
      </c>
    </row>
    <row r="49" spans="1:12" x14ac:dyDescent="0.25">
      <c r="B49" t="s">
        <v>86</v>
      </c>
      <c r="C49" s="70">
        <v>1</v>
      </c>
      <c r="D49" s="70">
        <v>1</v>
      </c>
      <c r="E49" s="70">
        <v>0.995</v>
      </c>
    </row>
    <row r="50" spans="1:12" x14ac:dyDescent="0.25">
      <c r="B50" t="s">
        <v>29</v>
      </c>
      <c r="C50" s="70">
        <v>1</v>
      </c>
      <c r="D50" s="70">
        <v>1</v>
      </c>
      <c r="E50" s="70">
        <v>1</v>
      </c>
    </row>
    <row r="53" spans="1:12" x14ac:dyDescent="0.25">
      <c r="A53" s="113" t="s">
        <v>134</v>
      </c>
      <c r="B53" s="113" t="s">
        <v>135</v>
      </c>
      <c r="C53" s="74" t="s">
        <v>87</v>
      </c>
      <c r="D53" s="74" t="s">
        <v>44</v>
      </c>
      <c r="E53" s="74" t="s">
        <v>88</v>
      </c>
      <c r="F53" s="74" t="s">
        <v>89</v>
      </c>
      <c r="G53" s="74" t="s">
        <v>90</v>
      </c>
      <c r="H53" s="74" t="s">
        <v>91</v>
      </c>
      <c r="I53" s="74" t="s">
        <v>92</v>
      </c>
      <c r="J53" s="74" t="s">
        <v>93</v>
      </c>
    </row>
    <row r="54" spans="1:12" x14ac:dyDescent="0.25">
      <c r="A54">
        <v>2019</v>
      </c>
      <c r="B54">
        <v>2019</v>
      </c>
      <c r="F54" s="71">
        <f>I35+I42</f>
        <v>-19.537286999999999</v>
      </c>
      <c r="H54" s="71"/>
      <c r="J54" s="71">
        <f>I36+I43</f>
        <v>-0.93034699999999992</v>
      </c>
    </row>
    <row r="55" spans="1:12" x14ac:dyDescent="0.25">
      <c r="A55">
        <v>2019</v>
      </c>
      <c r="B55">
        <v>2020</v>
      </c>
      <c r="F55" s="71">
        <f>L35+L42</f>
        <v>-19.537286999999999</v>
      </c>
      <c r="H55" s="71"/>
      <c r="J55" s="71">
        <f>L36+L43</f>
        <v>-0.93034699999999992</v>
      </c>
      <c r="L55" t="s">
        <v>136</v>
      </c>
    </row>
    <row r="56" spans="1:12" x14ac:dyDescent="0.25">
      <c r="A56">
        <v>2019</v>
      </c>
      <c r="B56">
        <v>2021</v>
      </c>
      <c r="F56" s="71">
        <f>N35+N42</f>
        <v>-19.537286999999999</v>
      </c>
      <c r="H56" s="71"/>
      <c r="J56" s="71">
        <f>N36+N43</f>
        <v>-0.93034699999999992</v>
      </c>
    </row>
    <row r="57" spans="1:12" x14ac:dyDescent="0.25">
      <c r="D57" s="71"/>
      <c r="E57" s="71"/>
      <c r="F57" s="71"/>
      <c r="H57" s="71"/>
      <c r="J57" s="71"/>
    </row>
    <row r="58" spans="1:12" x14ac:dyDescent="0.25">
      <c r="A58" s="113" t="s">
        <v>134</v>
      </c>
      <c r="B58" s="113" t="s">
        <v>135</v>
      </c>
      <c r="C58" s="74" t="s">
        <v>87</v>
      </c>
      <c r="D58" s="74" t="s">
        <v>44</v>
      </c>
      <c r="E58" s="74" t="s">
        <v>88</v>
      </c>
      <c r="F58" s="74" t="s">
        <v>89</v>
      </c>
      <c r="G58" s="74" t="s">
        <v>90</v>
      </c>
      <c r="H58" s="74" t="s">
        <v>91</v>
      </c>
      <c r="I58" s="74" t="s">
        <v>92</v>
      </c>
      <c r="J58" s="74" t="s">
        <v>93</v>
      </c>
    </row>
    <row r="59" spans="1:12" x14ac:dyDescent="0.25">
      <c r="A59">
        <v>2020</v>
      </c>
      <c r="B59">
        <v>2019</v>
      </c>
      <c r="D59" s="71">
        <f>I33+I40</f>
        <v>0</v>
      </c>
      <c r="E59" s="71">
        <f>I34+I41</f>
        <v>0</v>
      </c>
      <c r="F59" s="71"/>
      <c r="H59" s="71"/>
      <c r="J59" s="71"/>
    </row>
    <row r="60" spans="1:12" x14ac:dyDescent="0.25">
      <c r="A60">
        <v>2020</v>
      </c>
      <c r="B60">
        <v>2020</v>
      </c>
      <c r="D60" s="71">
        <f>L33+L40</f>
        <v>45.732785279999995</v>
      </c>
      <c r="E60" s="71">
        <f>L34+L41</f>
        <v>122.29666176000001</v>
      </c>
      <c r="F60" s="71"/>
      <c r="H60" s="71"/>
      <c r="J60" s="71"/>
    </row>
    <row r="61" spans="1:12" x14ac:dyDescent="0.25">
      <c r="A61">
        <v>2020</v>
      </c>
      <c r="B61">
        <v>2021</v>
      </c>
      <c r="D61" s="71">
        <f>N33+N40</f>
        <v>45.732785279999995</v>
      </c>
      <c r="E61" s="71">
        <f>N34+N41</f>
        <v>122.29666176000001</v>
      </c>
      <c r="F61" s="71"/>
      <c r="H61" s="71"/>
      <c r="J61" s="71"/>
      <c r="L61" t="s">
        <v>86</v>
      </c>
    </row>
  </sheetData>
  <pageMargins left="0.70866141732283472" right="0.70866141732283472" top="0.74803149606299213" bottom="0.74803149606299213" header="0.31496062992125984" footer="0.31496062992125984"/>
  <pageSetup scale="44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U29"/>
  <sheetViews>
    <sheetView workbookViewId="0">
      <selection activeCell="B5" sqref="B5"/>
    </sheetView>
  </sheetViews>
  <sheetFormatPr defaultRowHeight="15" x14ac:dyDescent="0.25"/>
  <cols>
    <col min="1" max="1" width="18.42578125" style="79" customWidth="1"/>
    <col min="2" max="2" width="23.140625" style="79" bestFit="1" customWidth="1"/>
    <col min="3" max="3" width="14.28515625" style="79" customWidth="1"/>
    <col min="4" max="4" width="16.85546875" style="79" bestFit="1" customWidth="1"/>
    <col min="5" max="6" width="18.28515625" style="79" customWidth="1"/>
    <col min="7" max="7" width="12.5703125" style="79" bestFit="1" customWidth="1"/>
    <col min="8" max="8" width="13.28515625" style="79" bestFit="1" customWidth="1"/>
    <col min="9" max="9" width="9.28515625" style="79" bestFit="1" customWidth="1"/>
    <col min="10" max="10" width="15.5703125" style="79" bestFit="1" customWidth="1"/>
    <col min="11" max="12" width="15.5703125" style="79" customWidth="1"/>
    <col min="13" max="21" width="11.28515625" style="79" customWidth="1"/>
    <col min="22" max="16384" width="9.140625" style="79"/>
  </cols>
  <sheetData>
    <row r="3" spans="1:21" ht="45" x14ac:dyDescent="0.25">
      <c r="A3" s="77" t="s">
        <v>0</v>
      </c>
      <c r="B3" s="78" t="s">
        <v>1</v>
      </c>
      <c r="C3" s="78" t="s">
        <v>39</v>
      </c>
      <c r="D3" s="78" t="s">
        <v>2</v>
      </c>
      <c r="E3" s="78" t="s">
        <v>3</v>
      </c>
      <c r="F3" s="78" t="s">
        <v>73</v>
      </c>
      <c r="G3" s="78" t="s">
        <v>4</v>
      </c>
      <c r="H3" s="78" t="s">
        <v>6</v>
      </c>
      <c r="I3" s="78" t="s">
        <v>7</v>
      </c>
      <c r="J3" s="78" t="s">
        <v>8</v>
      </c>
      <c r="K3" s="93" t="s">
        <v>94</v>
      </c>
      <c r="L3" s="93" t="s">
        <v>95</v>
      </c>
      <c r="M3" s="92" t="s">
        <v>36</v>
      </c>
      <c r="N3" s="93" t="s">
        <v>96</v>
      </c>
      <c r="O3" s="93" t="s">
        <v>97</v>
      </c>
      <c r="P3" s="93" t="s">
        <v>98</v>
      </c>
      <c r="Q3" s="93" t="s">
        <v>99</v>
      </c>
      <c r="R3" s="93" t="s">
        <v>100</v>
      </c>
      <c r="S3" s="93" t="s">
        <v>101</v>
      </c>
      <c r="T3" s="93" t="s">
        <v>102</v>
      </c>
      <c r="U3" s="93" t="s">
        <v>103</v>
      </c>
    </row>
    <row r="5" spans="1:21" ht="21" x14ac:dyDescent="0.25">
      <c r="A5" s="79">
        <v>190468</v>
      </c>
      <c r="C5" s="79" t="s">
        <v>104</v>
      </c>
      <c r="E5" s="80" t="s">
        <v>5</v>
      </c>
      <c r="F5" s="81">
        <v>43831</v>
      </c>
      <c r="G5" s="82">
        <v>1865</v>
      </c>
      <c r="H5" s="83">
        <v>19847</v>
      </c>
      <c r="I5" s="84">
        <v>0.8</v>
      </c>
      <c r="J5" s="79" t="s">
        <v>105</v>
      </c>
      <c r="K5" s="130" t="s">
        <v>142</v>
      </c>
      <c r="L5" s="79" t="s">
        <v>143</v>
      </c>
      <c r="M5">
        <v>12</v>
      </c>
      <c r="N5" s="17">
        <v>19847</v>
      </c>
      <c r="O5" s="12">
        <v>0.8</v>
      </c>
      <c r="P5" s="20">
        <f>N5*99.5%</f>
        <v>19747.764999999999</v>
      </c>
      <c r="Q5">
        <f>O5*99.5%</f>
        <v>0.79600000000000004</v>
      </c>
      <c r="R5" s="20">
        <f>N5*99.5%</f>
        <v>19747.764999999999</v>
      </c>
      <c r="S5">
        <f>O5*99.5%</f>
        <v>0.79600000000000004</v>
      </c>
      <c r="T5" s="131">
        <f>N5*99.5%</f>
        <v>19747.764999999999</v>
      </c>
      <c r="U5">
        <f>O5*99.5%</f>
        <v>0.79600000000000004</v>
      </c>
    </row>
    <row r="6" spans="1:21" ht="21" x14ac:dyDescent="0.25">
      <c r="A6" s="79">
        <v>194610</v>
      </c>
      <c r="C6" s="79" t="s">
        <v>104</v>
      </c>
      <c r="E6" s="80" t="s">
        <v>5</v>
      </c>
      <c r="F6" s="85">
        <v>43831</v>
      </c>
      <c r="G6" s="82">
        <v>2371</v>
      </c>
      <c r="H6" s="83">
        <v>40915</v>
      </c>
      <c r="I6" s="84">
        <v>4.7</v>
      </c>
      <c r="J6" s="79" t="s">
        <v>105</v>
      </c>
      <c r="K6" s="130" t="s">
        <v>142</v>
      </c>
      <c r="L6" s="79" t="s">
        <v>144</v>
      </c>
      <c r="M6">
        <v>12</v>
      </c>
      <c r="N6" s="17">
        <v>40915</v>
      </c>
      <c r="O6" s="12">
        <v>4.7</v>
      </c>
      <c r="P6" s="20">
        <f t="shared" ref="P6:Q21" si="0">N6*99.5%</f>
        <v>40710.425000000003</v>
      </c>
      <c r="Q6">
        <f t="shared" si="0"/>
        <v>4.6764999999999999</v>
      </c>
      <c r="R6" s="20">
        <f t="shared" ref="R6:S21" si="1">N6*99.5%</f>
        <v>40710.425000000003</v>
      </c>
      <c r="S6">
        <f t="shared" si="1"/>
        <v>4.6764999999999999</v>
      </c>
      <c r="T6" s="131">
        <f t="shared" ref="T6:U21" si="2">N6*99.5%</f>
        <v>40710.425000000003</v>
      </c>
      <c r="U6">
        <f t="shared" si="2"/>
        <v>4.6764999999999999</v>
      </c>
    </row>
    <row r="7" spans="1:21" ht="21" x14ac:dyDescent="0.25">
      <c r="A7" s="79">
        <v>200022</v>
      </c>
      <c r="C7" s="79" t="s">
        <v>104</v>
      </c>
      <c r="E7" s="80" t="s">
        <v>5</v>
      </c>
      <c r="F7" s="85">
        <v>43831</v>
      </c>
      <c r="G7" s="82">
        <v>4808</v>
      </c>
      <c r="H7" s="83">
        <v>74569</v>
      </c>
      <c r="I7" s="84">
        <v>0</v>
      </c>
      <c r="J7" s="79" t="s">
        <v>106</v>
      </c>
      <c r="K7" s="130" t="s">
        <v>142</v>
      </c>
      <c r="L7" s="79" t="s">
        <v>145</v>
      </c>
      <c r="M7">
        <v>12</v>
      </c>
      <c r="N7" s="17">
        <v>74569</v>
      </c>
      <c r="O7" s="12">
        <v>0</v>
      </c>
      <c r="P7" s="20">
        <f t="shared" si="0"/>
        <v>74196.154999999999</v>
      </c>
      <c r="Q7">
        <f t="shared" si="0"/>
        <v>0</v>
      </c>
      <c r="R7" s="20">
        <f t="shared" si="1"/>
        <v>74196.154999999999</v>
      </c>
      <c r="S7">
        <f t="shared" si="1"/>
        <v>0</v>
      </c>
      <c r="T7" s="131">
        <f t="shared" si="2"/>
        <v>74196.154999999999</v>
      </c>
      <c r="U7">
        <f t="shared" si="2"/>
        <v>0</v>
      </c>
    </row>
    <row r="8" spans="1:21" ht="21" x14ac:dyDescent="0.25">
      <c r="A8" s="79">
        <v>201506</v>
      </c>
      <c r="C8" s="79" t="s">
        <v>104</v>
      </c>
      <c r="E8" s="80" t="s">
        <v>5</v>
      </c>
      <c r="F8" s="85">
        <v>43862</v>
      </c>
      <c r="G8" s="82">
        <v>8280</v>
      </c>
      <c r="H8" s="83">
        <v>68633</v>
      </c>
      <c r="I8" s="84">
        <v>20.7</v>
      </c>
      <c r="J8" s="79" t="s">
        <v>105</v>
      </c>
      <c r="K8" s="130" t="s">
        <v>142</v>
      </c>
      <c r="L8" s="79" t="s">
        <v>146</v>
      </c>
      <c r="M8">
        <v>14</v>
      </c>
      <c r="N8" s="17">
        <v>68633</v>
      </c>
      <c r="O8" s="12">
        <v>20.7</v>
      </c>
      <c r="P8" s="20">
        <f t="shared" si="0"/>
        <v>68289.835000000006</v>
      </c>
      <c r="Q8">
        <f t="shared" si="0"/>
        <v>20.596499999999999</v>
      </c>
      <c r="R8" s="20">
        <f t="shared" si="1"/>
        <v>68289.835000000006</v>
      </c>
      <c r="S8">
        <f t="shared" si="1"/>
        <v>20.596499999999999</v>
      </c>
      <c r="T8" s="131">
        <f t="shared" si="2"/>
        <v>68289.835000000006</v>
      </c>
      <c r="U8">
        <f t="shared" si="2"/>
        <v>20.596499999999999</v>
      </c>
    </row>
    <row r="9" spans="1:21" ht="21" x14ac:dyDescent="0.25">
      <c r="A9" s="79">
        <v>179952</v>
      </c>
      <c r="C9" s="79" t="s">
        <v>104</v>
      </c>
      <c r="E9" s="80" t="s">
        <v>5</v>
      </c>
      <c r="F9" s="85">
        <v>43862</v>
      </c>
      <c r="G9" s="82">
        <v>1260</v>
      </c>
      <c r="H9" s="83">
        <v>16849</v>
      </c>
      <c r="I9" s="84">
        <v>2.4</v>
      </c>
      <c r="J9" s="79" t="s">
        <v>107</v>
      </c>
      <c r="K9" s="130" t="s">
        <v>142</v>
      </c>
      <c r="L9" s="79" t="s">
        <v>147</v>
      </c>
      <c r="M9">
        <v>15</v>
      </c>
      <c r="N9" s="17">
        <v>16849</v>
      </c>
      <c r="O9" s="12">
        <v>2.4</v>
      </c>
      <c r="P9" s="20">
        <f t="shared" si="0"/>
        <v>16764.755000000001</v>
      </c>
      <c r="Q9">
        <f t="shared" si="0"/>
        <v>2.3879999999999999</v>
      </c>
      <c r="R9" s="20">
        <f t="shared" si="1"/>
        <v>16764.755000000001</v>
      </c>
      <c r="S9">
        <f t="shared" si="1"/>
        <v>2.3879999999999999</v>
      </c>
      <c r="T9" s="131">
        <f t="shared" si="2"/>
        <v>16764.755000000001</v>
      </c>
      <c r="U9">
        <f t="shared" si="2"/>
        <v>2.3879999999999999</v>
      </c>
    </row>
    <row r="10" spans="1:21" ht="21" x14ac:dyDescent="0.25">
      <c r="A10" s="79">
        <v>164493</v>
      </c>
      <c r="C10" s="79" t="s">
        <v>104</v>
      </c>
      <c r="E10" s="80" t="s">
        <v>5</v>
      </c>
      <c r="F10" s="85">
        <v>43862</v>
      </c>
      <c r="G10" s="82">
        <v>2142</v>
      </c>
      <c r="H10" s="83">
        <v>7458</v>
      </c>
      <c r="I10" s="84">
        <v>1.47</v>
      </c>
      <c r="J10" s="79" t="s">
        <v>105</v>
      </c>
      <c r="K10" s="130" t="s">
        <v>142</v>
      </c>
      <c r="L10" s="79" t="s">
        <v>147</v>
      </c>
      <c r="M10">
        <v>19</v>
      </c>
      <c r="N10" s="17">
        <v>7458</v>
      </c>
      <c r="O10" s="12">
        <v>1.47</v>
      </c>
      <c r="P10" s="20">
        <f t="shared" si="0"/>
        <v>7420.71</v>
      </c>
      <c r="Q10">
        <f t="shared" si="0"/>
        <v>1.46265</v>
      </c>
      <c r="R10" s="20">
        <f t="shared" si="1"/>
        <v>7420.71</v>
      </c>
      <c r="S10">
        <f t="shared" si="1"/>
        <v>1.46265</v>
      </c>
      <c r="T10" s="131">
        <f t="shared" si="2"/>
        <v>7420.71</v>
      </c>
      <c r="U10">
        <f t="shared" si="2"/>
        <v>1.46265</v>
      </c>
    </row>
    <row r="11" spans="1:21" ht="21" x14ac:dyDescent="0.25">
      <c r="A11" s="79">
        <v>179951</v>
      </c>
      <c r="C11" s="79" t="s">
        <v>104</v>
      </c>
      <c r="E11" s="80" t="s">
        <v>5</v>
      </c>
      <c r="F11" s="85">
        <v>43862</v>
      </c>
      <c r="G11" s="82">
        <v>6791</v>
      </c>
      <c r="H11" s="83">
        <v>3064</v>
      </c>
      <c r="I11" s="84">
        <v>5.0999999999999996</v>
      </c>
      <c r="J11" s="79" t="s">
        <v>108</v>
      </c>
      <c r="K11" s="130" t="s">
        <v>142</v>
      </c>
      <c r="L11" s="79" t="s">
        <v>147</v>
      </c>
      <c r="M11">
        <v>15</v>
      </c>
      <c r="N11" s="17">
        <v>3064</v>
      </c>
      <c r="O11" s="12">
        <v>5.0999999999999996</v>
      </c>
      <c r="P11" s="20">
        <f t="shared" si="0"/>
        <v>3048.68</v>
      </c>
      <c r="Q11">
        <f t="shared" si="0"/>
        <v>5.0744999999999996</v>
      </c>
      <c r="R11" s="20">
        <f t="shared" si="1"/>
        <v>3048.68</v>
      </c>
      <c r="S11">
        <f t="shared" si="1"/>
        <v>5.0744999999999996</v>
      </c>
      <c r="T11" s="131">
        <f t="shared" si="2"/>
        <v>3048.68</v>
      </c>
      <c r="U11">
        <f t="shared" si="2"/>
        <v>5.0744999999999996</v>
      </c>
    </row>
    <row r="12" spans="1:21" ht="21" x14ac:dyDescent="0.25">
      <c r="A12" s="79">
        <v>201108</v>
      </c>
      <c r="C12" s="79" t="s">
        <v>109</v>
      </c>
      <c r="E12" s="80" t="s">
        <v>5</v>
      </c>
      <c r="F12" s="85">
        <v>43891</v>
      </c>
      <c r="G12" s="82">
        <v>15136</v>
      </c>
      <c r="H12" s="83">
        <v>172958</v>
      </c>
      <c r="I12" s="84">
        <v>19.739999999999998</v>
      </c>
      <c r="J12" s="79" t="s">
        <v>110</v>
      </c>
      <c r="K12" s="130" t="s">
        <v>142</v>
      </c>
      <c r="L12" s="79" t="s">
        <v>148</v>
      </c>
      <c r="M12" t="s">
        <v>159</v>
      </c>
      <c r="N12" s="17">
        <v>172958</v>
      </c>
      <c r="O12" s="12">
        <v>19.739999999999998</v>
      </c>
      <c r="P12" s="20">
        <f t="shared" si="0"/>
        <v>172093.21</v>
      </c>
      <c r="Q12">
        <f t="shared" si="0"/>
        <v>19.641299999999998</v>
      </c>
      <c r="R12" s="20">
        <f t="shared" si="1"/>
        <v>172093.21</v>
      </c>
      <c r="S12">
        <f t="shared" si="1"/>
        <v>19.641299999999998</v>
      </c>
      <c r="T12" s="131">
        <f t="shared" si="2"/>
        <v>172093.21</v>
      </c>
      <c r="U12">
        <f t="shared" si="2"/>
        <v>19.641299999999998</v>
      </c>
    </row>
    <row r="13" spans="1:21" ht="21" x14ac:dyDescent="0.25">
      <c r="A13" s="79">
        <v>206481</v>
      </c>
      <c r="C13" s="79" t="s">
        <v>104</v>
      </c>
      <c r="E13" s="80" t="s">
        <v>5</v>
      </c>
      <c r="F13" s="85">
        <v>43891</v>
      </c>
      <c r="G13" s="82">
        <v>656</v>
      </c>
      <c r="H13" s="83">
        <v>7534</v>
      </c>
      <c r="I13" s="84">
        <v>1.64</v>
      </c>
      <c r="J13" s="79" t="s">
        <v>111</v>
      </c>
      <c r="K13" s="130" t="s">
        <v>142</v>
      </c>
      <c r="L13" s="79" t="s">
        <v>149</v>
      </c>
      <c r="M13">
        <v>12</v>
      </c>
      <c r="N13" s="17">
        <v>7534</v>
      </c>
      <c r="O13" s="12">
        <v>1.64</v>
      </c>
      <c r="P13" s="20">
        <f t="shared" si="0"/>
        <v>7496.33</v>
      </c>
      <c r="Q13">
        <f t="shared" si="0"/>
        <v>1.6317999999999999</v>
      </c>
      <c r="R13" s="20">
        <f t="shared" si="1"/>
        <v>7496.33</v>
      </c>
      <c r="S13">
        <f t="shared" si="1"/>
        <v>1.6317999999999999</v>
      </c>
      <c r="T13" s="131">
        <f t="shared" si="2"/>
        <v>7496.33</v>
      </c>
      <c r="U13">
        <f t="shared" si="2"/>
        <v>1.6317999999999999</v>
      </c>
    </row>
    <row r="14" spans="1:21" ht="21" x14ac:dyDescent="0.25">
      <c r="A14" s="79">
        <v>196424</v>
      </c>
      <c r="C14" s="79" t="s">
        <v>109</v>
      </c>
      <c r="E14" s="80" t="s">
        <v>5</v>
      </c>
      <c r="F14" s="85">
        <v>43922</v>
      </c>
      <c r="G14" s="82">
        <v>2045</v>
      </c>
      <c r="H14" s="83">
        <v>9902</v>
      </c>
      <c r="I14" s="84">
        <v>0.9</v>
      </c>
      <c r="J14" s="79" t="s">
        <v>105</v>
      </c>
      <c r="K14" s="130" t="s">
        <v>142</v>
      </c>
      <c r="L14" s="79" t="s">
        <v>150</v>
      </c>
      <c r="M14">
        <v>14</v>
      </c>
      <c r="N14" s="17">
        <v>9902</v>
      </c>
      <c r="O14" s="12">
        <v>0.9</v>
      </c>
      <c r="P14" s="20">
        <f t="shared" si="0"/>
        <v>9852.49</v>
      </c>
      <c r="Q14">
        <f t="shared" si="0"/>
        <v>0.89549999999999996</v>
      </c>
      <c r="R14" s="20">
        <f t="shared" si="1"/>
        <v>9852.49</v>
      </c>
      <c r="S14">
        <f t="shared" si="1"/>
        <v>0.89549999999999996</v>
      </c>
      <c r="T14" s="131">
        <f t="shared" si="2"/>
        <v>9852.49</v>
      </c>
      <c r="U14">
        <f t="shared" si="2"/>
        <v>0.89549999999999996</v>
      </c>
    </row>
    <row r="15" spans="1:21" ht="21" x14ac:dyDescent="0.25">
      <c r="A15" s="79">
        <v>202002</v>
      </c>
      <c r="C15" s="79" t="s">
        <v>109</v>
      </c>
      <c r="E15" s="80" t="s">
        <v>5</v>
      </c>
      <c r="F15" s="85">
        <v>43952</v>
      </c>
      <c r="G15" s="82">
        <v>880</v>
      </c>
      <c r="H15" s="83">
        <v>9744</v>
      </c>
      <c r="I15" s="84">
        <v>0</v>
      </c>
      <c r="J15" s="79" t="s">
        <v>112</v>
      </c>
      <c r="K15" s="130" t="s">
        <v>142</v>
      </c>
      <c r="L15" s="79" t="s">
        <v>151</v>
      </c>
      <c r="M15">
        <v>12</v>
      </c>
      <c r="N15" s="17">
        <v>9744</v>
      </c>
      <c r="O15" s="12">
        <v>0</v>
      </c>
      <c r="P15" s="20">
        <f t="shared" si="0"/>
        <v>9695.2800000000007</v>
      </c>
      <c r="Q15">
        <f t="shared" si="0"/>
        <v>0</v>
      </c>
      <c r="R15" s="20">
        <f t="shared" si="1"/>
        <v>9695.2800000000007</v>
      </c>
      <c r="S15">
        <f t="shared" si="1"/>
        <v>0</v>
      </c>
      <c r="T15" s="131">
        <f t="shared" si="2"/>
        <v>9695.2800000000007</v>
      </c>
      <c r="U15">
        <f t="shared" si="2"/>
        <v>0</v>
      </c>
    </row>
    <row r="16" spans="1:21" ht="21" x14ac:dyDescent="0.25">
      <c r="A16" s="79">
        <v>191188</v>
      </c>
      <c r="C16" s="79" t="s">
        <v>109</v>
      </c>
      <c r="E16" s="80" t="s">
        <v>5</v>
      </c>
      <c r="F16" s="85">
        <v>43952</v>
      </c>
      <c r="G16" s="82">
        <v>6885</v>
      </c>
      <c r="H16" s="83">
        <v>53922</v>
      </c>
      <c r="I16" s="84">
        <v>16.899999999999999</v>
      </c>
      <c r="J16" s="79" t="s">
        <v>105</v>
      </c>
      <c r="K16" s="130" t="s">
        <v>142</v>
      </c>
      <c r="L16" s="79" t="s">
        <v>152</v>
      </c>
      <c r="M16">
        <v>14</v>
      </c>
      <c r="N16" s="17">
        <v>53922</v>
      </c>
      <c r="O16" s="12">
        <v>16.899999999999999</v>
      </c>
      <c r="P16" s="20">
        <f t="shared" si="0"/>
        <v>53652.39</v>
      </c>
      <c r="Q16">
        <f t="shared" si="0"/>
        <v>16.8155</v>
      </c>
      <c r="R16" s="20">
        <f t="shared" si="1"/>
        <v>53652.39</v>
      </c>
      <c r="S16">
        <f t="shared" si="1"/>
        <v>16.8155</v>
      </c>
      <c r="T16" s="131">
        <f t="shared" si="2"/>
        <v>53652.39</v>
      </c>
      <c r="U16">
        <f t="shared" si="2"/>
        <v>16.8155</v>
      </c>
    </row>
    <row r="17" spans="1:21" ht="21" x14ac:dyDescent="0.25">
      <c r="A17" s="79">
        <v>203060</v>
      </c>
      <c r="C17" s="79" t="s">
        <v>109</v>
      </c>
      <c r="E17" s="80" t="s">
        <v>5</v>
      </c>
      <c r="F17" s="85">
        <v>43983</v>
      </c>
      <c r="G17" s="82">
        <v>4920</v>
      </c>
      <c r="H17" s="83">
        <v>52474</v>
      </c>
      <c r="I17" s="84">
        <v>12.3</v>
      </c>
      <c r="J17" s="79" t="s">
        <v>105</v>
      </c>
      <c r="K17" s="130" t="s">
        <v>142</v>
      </c>
      <c r="L17" s="79" t="s">
        <v>153</v>
      </c>
      <c r="M17">
        <v>12</v>
      </c>
      <c r="N17" s="17">
        <v>52474</v>
      </c>
      <c r="O17" s="12">
        <v>12.3</v>
      </c>
      <c r="P17" s="20">
        <f t="shared" si="0"/>
        <v>52211.63</v>
      </c>
      <c r="Q17">
        <f t="shared" si="0"/>
        <v>12.2385</v>
      </c>
      <c r="R17" s="20">
        <f t="shared" si="1"/>
        <v>52211.63</v>
      </c>
      <c r="S17">
        <f t="shared" si="1"/>
        <v>12.2385</v>
      </c>
      <c r="T17" s="131">
        <f t="shared" si="2"/>
        <v>52211.63</v>
      </c>
      <c r="U17">
        <f t="shared" si="2"/>
        <v>12.2385</v>
      </c>
    </row>
    <row r="18" spans="1:21" ht="21" x14ac:dyDescent="0.25">
      <c r="A18" s="79">
        <v>193795</v>
      </c>
      <c r="C18" s="79" t="s">
        <v>109</v>
      </c>
      <c r="E18" s="80" t="s">
        <v>5</v>
      </c>
      <c r="F18" s="85">
        <v>43983</v>
      </c>
      <c r="G18" s="82">
        <v>1080</v>
      </c>
      <c r="H18" s="83">
        <v>12427</v>
      </c>
      <c r="I18" s="84">
        <v>0</v>
      </c>
      <c r="J18" s="79" t="s">
        <v>106</v>
      </c>
      <c r="K18" s="130" t="s">
        <v>142</v>
      </c>
      <c r="L18" s="79" t="s">
        <v>154</v>
      </c>
      <c r="M18">
        <v>12</v>
      </c>
      <c r="N18" s="17">
        <v>12427</v>
      </c>
      <c r="O18" s="12">
        <v>0</v>
      </c>
      <c r="P18" s="20">
        <f t="shared" si="0"/>
        <v>12364.865</v>
      </c>
      <c r="Q18">
        <f t="shared" si="0"/>
        <v>0</v>
      </c>
      <c r="R18" s="20">
        <f t="shared" si="1"/>
        <v>12364.865</v>
      </c>
      <c r="S18">
        <f t="shared" si="1"/>
        <v>0</v>
      </c>
      <c r="T18" s="131">
        <f t="shared" si="2"/>
        <v>12364.865</v>
      </c>
      <c r="U18">
        <f t="shared" si="2"/>
        <v>0</v>
      </c>
    </row>
    <row r="19" spans="1:21" ht="21" x14ac:dyDescent="0.25">
      <c r="A19" s="79">
        <v>185986</v>
      </c>
      <c r="C19" s="79" t="s">
        <v>104</v>
      </c>
      <c r="E19" s="80" t="s">
        <v>5</v>
      </c>
      <c r="F19" s="85">
        <v>44044</v>
      </c>
      <c r="G19" s="82">
        <v>2665</v>
      </c>
      <c r="H19" s="83">
        <v>30214.799999999999</v>
      </c>
      <c r="I19" s="84">
        <v>0</v>
      </c>
      <c r="J19" s="79" t="s">
        <v>106</v>
      </c>
      <c r="K19" s="130" t="s">
        <v>142</v>
      </c>
      <c r="L19" s="79" t="s">
        <v>155</v>
      </c>
      <c r="M19">
        <v>12</v>
      </c>
      <c r="N19" s="17">
        <v>30214.799999999999</v>
      </c>
      <c r="O19" s="12">
        <v>0</v>
      </c>
      <c r="P19" s="20">
        <f t="shared" si="0"/>
        <v>30063.725999999999</v>
      </c>
      <c r="Q19">
        <f t="shared" si="0"/>
        <v>0</v>
      </c>
      <c r="R19" s="20">
        <f t="shared" si="1"/>
        <v>30063.725999999999</v>
      </c>
      <c r="S19">
        <f t="shared" si="1"/>
        <v>0</v>
      </c>
      <c r="T19" s="131">
        <f t="shared" si="2"/>
        <v>30063.725999999999</v>
      </c>
      <c r="U19">
        <f t="shared" si="2"/>
        <v>0</v>
      </c>
    </row>
    <row r="20" spans="1:21" ht="21" x14ac:dyDescent="0.25">
      <c r="A20" s="79">
        <v>204575</v>
      </c>
      <c r="C20" s="79" t="s">
        <v>104</v>
      </c>
      <c r="E20" s="80" t="s">
        <v>5</v>
      </c>
      <c r="F20" s="85">
        <v>44075</v>
      </c>
      <c r="G20" s="82">
        <v>5928</v>
      </c>
      <c r="H20" s="83">
        <v>67777</v>
      </c>
      <c r="I20" s="84">
        <v>14.77</v>
      </c>
      <c r="J20" s="79" t="s">
        <v>111</v>
      </c>
      <c r="K20" s="130" t="s">
        <v>142</v>
      </c>
      <c r="L20" s="79" t="s">
        <v>156</v>
      </c>
      <c r="M20">
        <v>12</v>
      </c>
      <c r="N20" s="17">
        <v>67777</v>
      </c>
      <c r="O20" s="12">
        <v>14.77</v>
      </c>
      <c r="P20" s="20">
        <f t="shared" si="0"/>
        <v>67438.115000000005</v>
      </c>
      <c r="Q20">
        <f t="shared" si="0"/>
        <v>14.696149999999999</v>
      </c>
      <c r="R20" s="20">
        <f t="shared" si="1"/>
        <v>67438.115000000005</v>
      </c>
      <c r="S20">
        <f t="shared" si="1"/>
        <v>14.696149999999999</v>
      </c>
      <c r="T20" s="131">
        <f t="shared" si="2"/>
        <v>67438.115000000005</v>
      </c>
      <c r="U20">
        <f t="shared" si="2"/>
        <v>14.696149999999999</v>
      </c>
    </row>
    <row r="21" spans="1:21" ht="21" x14ac:dyDescent="0.25">
      <c r="A21" s="79">
        <v>192536</v>
      </c>
      <c r="C21" s="79" t="s">
        <v>104</v>
      </c>
      <c r="E21" s="80" t="s">
        <v>5</v>
      </c>
      <c r="F21" s="85">
        <v>43891</v>
      </c>
      <c r="G21" s="82">
        <v>19681</v>
      </c>
      <c r="H21" s="83">
        <v>393622</v>
      </c>
      <c r="I21" s="84">
        <v>46.1</v>
      </c>
      <c r="J21" s="79" t="s">
        <v>105</v>
      </c>
      <c r="K21" s="130" t="s">
        <v>142</v>
      </c>
      <c r="L21" s="79" t="s">
        <v>157</v>
      </c>
      <c r="M21" s="79">
        <v>8</v>
      </c>
      <c r="N21" s="17">
        <v>393622</v>
      </c>
      <c r="O21" s="12">
        <v>46.1</v>
      </c>
      <c r="P21" s="20">
        <f t="shared" si="0"/>
        <v>391653.89</v>
      </c>
      <c r="Q21">
        <f t="shared" si="0"/>
        <v>45.869500000000002</v>
      </c>
      <c r="R21" s="20">
        <f t="shared" si="1"/>
        <v>391653.89</v>
      </c>
      <c r="S21">
        <f t="shared" si="1"/>
        <v>45.869500000000002</v>
      </c>
      <c r="T21" s="131">
        <f t="shared" si="2"/>
        <v>391653.89</v>
      </c>
      <c r="U21">
        <f t="shared" si="2"/>
        <v>45.869500000000002</v>
      </c>
    </row>
    <row r="22" spans="1:21" ht="21" x14ac:dyDescent="0.25">
      <c r="A22" s="79">
        <v>198213</v>
      </c>
      <c r="C22" s="79" t="s">
        <v>104</v>
      </c>
      <c r="E22" s="80" t="s">
        <v>5</v>
      </c>
      <c r="F22" s="85">
        <v>43831</v>
      </c>
      <c r="G22" s="82">
        <v>14240</v>
      </c>
      <c r="H22" s="83">
        <v>107256</v>
      </c>
      <c r="I22" s="84">
        <v>35.6</v>
      </c>
      <c r="J22" s="79" t="s">
        <v>105</v>
      </c>
      <c r="K22" s="130" t="s">
        <v>142</v>
      </c>
      <c r="L22" s="79" t="s">
        <v>158</v>
      </c>
      <c r="M22" s="79">
        <v>19</v>
      </c>
      <c r="N22" s="17">
        <v>107256</v>
      </c>
      <c r="O22" s="12">
        <v>35.6</v>
      </c>
      <c r="P22" s="20">
        <f t="shared" ref="P22:Q22" si="3">N22*99.5%</f>
        <v>106719.72</v>
      </c>
      <c r="Q22">
        <f t="shared" si="3"/>
        <v>35.422000000000004</v>
      </c>
      <c r="R22" s="20">
        <f t="shared" ref="R22:S22" si="4">N22*99.5%</f>
        <v>106719.72</v>
      </c>
      <c r="S22">
        <f t="shared" si="4"/>
        <v>35.422000000000004</v>
      </c>
      <c r="T22" s="131">
        <f t="shared" ref="T22:U22" si="5">N22*99.5%</f>
        <v>106719.72</v>
      </c>
      <c r="U22">
        <f t="shared" si="5"/>
        <v>35.422000000000004</v>
      </c>
    </row>
    <row r="24" spans="1:21" x14ac:dyDescent="0.25">
      <c r="G24" s="86">
        <f>SUM(G5:G23)</f>
        <v>101633</v>
      </c>
      <c r="H24" s="87">
        <f>SUM(H5:H23)</f>
        <v>1149165.8</v>
      </c>
      <c r="I24" s="84">
        <f>SUM(I5:I23)</f>
        <v>183.11999999999998</v>
      </c>
    </row>
    <row r="26" spans="1:21" x14ac:dyDescent="0.25">
      <c r="J26" s="116" t="s">
        <v>140</v>
      </c>
      <c r="K26" s="116" t="s">
        <v>141</v>
      </c>
    </row>
    <row r="27" spans="1:21" x14ac:dyDescent="0.25">
      <c r="C27" s="79" t="str">
        <f>C5</f>
        <v>IM Gen &gt; 50</v>
      </c>
      <c r="H27" s="88">
        <f>SUMIF($C$5:$C$22,$C27,H$5:H$22)</f>
        <v>837738.8</v>
      </c>
      <c r="I27" s="88">
        <f>SUMIF($C$5:$C$22,$C27,I$5:I$22)</f>
        <v>133.28</v>
      </c>
      <c r="J27" s="115">
        <f>I27/$I$29</f>
        <v>0.72782874617737003</v>
      </c>
      <c r="K27" s="115">
        <f>H27/H29</f>
        <v>0.72899733006325107</v>
      </c>
    </row>
    <row r="28" spans="1:21" x14ac:dyDescent="0.25">
      <c r="C28" s="79" t="str">
        <f>C12</f>
        <v>GS &lt; 50</v>
      </c>
      <c r="H28" s="88">
        <f>SUMIF($C$5:$C$22,$C28,H$5:H$22)</f>
        <v>311427</v>
      </c>
      <c r="I28" s="88">
        <f>SUMIF($C$5:$C$22,$C28,I$5:I$22)</f>
        <v>49.839999999999989</v>
      </c>
      <c r="J28" s="115">
        <f>I28/$I$29</f>
        <v>0.27217125382262991</v>
      </c>
      <c r="K28" s="115">
        <f>H28/H29</f>
        <v>0.27100266993674887</v>
      </c>
    </row>
    <row r="29" spans="1:21" x14ac:dyDescent="0.25">
      <c r="C29" s="89" t="s">
        <v>19</v>
      </c>
      <c r="H29" s="90">
        <f>H28+H27</f>
        <v>1149165.8</v>
      </c>
      <c r="I29" s="90">
        <f>I28+I27</f>
        <v>183.12</v>
      </c>
    </row>
  </sheetData>
  <dataValidations count="1">
    <dataValidation type="list" allowBlank="1" showInputMessage="1" showErrorMessage="1" sqref="E5:F5 E6:E22">
      <formula1>LDC_Name</formula1>
    </dataValidation>
  </dataValidations>
  <pageMargins left="0.70866141732283472" right="0.70866141732283472" top="0.74803149606299213" bottom="0.74803149606299213" header="0.31496062992125984" footer="0.31496062992125984"/>
  <pageSetup scale="41" orientation="landscape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V19"/>
  <sheetViews>
    <sheetView workbookViewId="0">
      <selection activeCell="G26" sqref="G26"/>
    </sheetView>
  </sheetViews>
  <sheetFormatPr defaultRowHeight="15" x14ac:dyDescent="0.25"/>
  <cols>
    <col min="1" max="1" width="17.7109375" style="91" customWidth="1"/>
    <col min="2" max="2" width="17.85546875" style="91" customWidth="1"/>
    <col min="3" max="3" width="18.28515625" style="91" customWidth="1"/>
    <col min="4" max="4" width="11.7109375" style="91" bestFit="1" customWidth="1"/>
    <col min="5" max="5" width="20.5703125" style="91" customWidth="1"/>
    <col min="6" max="6" width="11.5703125" style="91" bestFit="1" customWidth="1"/>
    <col min="7" max="7" width="10.5703125" style="91" bestFit="1" customWidth="1"/>
    <col min="8" max="8" width="11.42578125" style="91" customWidth="1"/>
    <col min="9" max="9" width="10.5703125" style="91" customWidth="1"/>
    <col min="10" max="10" width="15.140625" style="91" customWidth="1"/>
    <col min="11" max="11" width="9.140625" style="91"/>
    <col min="12" max="12" width="11.7109375" style="91" customWidth="1"/>
    <col min="13" max="14" width="9.140625" style="91"/>
    <col min="15" max="15" width="10.7109375" style="91" customWidth="1"/>
    <col min="16" max="16" width="9.140625" style="91"/>
    <col min="17" max="17" width="10.5703125" style="91" customWidth="1"/>
    <col min="18" max="18" width="10.140625" style="91" customWidth="1"/>
    <col min="19" max="19" width="10.5703125" style="91" bestFit="1" customWidth="1"/>
    <col min="20" max="20" width="10.140625" style="91" customWidth="1"/>
    <col min="21" max="21" width="10.5703125" style="91" bestFit="1" customWidth="1"/>
    <col min="22" max="22" width="10.140625" style="91" customWidth="1"/>
    <col min="23" max="16384" width="9.140625" style="91"/>
  </cols>
  <sheetData>
    <row r="2" spans="1:22" x14ac:dyDescent="0.25">
      <c r="H2" s="133" t="s">
        <v>113</v>
      </c>
      <c r="I2" s="133"/>
    </row>
    <row r="3" spans="1:22" ht="75" x14ac:dyDescent="0.25">
      <c r="A3" s="92" t="s">
        <v>0</v>
      </c>
      <c r="B3" s="92" t="s">
        <v>39</v>
      </c>
      <c r="C3" s="93" t="s">
        <v>1</v>
      </c>
      <c r="D3" s="93" t="s">
        <v>2</v>
      </c>
      <c r="E3" s="93" t="s">
        <v>3</v>
      </c>
      <c r="F3" s="93" t="s">
        <v>4</v>
      </c>
      <c r="G3" s="93" t="s">
        <v>6</v>
      </c>
      <c r="H3" s="93" t="s">
        <v>114</v>
      </c>
      <c r="I3" s="93" t="s">
        <v>115</v>
      </c>
      <c r="J3" s="93" t="s">
        <v>8</v>
      </c>
      <c r="K3" s="93" t="s">
        <v>116</v>
      </c>
      <c r="L3" s="93" t="s">
        <v>94</v>
      </c>
      <c r="M3" s="93" t="s">
        <v>95</v>
      </c>
      <c r="N3" s="92" t="s">
        <v>36</v>
      </c>
      <c r="O3" s="93" t="s">
        <v>96</v>
      </c>
      <c r="P3" s="93" t="s">
        <v>97</v>
      </c>
      <c r="Q3" s="93" t="s">
        <v>98</v>
      </c>
      <c r="R3" s="93" t="s">
        <v>99</v>
      </c>
      <c r="S3" s="93" t="s">
        <v>100</v>
      </c>
      <c r="T3" s="93" t="s">
        <v>101</v>
      </c>
      <c r="U3" s="93" t="s">
        <v>102</v>
      </c>
      <c r="V3" s="93" t="s">
        <v>103</v>
      </c>
    </row>
    <row r="5" spans="1:22" ht="21" x14ac:dyDescent="0.25">
      <c r="A5" s="91">
        <v>601033</v>
      </c>
      <c r="B5" s="91" t="s">
        <v>41</v>
      </c>
      <c r="E5" s="94" t="s">
        <v>5</v>
      </c>
      <c r="F5" s="95">
        <v>83000</v>
      </c>
      <c r="G5" s="96">
        <v>1138000</v>
      </c>
      <c r="H5" s="91">
        <v>130</v>
      </c>
      <c r="I5" s="91">
        <v>178</v>
      </c>
      <c r="J5" s="91" t="s">
        <v>117</v>
      </c>
      <c r="K5" s="65">
        <v>43374</v>
      </c>
      <c r="L5" t="s">
        <v>160</v>
      </c>
      <c r="M5" s="65">
        <v>43800</v>
      </c>
      <c r="N5">
        <v>10</v>
      </c>
      <c r="O5" s="17">
        <v>1138000</v>
      </c>
      <c r="P5">
        <v>130</v>
      </c>
      <c r="Q5" s="17">
        <v>1138000</v>
      </c>
      <c r="R5">
        <v>130</v>
      </c>
      <c r="S5" s="17">
        <v>1138000</v>
      </c>
      <c r="T5">
        <v>130</v>
      </c>
      <c r="U5" s="17">
        <v>1138000</v>
      </c>
      <c r="V5">
        <v>130</v>
      </c>
    </row>
    <row r="6" spans="1:22" ht="21" x14ac:dyDescent="0.25">
      <c r="A6" s="91">
        <v>601041</v>
      </c>
      <c r="B6" s="91" t="s">
        <v>40</v>
      </c>
      <c r="E6" s="94" t="s">
        <v>5</v>
      </c>
      <c r="F6" s="95">
        <v>12300</v>
      </c>
      <c r="G6" s="96">
        <v>358000</v>
      </c>
      <c r="H6" s="91">
        <v>51</v>
      </c>
      <c r="I6" s="91" t="s">
        <v>118</v>
      </c>
      <c r="J6" s="91" t="s">
        <v>119</v>
      </c>
      <c r="K6" s="65">
        <v>43101</v>
      </c>
      <c r="L6" t="s">
        <v>160</v>
      </c>
      <c r="M6" s="65">
        <v>43800</v>
      </c>
      <c r="N6">
        <v>10</v>
      </c>
      <c r="O6" s="17">
        <v>358000</v>
      </c>
      <c r="P6">
        <v>51</v>
      </c>
      <c r="Q6" s="17">
        <v>358000</v>
      </c>
      <c r="R6">
        <v>51</v>
      </c>
      <c r="S6" s="17">
        <v>358000</v>
      </c>
      <c r="T6">
        <v>51</v>
      </c>
      <c r="U6" s="17">
        <v>358000</v>
      </c>
      <c r="V6">
        <v>51</v>
      </c>
    </row>
    <row r="7" spans="1:22" x14ac:dyDescent="0.25">
      <c r="F7" s="95"/>
    </row>
    <row r="8" spans="1:22" x14ac:dyDescent="0.25">
      <c r="F8" s="95">
        <f>SUM(F5:F7)</f>
        <v>95300</v>
      </c>
      <c r="G8" s="97">
        <f>SUM(G5:G7)</f>
        <v>1496000</v>
      </c>
      <c r="H8" s="91">
        <f>SUM(H5:H7)</f>
        <v>181</v>
      </c>
    </row>
    <row r="9" spans="1:22" x14ac:dyDescent="0.25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2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2" x14ac:dyDescent="0.25"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8"/>
    </row>
    <row r="12" spans="1:22" x14ac:dyDescent="0.25"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8"/>
    </row>
    <row r="13" spans="1:22" x14ac:dyDescent="0.25"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8"/>
    </row>
    <row r="14" spans="1:22" x14ac:dyDescent="0.25"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2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2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pans="2:20" x14ac:dyDescent="0.25"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pans="2:20" x14ac:dyDescent="0.25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spans="2:20" x14ac:dyDescent="0.25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</sheetData>
  <mergeCells count="1">
    <mergeCell ref="H2:I2"/>
  </mergeCells>
  <dataValidations count="1">
    <dataValidation type="list" allowBlank="1" showInputMessage="1" showErrorMessage="1" sqref="E5:E6">
      <formula1>LDC_Name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3:C6"/>
  <sheetViews>
    <sheetView workbookViewId="0">
      <selection activeCell="M36" sqref="M36"/>
    </sheetView>
  </sheetViews>
  <sheetFormatPr defaultRowHeight="15" x14ac:dyDescent="0.25"/>
  <sheetData>
    <row r="3" spans="2:3" x14ac:dyDescent="0.25">
      <c r="B3" t="s">
        <v>138</v>
      </c>
    </row>
    <row r="4" spans="2:3" x14ac:dyDescent="0.25">
      <c r="C4" t="s">
        <v>137</v>
      </c>
    </row>
    <row r="6" spans="2:3" x14ac:dyDescent="0.25">
      <c r="B6" t="s">
        <v>139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Q46"/>
  <sheetViews>
    <sheetView topLeftCell="B31" workbookViewId="0">
      <selection activeCell="C20" sqref="C20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2" spans="1:17" x14ac:dyDescent="0.25">
      <c r="C2" t="s">
        <v>45</v>
      </c>
      <c r="D2" t="s">
        <v>46</v>
      </c>
      <c r="E2" t="s">
        <v>47</v>
      </c>
      <c r="F2" t="s">
        <v>48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</row>
    <row r="3" spans="1:17" x14ac:dyDescent="0.25">
      <c r="A3" t="s">
        <v>64</v>
      </c>
      <c r="B3" t="s">
        <v>49</v>
      </c>
      <c r="C3" s="17">
        <f>'2019 ERII Complete'!L79</f>
        <v>545475.98600000003</v>
      </c>
      <c r="D3" s="17">
        <f>'2019 ERII Complete'!M79</f>
        <v>87.447999999999993</v>
      </c>
      <c r="E3" s="17">
        <f>'2019 ERII Complete'!N79</f>
        <v>545475.98600000003</v>
      </c>
      <c r="F3" s="17">
        <f>'2019 ERII Complete'!O79</f>
        <v>87.447999999999993</v>
      </c>
      <c r="G3" s="17">
        <f>'2019 ERII Complete'!P79</f>
        <v>542748.60606999998</v>
      </c>
      <c r="H3" s="17">
        <f>'2019 ERII Complete'!Q79</f>
        <v>87.010759999999991</v>
      </c>
      <c r="I3" s="17">
        <f>'2019 ERII Complete'!R79</f>
        <v>542748.60606999998</v>
      </c>
      <c r="J3" s="17">
        <f>'2019 ERII Complete'!S79</f>
        <v>87.010759999999991</v>
      </c>
      <c r="K3" s="17">
        <f>'2019 ERII Complete'!T79</f>
        <v>542748.60606999998</v>
      </c>
      <c r="L3" s="17">
        <f>'2019 ERII Complete'!U79</f>
        <v>87.010759999999991</v>
      </c>
      <c r="M3" s="17">
        <f>'2019 ERII Complete'!V79</f>
        <v>542748.60606999998</v>
      </c>
      <c r="N3" s="17">
        <f>'2019 ERII Complete'!W79</f>
        <v>87.010759999999991</v>
      </c>
    </row>
    <row r="4" spans="1:17" x14ac:dyDescent="0.25">
      <c r="B4" t="s">
        <v>43</v>
      </c>
      <c r="C4" s="17">
        <f>'2019 ERII Complete'!L54</f>
        <v>2481922.9944000002</v>
      </c>
      <c r="D4" s="17">
        <f>'2019 ERII Complete'!M54</f>
        <v>415.48759999999993</v>
      </c>
      <c r="E4" s="17">
        <f>'2019 ERII Complete'!N54</f>
        <v>2481922.9944000002</v>
      </c>
      <c r="F4" s="17">
        <f>'2019 ERII Complete'!O54</f>
        <v>415.48759999999993</v>
      </c>
      <c r="G4" s="17">
        <f>'2019 ERII Complete'!P54</f>
        <v>2469513.3794279997</v>
      </c>
      <c r="H4" s="17">
        <f>'2019 ERII Complete'!Q54</f>
        <v>413.41016200000007</v>
      </c>
      <c r="I4" s="17">
        <f>'2019 ERII Complete'!R54</f>
        <v>2469513.3794279997</v>
      </c>
      <c r="J4" s="17">
        <f>'2019 ERII Complete'!S54</f>
        <v>413.41016200000007</v>
      </c>
      <c r="K4" s="17">
        <f>'2019 ERII Complete'!T54</f>
        <v>2469513.3794279997</v>
      </c>
      <c r="L4" s="17">
        <f>'2019 ERII Complete'!U54</f>
        <v>413.41016200000007</v>
      </c>
      <c r="M4" s="17">
        <f>'2019 ERII Complete'!V54</f>
        <v>2469513.3794279997</v>
      </c>
      <c r="N4" s="17">
        <f>'2019 ERII Complete'!W54</f>
        <v>413.41016200000007</v>
      </c>
    </row>
    <row r="5" spans="1:17" x14ac:dyDescent="0.25">
      <c r="B5" t="s">
        <v>40</v>
      </c>
      <c r="C5" s="17">
        <f>'2019 ERII Complete'!L86</f>
        <v>620036.30000000005</v>
      </c>
      <c r="D5" s="17">
        <f>'2019 ERII Complete'!M86</f>
        <v>115.4</v>
      </c>
      <c r="E5" s="17">
        <f>'2019 ERII Complete'!N86</f>
        <v>620036.30000000005</v>
      </c>
      <c r="F5" s="17">
        <f>'2019 ERII Complete'!O86</f>
        <v>115.4</v>
      </c>
      <c r="G5" s="17">
        <f>'2019 ERII Complete'!P86</f>
        <v>616936.11849999998</v>
      </c>
      <c r="H5" s="17">
        <f>'2019 ERII Complete'!Q86</f>
        <v>114.82300000000001</v>
      </c>
      <c r="I5" s="17">
        <f>'2019 ERII Complete'!R86</f>
        <v>616936.11849999998</v>
      </c>
      <c r="J5" s="17">
        <f>'2019 ERII Complete'!S86</f>
        <v>114.82300000000001</v>
      </c>
      <c r="K5" s="17">
        <f>'2019 ERII Complete'!T86</f>
        <v>616936.11849999998</v>
      </c>
      <c r="L5" s="17">
        <f>'2019 ERII Complete'!U86</f>
        <v>114.82300000000001</v>
      </c>
      <c r="M5" s="17">
        <f>'2019 ERII Complete'!V86</f>
        <v>616936.11849999998</v>
      </c>
      <c r="N5" s="17">
        <f>'2019 ERII Complete'!W86</f>
        <v>114.82300000000001</v>
      </c>
    </row>
    <row r="6" spans="1:17" x14ac:dyDescent="0.25">
      <c r="B6" t="s">
        <v>41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" s="128" customFormat="1" x14ac:dyDescent="0.25">
      <c r="B7" s="128" t="s">
        <v>67</v>
      </c>
      <c r="C7" s="129">
        <f>'2019 ERII Complete'!L89</f>
        <v>0</v>
      </c>
      <c r="D7" s="129">
        <f>'2019 ERII Complete'!M89</f>
        <v>0</v>
      </c>
      <c r="E7" s="129">
        <f>'2019 ERII Complete'!N89</f>
        <v>0</v>
      </c>
      <c r="F7" s="129">
        <f>'2019 ERII Complete'!O89</f>
        <v>0</v>
      </c>
      <c r="G7" s="129">
        <f>'2019 ERII Complete'!P89</f>
        <v>0</v>
      </c>
      <c r="H7" s="129">
        <f>'2019 ERII Complete'!Q89</f>
        <v>0</v>
      </c>
      <c r="I7" s="129">
        <f>'2019 ERII Complete'!R89</f>
        <v>0</v>
      </c>
      <c r="J7" s="129">
        <f>'2019 ERII Complete'!S89</f>
        <v>0</v>
      </c>
      <c r="K7" s="129">
        <f>'2019 ERII Complete'!T89</f>
        <v>0</v>
      </c>
      <c r="L7" s="129">
        <f>'2019 ERII Complete'!U89</f>
        <v>0</v>
      </c>
      <c r="M7" s="129">
        <f>'2019 ERII Complete'!V89</f>
        <v>0</v>
      </c>
      <c r="N7" s="129">
        <f>'2019 ERII Complete'!W89</f>
        <v>0</v>
      </c>
      <c r="Q7" s="128" t="s">
        <v>74</v>
      </c>
    </row>
    <row r="8" spans="1:17" x14ac:dyDescent="0.25">
      <c r="B8" s="43" t="s">
        <v>65</v>
      </c>
      <c r="C8" s="44">
        <f>SUM(C3:C7)</f>
        <v>3647435.2804000005</v>
      </c>
      <c r="D8" s="44">
        <f t="shared" ref="D8:N8" si="0">SUM(D3:D7)</f>
        <v>618.33559999999989</v>
      </c>
      <c r="E8" s="44">
        <f t="shared" si="0"/>
        <v>3647435.2804000005</v>
      </c>
      <c r="F8" s="44">
        <f t="shared" si="0"/>
        <v>618.33559999999989</v>
      </c>
      <c r="G8" s="44">
        <f t="shared" si="0"/>
        <v>3629198.1039979998</v>
      </c>
      <c r="H8" s="44">
        <f t="shared" si="0"/>
        <v>615.24392200000011</v>
      </c>
      <c r="I8" s="44">
        <f t="shared" si="0"/>
        <v>3629198.1039979998</v>
      </c>
      <c r="J8" s="44">
        <f t="shared" si="0"/>
        <v>615.24392200000011</v>
      </c>
      <c r="K8" s="44">
        <f t="shared" si="0"/>
        <v>3629198.1039979998</v>
      </c>
      <c r="L8" s="44">
        <f t="shared" si="0"/>
        <v>615.24392200000011</v>
      </c>
      <c r="M8" s="44">
        <f t="shared" si="0"/>
        <v>3629198.1039979998</v>
      </c>
      <c r="N8" s="44">
        <f t="shared" si="0"/>
        <v>615.24392200000011</v>
      </c>
    </row>
    <row r="9" spans="1:17" x14ac:dyDescent="0.25">
      <c r="B9" s="3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1" spans="1:17" x14ac:dyDescent="0.25">
      <c r="A11" t="s">
        <v>66</v>
      </c>
      <c r="B11" t="s">
        <v>49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>
        <v>0</v>
      </c>
      <c r="M11">
        <v>0</v>
      </c>
      <c r="N11">
        <v>0</v>
      </c>
    </row>
    <row r="12" spans="1:17" x14ac:dyDescent="0.25">
      <c r="B12" t="s">
        <v>43</v>
      </c>
      <c r="C12" s="17">
        <f>'PSUP 2019 Complete '!L5</f>
        <v>2757000</v>
      </c>
      <c r="D12" s="17">
        <f>'PSUP 2019 Complete '!M5</f>
        <v>315</v>
      </c>
      <c r="E12" s="17">
        <f>'PSUP 2019 Complete '!N5</f>
        <v>2757000</v>
      </c>
      <c r="F12" s="17">
        <f>'PSUP 2019 Complete '!O5</f>
        <v>315</v>
      </c>
      <c r="G12" s="17">
        <f>'PSUP 2019 Complete '!P5</f>
        <v>2757000</v>
      </c>
      <c r="H12" s="17">
        <f>'PSUP 2019 Complete '!Q5</f>
        <v>315</v>
      </c>
      <c r="I12" s="17">
        <f>'PSUP 2019 Complete '!R5</f>
        <v>2757000</v>
      </c>
      <c r="J12" s="17">
        <f>'PSUP 2019 Complete '!S5</f>
        <v>315</v>
      </c>
      <c r="K12" s="17">
        <f>'PSUP 2019 Complete '!T5</f>
        <v>2757000</v>
      </c>
      <c r="L12" s="17">
        <f>'PSUP 2019 Complete '!U5</f>
        <v>315</v>
      </c>
      <c r="M12" s="17">
        <f>'PSUP 2019 Complete '!V5</f>
        <v>2757000</v>
      </c>
      <c r="N12" s="17">
        <f>'PSUP 2019 Complete '!W5</f>
        <v>315</v>
      </c>
    </row>
    <row r="13" spans="1:17" x14ac:dyDescent="0.25">
      <c r="B13" t="s">
        <v>40</v>
      </c>
      <c r="C13" s="17">
        <f>'PSUP 2019 Complete '!L6+'PSUP 2019 Complete '!L7</f>
        <v>815000</v>
      </c>
      <c r="D13" s="17">
        <f>'PSUP 2019 Complete '!M6+'PSUP 2019 Complete '!M7</f>
        <v>147</v>
      </c>
      <c r="E13" s="17">
        <f>'PSUP 2019 Complete '!N6+'PSUP 2019 Complete '!N7</f>
        <v>815000</v>
      </c>
      <c r="F13" s="17">
        <f>'PSUP 2019 Complete '!O6+'PSUP 2019 Complete '!O7</f>
        <v>147</v>
      </c>
      <c r="G13" s="17">
        <f>'PSUP 2019 Complete '!P6+'PSUP 2019 Complete '!P7</f>
        <v>815000</v>
      </c>
      <c r="H13" s="17">
        <f>'PSUP 2019 Complete '!Q6+'PSUP 2019 Complete '!Q7</f>
        <v>147</v>
      </c>
      <c r="I13" s="17">
        <f>'PSUP 2019 Complete '!R6+'PSUP 2019 Complete '!R7</f>
        <v>815000</v>
      </c>
      <c r="J13" s="17">
        <f>'PSUP 2019 Complete '!S6+'PSUP 2019 Complete '!S7</f>
        <v>147</v>
      </c>
      <c r="K13" s="17">
        <f>'PSUP 2019 Complete '!T6+'PSUP 2019 Complete '!T7</f>
        <v>815000</v>
      </c>
      <c r="L13" s="17">
        <f>'PSUP 2019 Complete '!U6+'PSUP 2019 Complete '!U7</f>
        <v>147</v>
      </c>
      <c r="M13" s="17">
        <f>'PSUP 2019 Complete '!V6+'PSUP 2019 Complete '!V7</f>
        <v>815000</v>
      </c>
      <c r="N13" s="17">
        <f>'PSUP 2019 Complete '!W6+'PSUP 2019 Complete '!W7</f>
        <v>147</v>
      </c>
    </row>
    <row r="14" spans="1:17" x14ac:dyDescent="0.25">
      <c r="B14" t="s">
        <v>41</v>
      </c>
      <c r="C14" s="17">
        <f>'PSUP 2019 Complete '!L8</f>
        <v>289000</v>
      </c>
      <c r="D14" s="17">
        <f>'PSUP 2019 Complete '!M8</f>
        <v>131</v>
      </c>
      <c r="E14" s="17">
        <f>'PSUP 2019 Complete '!N8</f>
        <v>289000</v>
      </c>
      <c r="F14" s="17">
        <f>'PSUP 2019 Complete '!O8</f>
        <v>131</v>
      </c>
      <c r="G14" s="17">
        <f>'PSUP 2019 Complete '!P8</f>
        <v>289000</v>
      </c>
      <c r="H14" s="17">
        <f>'PSUP 2019 Complete '!Q8</f>
        <v>131</v>
      </c>
      <c r="I14" s="17">
        <f>'PSUP 2019 Complete '!R8</f>
        <v>289000</v>
      </c>
      <c r="J14" s="17">
        <f>'PSUP 2019 Complete '!S8</f>
        <v>131</v>
      </c>
      <c r="K14" s="17">
        <f>'PSUP 2019 Complete '!T8</f>
        <v>289000</v>
      </c>
      <c r="L14" s="17">
        <f>'PSUP 2019 Complete '!U8</f>
        <v>131</v>
      </c>
      <c r="M14" s="17">
        <f>'PSUP 2019 Complete '!V8</f>
        <v>289000</v>
      </c>
      <c r="N14" s="17">
        <f>'PSUP 2019 Complete '!W8</f>
        <v>131</v>
      </c>
    </row>
    <row r="15" spans="1:17" x14ac:dyDescent="0.25">
      <c r="B15" s="43" t="s">
        <v>65</v>
      </c>
      <c r="C15" s="45">
        <f>SUM(C11:C14)</f>
        <v>3861000</v>
      </c>
      <c r="D15" s="45">
        <f t="shared" ref="D15:N15" si="1">SUM(D11:D14)</f>
        <v>593</v>
      </c>
      <c r="E15" s="45">
        <f t="shared" si="1"/>
        <v>3861000</v>
      </c>
      <c r="F15" s="45">
        <f t="shared" si="1"/>
        <v>593</v>
      </c>
      <c r="G15" s="45">
        <f t="shared" si="1"/>
        <v>3861000</v>
      </c>
      <c r="H15" s="45">
        <f t="shared" si="1"/>
        <v>593</v>
      </c>
      <c r="I15" s="45">
        <f t="shared" si="1"/>
        <v>3861000</v>
      </c>
      <c r="J15" s="45">
        <f t="shared" si="1"/>
        <v>593</v>
      </c>
      <c r="K15" s="45">
        <f t="shared" si="1"/>
        <v>3861000</v>
      </c>
      <c r="L15" s="45">
        <f t="shared" si="1"/>
        <v>593</v>
      </c>
      <c r="M15" s="45">
        <f t="shared" si="1"/>
        <v>3861000</v>
      </c>
      <c r="N15" s="45">
        <f t="shared" si="1"/>
        <v>593</v>
      </c>
    </row>
    <row r="16" spans="1:17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6" x14ac:dyDescent="0.25">
      <c r="A17" t="s">
        <v>68</v>
      </c>
    </row>
    <row r="19" spans="1:16" x14ac:dyDescent="0.25">
      <c r="G19" t="s">
        <v>75</v>
      </c>
      <c r="H19" t="s">
        <v>76</v>
      </c>
      <c r="I19" t="s">
        <v>77</v>
      </c>
      <c r="K19" t="s">
        <v>78</v>
      </c>
      <c r="L19" t="s">
        <v>79</v>
      </c>
      <c r="M19" t="s">
        <v>80</v>
      </c>
      <c r="N19" t="s">
        <v>81</v>
      </c>
    </row>
    <row r="20" spans="1:16" x14ac:dyDescent="0.25">
      <c r="C20" t="s">
        <v>45</v>
      </c>
      <c r="E20" t="str">
        <f>E2</f>
        <v>2020 kWh</v>
      </c>
    </row>
    <row r="21" spans="1:16" x14ac:dyDescent="0.25">
      <c r="A21" t="s">
        <v>64</v>
      </c>
      <c r="B21" t="str">
        <f t="shared" ref="B21:C24" si="2">B3</f>
        <v xml:space="preserve">GS&lt;50 </v>
      </c>
      <c r="C21" s="17">
        <f t="shared" si="2"/>
        <v>545475.98600000003</v>
      </c>
      <c r="E21" s="17">
        <f>E3</f>
        <v>545475.98600000003</v>
      </c>
      <c r="G21" s="72">
        <v>1.038</v>
      </c>
      <c r="H21" s="70">
        <v>0.88400000000000001</v>
      </c>
      <c r="I21" s="71">
        <f>E21*G21*H21</f>
        <v>500524.40094571206</v>
      </c>
      <c r="K21" s="72">
        <f>D38</f>
        <v>1</v>
      </c>
      <c r="L21" s="71">
        <f>I21*K21</f>
        <v>500524.40094571206</v>
      </c>
      <c r="M21" s="72">
        <f>$E$38</f>
        <v>0.995</v>
      </c>
      <c r="N21" s="73">
        <f>L21*M21</f>
        <v>498021.77894098347</v>
      </c>
      <c r="P21" s="75">
        <f>(N21/$N$26)</f>
        <v>0.14955055924670985</v>
      </c>
    </row>
    <row r="22" spans="1:16" x14ac:dyDescent="0.25">
      <c r="B22" t="str">
        <f t="shared" si="2"/>
        <v>GEN&gt;50</v>
      </c>
      <c r="C22" s="17">
        <f t="shared" si="2"/>
        <v>2481922.9944000002</v>
      </c>
      <c r="E22" s="17">
        <f>E4</f>
        <v>2481922.9944000002</v>
      </c>
      <c r="G22" s="72">
        <v>1.038</v>
      </c>
      <c r="H22" s="70">
        <f>H21</f>
        <v>0.88400000000000001</v>
      </c>
      <c r="I22" s="71">
        <f>E22*G22*H22</f>
        <v>2277392.6842774851</v>
      </c>
      <c r="K22" s="72">
        <f>D38</f>
        <v>1</v>
      </c>
      <c r="L22" s="71">
        <f>I22*K22</f>
        <v>2277392.6842774851</v>
      </c>
      <c r="M22" s="72">
        <f>$E$38</f>
        <v>0.995</v>
      </c>
      <c r="N22" s="73">
        <f t="shared" ref="N22:N32" si="3">L22*M22</f>
        <v>2266005.7208560975</v>
      </c>
      <c r="P22" s="75">
        <f t="shared" ref="P22:P26" si="4">(N22/$N$26)</f>
        <v>0.68045703449131989</v>
      </c>
    </row>
    <row r="23" spans="1:16" x14ac:dyDescent="0.25">
      <c r="B23" t="str">
        <f t="shared" si="2"/>
        <v>Intermediate</v>
      </c>
      <c r="C23" s="17">
        <f t="shared" si="2"/>
        <v>620036.30000000005</v>
      </c>
      <c r="E23" s="17">
        <f>E5</f>
        <v>620036.30000000005</v>
      </c>
      <c r="G23" s="72">
        <v>1.038</v>
      </c>
      <c r="H23" s="70">
        <f>H22</f>
        <v>0.88400000000000001</v>
      </c>
      <c r="I23" s="71">
        <f>E23*G23*H23</f>
        <v>568940.34858960006</v>
      </c>
      <c r="K23" s="72">
        <f>D38</f>
        <v>1</v>
      </c>
      <c r="L23" s="71">
        <f>I23*K23</f>
        <v>568940.34858960006</v>
      </c>
      <c r="M23" s="72">
        <f>$E$38</f>
        <v>0.995</v>
      </c>
      <c r="N23" s="73">
        <f t="shared" si="3"/>
        <v>566095.64684665203</v>
      </c>
      <c r="P23" s="75">
        <f t="shared" si="4"/>
        <v>0.16999240626197021</v>
      </c>
    </row>
    <row r="24" spans="1:16" x14ac:dyDescent="0.25">
      <c r="B24" t="str">
        <f t="shared" si="2"/>
        <v>Large</v>
      </c>
      <c r="C24" s="17">
        <f t="shared" si="2"/>
        <v>0</v>
      </c>
      <c r="E24" s="17">
        <f>E6</f>
        <v>0</v>
      </c>
      <c r="G24" s="72">
        <v>1.038</v>
      </c>
      <c r="H24" s="70">
        <f>H23</f>
        <v>0.88400000000000001</v>
      </c>
      <c r="I24" s="71"/>
      <c r="K24" s="72"/>
      <c r="L24" s="71"/>
      <c r="M24" s="72"/>
      <c r="N24" s="73"/>
      <c r="P24" s="75"/>
    </row>
    <row r="25" spans="1:16" x14ac:dyDescent="0.25">
      <c r="B25" t="str">
        <f>B7</f>
        <v>Streetlights</v>
      </c>
      <c r="C25" s="17"/>
      <c r="E25" s="17"/>
      <c r="G25" s="72">
        <v>1.038</v>
      </c>
      <c r="H25" s="70">
        <f>H24</f>
        <v>0.88400000000000001</v>
      </c>
      <c r="I25" s="71">
        <f>E25*G25*H25</f>
        <v>0</v>
      </c>
      <c r="K25" s="72">
        <f>D38</f>
        <v>1</v>
      </c>
      <c r="L25" s="71">
        <f>I25*K25</f>
        <v>0</v>
      </c>
      <c r="M25" s="72">
        <f>$E$38</f>
        <v>0.995</v>
      </c>
      <c r="N25" s="73">
        <f t="shared" si="3"/>
        <v>0</v>
      </c>
      <c r="P25" s="75"/>
    </row>
    <row r="26" spans="1:16" x14ac:dyDescent="0.25">
      <c r="B26" s="43" t="str">
        <f>B8</f>
        <v xml:space="preserve">   TOTAL</v>
      </c>
      <c r="C26" s="44">
        <f>C8</f>
        <v>3647435.2804000005</v>
      </c>
      <c r="E26" s="44">
        <f>E8</f>
        <v>3647435.2804000005</v>
      </c>
      <c r="G26" s="69"/>
      <c r="I26" s="71">
        <f>SUM(I21:I25)</f>
        <v>3346857.4338127971</v>
      </c>
      <c r="K26" s="72"/>
      <c r="L26" s="71">
        <f>SUM(L21:L25)</f>
        <v>3346857.4338127971</v>
      </c>
      <c r="M26" s="72">
        <f>$E$38</f>
        <v>0.995</v>
      </c>
      <c r="N26" s="73">
        <f>SUM(N21:N25)</f>
        <v>3330123.1466437331</v>
      </c>
      <c r="P26" s="75">
        <f t="shared" si="4"/>
        <v>1</v>
      </c>
    </row>
    <row r="27" spans="1:16" x14ac:dyDescent="0.25">
      <c r="C27" s="21"/>
      <c r="E27" s="21"/>
      <c r="G27" s="69"/>
      <c r="I27" s="71"/>
      <c r="K27" s="72"/>
      <c r="L27" s="71"/>
      <c r="M27" s="72"/>
      <c r="N27" s="73"/>
    </row>
    <row r="28" spans="1:16" x14ac:dyDescent="0.25">
      <c r="G28" s="69"/>
      <c r="I28" s="71"/>
      <c r="K28" s="72"/>
      <c r="L28" s="71"/>
      <c r="M28" s="72"/>
      <c r="N28" s="73"/>
    </row>
    <row r="29" spans="1:16" x14ac:dyDescent="0.25">
      <c r="A29" t="s">
        <v>66</v>
      </c>
      <c r="B29" t="str">
        <f t="shared" ref="B29:C33" si="5">B11</f>
        <v xml:space="preserve">GS&lt;50 </v>
      </c>
      <c r="C29">
        <f t="shared" si="5"/>
        <v>0</v>
      </c>
      <c r="E29">
        <f>E11</f>
        <v>0</v>
      </c>
      <c r="G29" s="69"/>
      <c r="H29" s="70">
        <v>0.91300000000000003</v>
      </c>
      <c r="I29" s="71"/>
      <c r="K29" s="72"/>
      <c r="L29" s="71"/>
      <c r="M29" s="72"/>
      <c r="N29" s="73"/>
    </row>
    <row r="30" spans="1:16" x14ac:dyDescent="0.25">
      <c r="B30" t="str">
        <f t="shared" si="5"/>
        <v>GEN&gt;50</v>
      </c>
      <c r="C30" s="17">
        <f t="shared" si="5"/>
        <v>2757000</v>
      </c>
      <c r="E30" s="17">
        <f>E12</f>
        <v>2757000</v>
      </c>
      <c r="G30" s="72">
        <v>1.0189999999999999</v>
      </c>
      <c r="H30" s="70">
        <v>0.91300000000000003</v>
      </c>
      <c r="I30" s="71">
        <f>E30*G30*H30</f>
        <v>2564966.6789999995</v>
      </c>
      <c r="K30" s="72">
        <f>$D$39</f>
        <v>1</v>
      </c>
      <c r="L30" s="71">
        <f>I30*K30</f>
        <v>2564966.6789999995</v>
      </c>
      <c r="M30" s="72">
        <f>$E$39</f>
        <v>1</v>
      </c>
      <c r="N30" s="73">
        <f t="shared" si="3"/>
        <v>2564966.6789999995</v>
      </c>
      <c r="P30" s="75">
        <f t="shared" ref="P30:P32" si="6">(N30/$N$33)</f>
        <v>0.71406371406371416</v>
      </c>
    </row>
    <row r="31" spans="1:16" x14ac:dyDescent="0.25">
      <c r="B31" t="str">
        <f t="shared" si="5"/>
        <v>Intermediate</v>
      </c>
      <c r="C31" s="17">
        <f t="shared" si="5"/>
        <v>815000</v>
      </c>
      <c r="E31" s="17">
        <f>E13</f>
        <v>815000</v>
      </c>
      <c r="G31" s="72">
        <v>1.0189999999999999</v>
      </c>
      <c r="H31" s="70">
        <v>0.91300000000000003</v>
      </c>
      <c r="I31" s="71">
        <f>E31*G31*H31</f>
        <v>758232.80499999993</v>
      </c>
      <c r="K31" s="72">
        <f>$D$39</f>
        <v>1</v>
      </c>
      <c r="L31" s="71">
        <f>I31*K31</f>
        <v>758232.80499999993</v>
      </c>
      <c r="M31" s="72">
        <f>$E$39</f>
        <v>1</v>
      </c>
      <c r="N31" s="73">
        <f t="shared" si="3"/>
        <v>758232.80499999993</v>
      </c>
      <c r="P31" s="75">
        <f t="shared" si="6"/>
        <v>0.21108521108521111</v>
      </c>
    </row>
    <row r="32" spans="1:16" x14ac:dyDescent="0.25">
      <c r="B32" t="str">
        <f t="shared" si="5"/>
        <v>Large</v>
      </c>
      <c r="C32" s="17">
        <f t="shared" si="5"/>
        <v>289000</v>
      </c>
      <c r="E32" s="17">
        <f>E14</f>
        <v>289000</v>
      </c>
      <c r="G32" s="72">
        <v>1.0189999999999999</v>
      </c>
      <c r="H32" s="70">
        <v>0.91300000000000003</v>
      </c>
      <c r="I32" s="71">
        <f>E32*G32*H32</f>
        <v>268870.283</v>
      </c>
      <c r="K32" s="72">
        <f>$D$39</f>
        <v>1</v>
      </c>
      <c r="L32" s="71">
        <f>I32*K32</f>
        <v>268870.283</v>
      </c>
      <c r="M32" s="72">
        <f>$E$39</f>
        <v>1</v>
      </c>
      <c r="N32" s="73">
        <f t="shared" si="3"/>
        <v>268870.283</v>
      </c>
      <c r="P32" s="75">
        <f t="shared" si="6"/>
        <v>7.4851074851074867E-2</v>
      </c>
    </row>
    <row r="33" spans="1:16" x14ac:dyDescent="0.25">
      <c r="B33" s="43" t="str">
        <f t="shared" si="5"/>
        <v xml:space="preserve">   TOTAL</v>
      </c>
      <c r="C33" s="45">
        <f t="shared" si="5"/>
        <v>3861000</v>
      </c>
      <c r="E33" s="45">
        <f>E15</f>
        <v>3861000</v>
      </c>
      <c r="G33" s="69"/>
      <c r="I33" s="71">
        <f>SUM(I30:I32)</f>
        <v>3592069.7669999991</v>
      </c>
      <c r="K33" s="72">
        <f>$D$39</f>
        <v>1</v>
      </c>
      <c r="L33" s="71">
        <f>SUM(L30:L32)</f>
        <v>3592069.7669999991</v>
      </c>
      <c r="M33" s="72">
        <f>$E$39</f>
        <v>1</v>
      </c>
      <c r="N33" s="73">
        <f>SUM(N30:N32)</f>
        <v>3592069.7669999991</v>
      </c>
      <c r="P33" s="75">
        <f>(N33/$N$33)</f>
        <v>1</v>
      </c>
    </row>
    <row r="34" spans="1:16" x14ac:dyDescent="0.25">
      <c r="C34" s="17"/>
      <c r="E34" s="17"/>
      <c r="G34" s="69"/>
      <c r="I34" s="71"/>
      <c r="K34" s="71"/>
      <c r="L34" s="71"/>
      <c r="M34" s="72"/>
      <c r="N34" s="73"/>
      <c r="P34" s="75"/>
    </row>
    <row r="36" spans="1:16" x14ac:dyDescent="0.25">
      <c r="C36" t="s">
        <v>82</v>
      </c>
    </row>
    <row r="37" spans="1:16" x14ac:dyDescent="0.25">
      <c r="C37" t="s">
        <v>83</v>
      </c>
      <c r="D37" t="s">
        <v>84</v>
      </c>
      <c r="E37" t="s">
        <v>85</v>
      </c>
    </row>
    <row r="38" spans="1:16" x14ac:dyDescent="0.25">
      <c r="B38" t="s">
        <v>86</v>
      </c>
      <c r="C38" s="70">
        <v>1</v>
      </c>
      <c r="D38" s="70">
        <v>1</v>
      </c>
      <c r="E38" s="70">
        <v>0.995</v>
      </c>
    </row>
    <row r="39" spans="1:16" x14ac:dyDescent="0.25">
      <c r="B39" t="s">
        <v>29</v>
      </c>
      <c r="C39" s="70">
        <v>1</v>
      </c>
      <c r="D39" s="70">
        <v>1</v>
      </c>
      <c r="E39" s="70">
        <v>1</v>
      </c>
    </row>
    <row r="42" spans="1:16" x14ac:dyDescent="0.25">
      <c r="C42" s="74" t="s">
        <v>87</v>
      </c>
      <c r="D42" s="74" t="s">
        <v>44</v>
      </c>
      <c r="E42" s="74" t="s">
        <v>88</v>
      </c>
      <c r="F42" s="74" t="s">
        <v>89</v>
      </c>
      <c r="G42" s="74" t="s">
        <v>90</v>
      </c>
      <c r="H42" s="74" t="s">
        <v>91</v>
      </c>
      <c r="I42" s="74" t="s">
        <v>92</v>
      </c>
      <c r="J42" s="74" t="s">
        <v>93</v>
      </c>
    </row>
    <row r="43" spans="1:16" x14ac:dyDescent="0.25">
      <c r="A43">
        <v>2019</v>
      </c>
      <c r="B43">
        <v>2019</v>
      </c>
      <c r="D43" s="71">
        <f>I21+I29</f>
        <v>500524.40094571206</v>
      </c>
      <c r="E43" s="71">
        <f>I22+I30</f>
        <v>4842359.3632774847</v>
      </c>
      <c r="F43" s="71">
        <f>I23+I31</f>
        <v>1327173.1535896</v>
      </c>
      <c r="H43" s="71">
        <f>I25</f>
        <v>0</v>
      </c>
      <c r="J43" s="71">
        <f>I24+I32</f>
        <v>268870.283</v>
      </c>
    </row>
    <row r="44" spans="1:16" x14ac:dyDescent="0.25">
      <c r="A44">
        <v>2019</v>
      </c>
      <c r="B44">
        <v>2020</v>
      </c>
      <c r="D44" s="71">
        <f>L21+L29</f>
        <v>500524.40094571206</v>
      </c>
      <c r="E44" s="71">
        <f>L22+L30</f>
        <v>4842359.3632774847</v>
      </c>
      <c r="F44" s="71">
        <f>L23+L31</f>
        <v>1327173.1535896</v>
      </c>
      <c r="H44" s="71">
        <f>L25</f>
        <v>0</v>
      </c>
      <c r="J44" s="71">
        <f>L24+L32</f>
        <v>268870.283</v>
      </c>
    </row>
    <row r="45" spans="1:16" x14ac:dyDescent="0.25">
      <c r="A45">
        <v>2019</v>
      </c>
      <c r="B45">
        <v>2021</v>
      </c>
      <c r="D45" s="71">
        <f>N21+N29</f>
        <v>498021.77894098347</v>
      </c>
      <c r="E45" s="71">
        <f>N22+N30</f>
        <v>4830972.3998560971</v>
      </c>
      <c r="F45" s="71">
        <f>N23+N31</f>
        <v>1324328.451846652</v>
      </c>
      <c r="H45" s="71">
        <f>N25</f>
        <v>0</v>
      </c>
      <c r="J45" s="71">
        <f>N24+N32</f>
        <v>268870.283</v>
      </c>
    </row>
    <row r="46" spans="1:16" x14ac:dyDescent="0.25">
      <c r="D46" s="71"/>
      <c r="E46" s="71"/>
      <c r="F46" s="71"/>
      <c r="H46" s="71"/>
      <c r="J46" s="71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Q50"/>
  <sheetViews>
    <sheetView workbookViewId="0">
      <selection activeCell="I27" sqref="I27"/>
    </sheetView>
  </sheetViews>
  <sheetFormatPr defaultRowHeight="15" x14ac:dyDescent="0.25"/>
  <cols>
    <col min="1" max="1" width="25.140625" bestFit="1" customWidth="1"/>
    <col min="2" max="2" width="17.42578125" customWidth="1"/>
    <col min="3" max="3" width="15.7109375" bestFit="1" customWidth="1"/>
    <col min="4" max="4" width="14.5703125" bestFit="1" customWidth="1"/>
    <col min="5" max="5" width="17" customWidth="1"/>
    <col min="6" max="6" width="12.7109375" customWidth="1"/>
    <col min="7" max="7" width="13.28515625" bestFit="1" customWidth="1"/>
    <col min="8" max="8" width="16.5703125" customWidth="1"/>
    <col min="9" max="9" width="13.28515625" bestFit="1" customWidth="1"/>
    <col min="10" max="10" width="14.28515625" customWidth="1"/>
    <col min="11" max="11" width="13.28515625" bestFit="1" customWidth="1"/>
    <col min="12" max="12" width="12.85546875" customWidth="1"/>
    <col min="13" max="13" width="13.28515625" bestFit="1" customWidth="1"/>
    <col min="14" max="14" width="16.28515625" customWidth="1"/>
    <col min="15" max="15" width="11.5703125" bestFit="1" customWidth="1"/>
  </cols>
  <sheetData>
    <row r="2" spans="1:17" x14ac:dyDescent="0.25">
      <c r="C2" t="s">
        <v>45</v>
      </c>
      <c r="D2" t="s">
        <v>46</v>
      </c>
      <c r="E2" t="s">
        <v>47</v>
      </c>
      <c r="F2" t="s">
        <v>48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</row>
    <row r="3" spans="1:17" x14ac:dyDescent="0.25">
      <c r="A3" t="s">
        <v>64</v>
      </c>
      <c r="B3" t="s">
        <v>49</v>
      </c>
      <c r="C3" s="17">
        <f>'2019 ERII Complete'!L79</f>
        <v>545475.98600000003</v>
      </c>
      <c r="D3" s="17">
        <f>'2019 ERII Complete'!M79</f>
        <v>87.447999999999993</v>
      </c>
      <c r="E3" s="17">
        <f>'2019 ERII Complete'!N79</f>
        <v>545475.98600000003</v>
      </c>
      <c r="F3" s="17">
        <f>'2019 ERII Complete'!O79</f>
        <v>87.447999999999993</v>
      </c>
      <c r="G3" s="17">
        <f>'2019 ERII Complete'!P79</f>
        <v>542748.60606999998</v>
      </c>
      <c r="H3" s="17">
        <f>'2019 ERII Complete'!Q79</f>
        <v>87.010759999999991</v>
      </c>
      <c r="I3" s="17">
        <f>'2019 ERII Complete'!R79</f>
        <v>542748.60606999998</v>
      </c>
      <c r="J3" s="17">
        <f>'2019 ERII Complete'!S79</f>
        <v>87.010759999999991</v>
      </c>
      <c r="K3" s="17">
        <f>'2019 ERII Complete'!T79</f>
        <v>542748.60606999998</v>
      </c>
      <c r="L3" s="17">
        <f>'2019 ERII Complete'!U79</f>
        <v>87.010759999999991</v>
      </c>
      <c r="M3" s="17">
        <f>'2019 ERII Complete'!V79</f>
        <v>542748.60606999998</v>
      </c>
      <c r="N3" s="17">
        <f>'2019 ERII Complete'!W79</f>
        <v>87.010759999999991</v>
      </c>
    </row>
    <row r="4" spans="1:17" x14ac:dyDescent="0.25">
      <c r="B4" t="s">
        <v>43</v>
      </c>
      <c r="C4" s="17">
        <f>'2019 ERII Complete'!L54</f>
        <v>2481922.9944000002</v>
      </c>
      <c r="D4" s="17">
        <f>'2019 ERII Complete'!M54</f>
        <v>415.48759999999993</v>
      </c>
      <c r="E4" s="17">
        <f>'2019 ERII Complete'!N54</f>
        <v>2481922.9944000002</v>
      </c>
      <c r="F4" s="17">
        <f>'2019 ERII Complete'!O54</f>
        <v>415.48759999999993</v>
      </c>
      <c r="G4" s="17">
        <f>'2019 ERII Complete'!P54</f>
        <v>2469513.3794279997</v>
      </c>
      <c r="H4" s="17">
        <f>'2019 ERII Complete'!Q54</f>
        <v>413.41016200000007</v>
      </c>
      <c r="I4" s="17">
        <f>'2019 ERII Complete'!R54</f>
        <v>2469513.3794279997</v>
      </c>
      <c r="J4" s="17">
        <f>'2019 ERII Complete'!S54</f>
        <v>413.41016200000007</v>
      </c>
      <c r="K4" s="17">
        <f>'2019 ERII Complete'!T54</f>
        <v>2469513.3794279997</v>
      </c>
      <c r="L4" s="17">
        <f>'2019 ERII Complete'!U54</f>
        <v>413.41016200000007</v>
      </c>
      <c r="M4" s="17">
        <f>'2019 ERII Complete'!V54</f>
        <v>2469513.3794279997</v>
      </c>
      <c r="N4" s="17">
        <f>'2019 ERII Complete'!W54</f>
        <v>413.41016200000007</v>
      </c>
    </row>
    <row r="5" spans="1:17" x14ac:dyDescent="0.25">
      <c r="B5" t="s">
        <v>40</v>
      </c>
      <c r="C5" s="17">
        <f>'2019 ERII Complete'!L86</f>
        <v>620036.30000000005</v>
      </c>
      <c r="D5" s="17">
        <f>'2019 ERII Complete'!M86</f>
        <v>115.4</v>
      </c>
      <c r="E5" s="17">
        <f>'2019 ERII Complete'!N86</f>
        <v>620036.30000000005</v>
      </c>
      <c r="F5" s="17">
        <f>'2019 ERII Complete'!O86</f>
        <v>115.4</v>
      </c>
      <c r="G5" s="17">
        <f>'2019 ERII Complete'!P86</f>
        <v>616936.11849999998</v>
      </c>
      <c r="H5" s="17">
        <f>'2019 ERII Complete'!Q86</f>
        <v>114.82300000000001</v>
      </c>
      <c r="I5" s="17">
        <f>'2019 ERII Complete'!R86</f>
        <v>616936.11849999998</v>
      </c>
      <c r="J5" s="17">
        <f>'2019 ERII Complete'!S86</f>
        <v>114.82300000000001</v>
      </c>
      <c r="K5" s="17">
        <f>'2019 ERII Complete'!T86</f>
        <v>616936.11849999998</v>
      </c>
      <c r="L5" s="17">
        <f>'2019 ERII Complete'!U86</f>
        <v>114.82300000000001</v>
      </c>
      <c r="M5" s="17">
        <f>'2019 ERII Complete'!V86</f>
        <v>616936.11849999998</v>
      </c>
      <c r="N5" s="17">
        <f>'2019 ERII Complete'!W86</f>
        <v>114.82300000000001</v>
      </c>
    </row>
    <row r="6" spans="1:17" x14ac:dyDescent="0.25">
      <c r="B6" t="s">
        <v>41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" s="128" customFormat="1" x14ac:dyDescent="0.25">
      <c r="B7" s="128" t="s">
        <v>67</v>
      </c>
      <c r="C7" s="129">
        <f>'2019 ERII Complete'!L89</f>
        <v>0</v>
      </c>
      <c r="D7" s="129">
        <f>'2019 ERII Complete'!M89</f>
        <v>0</v>
      </c>
      <c r="E7" s="129">
        <f>'2019 ERII Complete'!N89</f>
        <v>0</v>
      </c>
      <c r="F7" s="129">
        <f>'2019 ERII Complete'!O89</f>
        <v>0</v>
      </c>
      <c r="G7" s="129">
        <f>'2019 ERII Complete'!P89</f>
        <v>0</v>
      </c>
      <c r="H7" s="129">
        <f>'2019 ERII Complete'!Q89</f>
        <v>0</v>
      </c>
      <c r="I7" s="129">
        <f>'2019 ERII Complete'!R89</f>
        <v>0</v>
      </c>
      <c r="J7" s="129">
        <f>'2019 ERII Complete'!S89</f>
        <v>0</v>
      </c>
      <c r="K7" s="129">
        <f>'2019 ERII Complete'!T89</f>
        <v>0</v>
      </c>
      <c r="L7" s="129">
        <f>'2019 ERII Complete'!U89</f>
        <v>0</v>
      </c>
      <c r="M7" s="129">
        <f>'2019 ERII Complete'!V89</f>
        <v>0</v>
      </c>
      <c r="N7" s="129">
        <f>'2019 ERII Complete'!W89</f>
        <v>0</v>
      </c>
      <c r="Q7" s="128" t="s">
        <v>74</v>
      </c>
    </row>
    <row r="8" spans="1:17" x14ac:dyDescent="0.25">
      <c r="B8" s="43" t="s">
        <v>65</v>
      </c>
      <c r="C8" s="44">
        <f>SUM(C3:C7)</f>
        <v>3647435.2804000005</v>
      </c>
      <c r="D8" s="44">
        <f t="shared" ref="D8:N8" si="0">SUM(D3:D7)</f>
        <v>618.33559999999989</v>
      </c>
      <c r="E8" s="44">
        <f t="shared" si="0"/>
        <v>3647435.2804000005</v>
      </c>
      <c r="F8" s="44">
        <f t="shared" si="0"/>
        <v>618.33559999999989</v>
      </c>
      <c r="G8" s="44">
        <f t="shared" si="0"/>
        <v>3629198.1039979998</v>
      </c>
      <c r="H8" s="44">
        <f t="shared" si="0"/>
        <v>615.24392200000011</v>
      </c>
      <c r="I8" s="44">
        <f t="shared" si="0"/>
        <v>3629198.1039979998</v>
      </c>
      <c r="J8" s="44">
        <f t="shared" si="0"/>
        <v>615.24392200000011</v>
      </c>
      <c r="K8" s="44">
        <f t="shared" si="0"/>
        <v>3629198.1039979998</v>
      </c>
      <c r="L8" s="44">
        <f t="shared" si="0"/>
        <v>615.24392200000011</v>
      </c>
      <c r="M8" s="44">
        <f t="shared" si="0"/>
        <v>3629198.1039979998</v>
      </c>
      <c r="N8" s="44">
        <f t="shared" si="0"/>
        <v>615.24392200000011</v>
      </c>
    </row>
    <row r="9" spans="1:17" x14ac:dyDescent="0.25">
      <c r="B9" s="3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1" spans="1:17" x14ac:dyDescent="0.25">
      <c r="A11" t="s">
        <v>66</v>
      </c>
      <c r="B11" t="s">
        <v>49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L11">
        <v>0</v>
      </c>
      <c r="M11">
        <v>0</v>
      </c>
      <c r="N11">
        <v>0</v>
      </c>
    </row>
    <row r="12" spans="1:17" x14ac:dyDescent="0.25">
      <c r="B12" t="s">
        <v>43</v>
      </c>
      <c r="C12" s="17">
        <f>'PSUP 2019 Complete '!L5</f>
        <v>2757000</v>
      </c>
      <c r="D12" s="17">
        <f>'PSUP 2019 Complete '!M5</f>
        <v>315</v>
      </c>
      <c r="E12" s="17">
        <f>'PSUP 2019 Complete '!N5</f>
        <v>2757000</v>
      </c>
      <c r="F12" s="17">
        <f>'PSUP 2019 Complete '!O5</f>
        <v>315</v>
      </c>
      <c r="G12" s="17">
        <f>'PSUP 2019 Complete '!P5</f>
        <v>2757000</v>
      </c>
      <c r="H12" s="17">
        <f>'PSUP 2019 Complete '!Q5</f>
        <v>315</v>
      </c>
      <c r="I12" s="17">
        <f>'PSUP 2019 Complete '!R5</f>
        <v>2757000</v>
      </c>
      <c r="J12" s="17">
        <f>'PSUP 2019 Complete '!S5</f>
        <v>315</v>
      </c>
      <c r="K12" s="17">
        <f>'PSUP 2019 Complete '!T5</f>
        <v>2757000</v>
      </c>
      <c r="L12" s="17">
        <f>'PSUP 2019 Complete '!U5</f>
        <v>315</v>
      </c>
      <c r="M12" s="17">
        <f>'PSUP 2019 Complete '!V5</f>
        <v>2757000</v>
      </c>
      <c r="N12" s="17">
        <f>'PSUP 2019 Complete '!W5</f>
        <v>315</v>
      </c>
    </row>
    <row r="13" spans="1:17" x14ac:dyDescent="0.25">
      <c r="B13" t="s">
        <v>40</v>
      </c>
      <c r="C13" s="17">
        <f>'PSUP 2019 Complete '!L6+'PSUP 2019 Complete '!L7</f>
        <v>815000</v>
      </c>
      <c r="D13" s="17">
        <f>'PSUP 2019 Complete '!M6+'PSUP 2019 Complete '!M7</f>
        <v>147</v>
      </c>
      <c r="E13" s="17">
        <f>'PSUP 2019 Complete '!N6+'PSUP 2019 Complete '!N7</f>
        <v>815000</v>
      </c>
      <c r="F13" s="17">
        <f>'PSUP 2019 Complete '!O6+'PSUP 2019 Complete '!O7</f>
        <v>147</v>
      </c>
      <c r="G13" s="17">
        <f>'PSUP 2019 Complete '!P6+'PSUP 2019 Complete '!P7</f>
        <v>815000</v>
      </c>
      <c r="H13" s="17">
        <f>'PSUP 2019 Complete '!Q6+'PSUP 2019 Complete '!Q7</f>
        <v>147</v>
      </c>
      <c r="I13" s="17">
        <f>'PSUP 2019 Complete '!R6+'PSUP 2019 Complete '!R7</f>
        <v>815000</v>
      </c>
      <c r="J13" s="17">
        <f>'PSUP 2019 Complete '!S6+'PSUP 2019 Complete '!S7</f>
        <v>147</v>
      </c>
      <c r="K13" s="17">
        <f>'PSUP 2019 Complete '!T6+'PSUP 2019 Complete '!T7</f>
        <v>815000</v>
      </c>
      <c r="L13" s="17">
        <f>'PSUP 2019 Complete '!U6+'PSUP 2019 Complete '!U7</f>
        <v>147</v>
      </c>
      <c r="M13" s="17">
        <f>'PSUP 2019 Complete '!V6+'PSUP 2019 Complete '!V7</f>
        <v>815000</v>
      </c>
      <c r="N13" s="17">
        <f>'PSUP 2019 Complete '!W6+'PSUP 2019 Complete '!W7</f>
        <v>147</v>
      </c>
    </row>
    <row r="14" spans="1:17" x14ac:dyDescent="0.25">
      <c r="B14" t="s">
        <v>41</v>
      </c>
      <c r="C14" s="17">
        <f>'PSUP 2019 Complete '!L8</f>
        <v>289000</v>
      </c>
      <c r="D14" s="17">
        <f>'PSUP 2019 Complete '!M8</f>
        <v>131</v>
      </c>
      <c r="E14" s="17">
        <f>'PSUP 2019 Complete '!N8</f>
        <v>289000</v>
      </c>
      <c r="F14" s="17">
        <f>'PSUP 2019 Complete '!O8</f>
        <v>131</v>
      </c>
      <c r="G14" s="17">
        <f>'PSUP 2019 Complete '!P8</f>
        <v>289000</v>
      </c>
      <c r="H14" s="17">
        <f>'PSUP 2019 Complete '!Q8</f>
        <v>131</v>
      </c>
      <c r="I14" s="17">
        <f>'PSUP 2019 Complete '!R8</f>
        <v>289000</v>
      </c>
      <c r="J14" s="17">
        <f>'PSUP 2019 Complete '!S8</f>
        <v>131</v>
      </c>
      <c r="K14" s="17">
        <f>'PSUP 2019 Complete '!T8</f>
        <v>289000</v>
      </c>
      <c r="L14" s="17">
        <f>'PSUP 2019 Complete '!U8</f>
        <v>131</v>
      </c>
      <c r="M14" s="17">
        <f>'PSUP 2019 Complete '!V8</f>
        <v>289000</v>
      </c>
      <c r="N14" s="17">
        <f>'PSUP 2019 Complete '!W8</f>
        <v>131</v>
      </c>
    </row>
    <row r="15" spans="1:17" x14ac:dyDescent="0.25">
      <c r="B15" s="43" t="s">
        <v>65</v>
      </c>
      <c r="C15" s="45">
        <f>SUM(C11:C14)</f>
        <v>3861000</v>
      </c>
      <c r="D15" s="45">
        <f t="shared" ref="D15:N15" si="1">SUM(D11:D14)</f>
        <v>593</v>
      </c>
      <c r="E15" s="45">
        <f t="shared" si="1"/>
        <v>3861000</v>
      </c>
      <c r="F15" s="45">
        <f t="shared" si="1"/>
        <v>593</v>
      </c>
      <c r="G15" s="45">
        <f t="shared" si="1"/>
        <v>3861000</v>
      </c>
      <c r="H15" s="45">
        <f t="shared" si="1"/>
        <v>593</v>
      </c>
      <c r="I15" s="45">
        <f t="shared" si="1"/>
        <v>3861000</v>
      </c>
      <c r="J15" s="45">
        <f t="shared" si="1"/>
        <v>593</v>
      </c>
      <c r="K15" s="45">
        <f t="shared" si="1"/>
        <v>3861000</v>
      </c>
      <c r="L15" s="45">
        <f t="shared" si="1"/>
        <v>593</v>
      </c>
      <c r="M15" s="45">
        <f t="shared" si="1"/>
        <v>3861000</v>
      </c>
      <c r="N15" s="45">
        <f t="shared" si="1"/>
        <v>593</v>
      </c>
    </row>
    <row r="16" spans="1:17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6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x14ac:dyDescent="0.25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6" x14ac:dyDescent="0.25">
      <c r="A19" t="s">
        <v>68</v>
      </c>
    </row>
    <row r="20" spans="1:16" x14ac:dyDescent="0.25">
      <c r="G20" t="s">
        <v>75</v>
      </c>
      <c r="H20" t="s">
        <v>76</v>
      </c>
      <c r="I20" t="s">
        <v>77</v>
      </c>
      <c r="K20" t="s">
        <v>78</v>
      </c>
      <c r="L20" t="s">
        <v>79</v>
      </c>
      <c r="M20" t="s">
        <v>80</v>
      </c>
      <c r="N20" t="s">
        <v>81</v>
      </c>
    </row>
    <row r="21" spans="1:16" x14ac:dyDescent="0.25">
      <c r="C21" t="s">
        <v>46</v>
      </c>
      <c r="E21" t="str">
        <f>E2</f>
        <v>2020 kWh</v>
      </c>
    </row>
    <row r="22" spans="1:16" x14ac:dyDescent="0.25">
      <c r="A22" t="s">
        <v>64</v>
      </c>
      <c r="B22" t="str">
        <f t="shared" ref="B22:B27" si="2">B3</f>
        <v xml:space="preserve">GS&lt;50 </v>
      </c>
      <c r="C22" s="17">
        <f>D3</f>
        <v>87.447999999999993</v>
      </c>
      <c r="E22" s="17">
        <f>F3</f>
        <v>87.447999999999993</v>
      </c>
      <c r="G22" s="72">
        <v>1.113</v>
      </c>
      <c r="H22" s="70">
        <f>'2019 Summary kWh'!H21</f>
        <v>0.88400000000000001</v>
      </c>
      <c r="I22" s="71">
        <f>E22*G22*H22</f>
        <v>86.039387615999999</v>
      </c>
      <c r="K22" s="72">
        <f>D42</f>
        <v>1</v>
      </c>
      <c r="L22" s="71">
        <f>I22*K22</f>
        <v>86.039387615999999</v>
      </c>
      <c r="M22" s="72">
        <f>$E$42</f>
        <v>0.995</v>
      </c>
      <c r="N22" s="73">
        <f>L22*M22</f>
        <v>85.609190677919997</v>
      </c>
      <c r="P22" s="75">
        <f>(N22/$N$27)</f>
        <v>0.14142481849662222</v>
      </c>
    </row>
    <row r="23" spans="1:16" x14ac:dyDescent="0.25">
      <c r="B23" t="str">
        <f t="shared" si="2"/>
        <v>GEN&gt;50</v>
      </c>
      <c r="C23" s="17">
        <f>D4</f>
        <v>415.48759999999993</v>
      </c>
      <c r="E23" s="17">
        <f>F4</f>
        <v>415.48759999999993</v>
      </c>
      <c r="G23" s="72">
        <v>1.113</v>
      </c>
      <c r="H23" s="70">
        <f>'2019 Summary kWh'!H22</f>
        <v>0.88400000000000001</v>
      </c>
      <c r="I23" s="71">
        <f>E23*G23*H23</f>
        <v>408.79492573919993</v>
      </c>
      <c r="K23" s="72">
        <f>D42</f>
        <v>1</v>
      </c>
      <c r="L23" s="71">
        <f>I23*K23</f>
        <v>408.79492573919993</v>
      </c>
      <c r="M23" s="72">
        <f>$E$42</f>
        <v>0.995</v>
      </c>
      <c r="N23" s="73">
        <f t="shared" ref="N23:N32" si="3">L23*M23</f>
        <v>406.75095111050393</v>
      </c>
      <c r="P23" s="75">
        <f t="shared" ref="P23:P27" si="4">(N23/$N$27)</f>
        <v>0.67194513788305243</v>
      </c>
    </row>
    <row r="24" spans="1:16" x14ac:dyDescent="0.25">
      <c r="B24" t="str">
        <f t="shared" si="2"/>
        <v>Intermediate</v>
      </c>
      <c r="C24" s="17">
        <f>D5</f>
        <v>115.4</v>
      </c>
      <c r="E24" s="17">
        <f>F5</f>
        <v>115.4</v>
      </c>
      <c r="G24" s="72">
        <v>1.113</v>
      </c>
      <c r="H24" s="70">
        <f>'2019 Summary kWh'!H23</f>
        <v>0.88400000000000001</v>
      </c>
      <c r="I24" s="71">
        <f>E24*G24*H24</f>
        <v>113.5411368</v>
      </c>
      <c r="K24" s="72">
        <f>D42</f>
        <v>1</v>
      </c>
      <c r="L24" s="71">
        <f>I24*K24</f>
        <v>113.5411368</v>
      </c>
      <c r="M24" s="72">
        <f>$E$42</f>
        <v>0.995</v>
      </c>
      <c r="N24" s="73">
        <f t="shared" si="3"/>
        <v>112.973431116</v>
      </c>
      <c r="P24" s="75">
        <f t="shared" si="4"/>
        <v>0.18663004362032529</v>
      </c>
    </row>
    <row r="25" spans="1:16" x14ac:dyDescent="0.25">
      <c r="B25" t="str">
        <f t="shared" si="2"/>
        <v>Large</v>
      </c>
      <c r="C25" s="17">
        <f>D6</f>
        <v>0</v>
      </c>
      <c r="E25" s="17">
        <f>F6</f>
        <v>0</v>
      </c>
      <c r="G25" s="72">
        <v>1.113</v>
      </c>
      <c r="H25" s="70">
        <f>'2019 Summary kWh'!H24</f>
        <v>0.88400000000000001</v>
      </c>
      <c r="I25" s="71"/>
      <c r="K25" s="72"/>
      <c r="L25" s="71"/>
      <c r="M25" s="72"/>
      <c r="N25" s="73"/>
      <c r="P25" s="75"/>
    </row>
    <row r="26" spans="1:16" x14ac:dyDescent="0.25">
      <c r="B26" t="str">
        <f t="shared" si="2"/>
        <v>Streetlights</v>
      </c>
      <c r="C26" s="17"/>
      <c r="E26" s="17"/>
      <c r="G26" s="72">
        <v>1.113</v>
      </c>
      <c r="H26" s="70">
        <f>'2019 Summary kWh'!H25</f>
        <v>0.88400000000000001</v>
      </c>
      <c r="I26" s="71">
        <f>E26*G26*H26</f>
        <v>0</v>
      </c>
      <c r="K26" s="72">
        <f>D42</f>
        <v>1</v>
      </c>
      <c r="L26" s="71">
        <f>I26*K26</f>
        <v>0</v>
      </c>
      <c r="M26" s="72">
        <f>$E$42</f>
        <v>0.995</v>
      </c>
      <c r="N26" s="73">
        <f t="shared" si="3"/>
        <v>0</v>
      </c>
      <c r="P26" s="75"/>
    </row>
    <row r="27" spans="1:16" x14ac:dyDescent="0.25">
      <c r="B27" s="43" t="str">
        <f t="shared" si="2"/>
        <v xml:space="preserve">   TOTAL</v>
      </c>
      <c r="C27" s="44">
        <f>D8</f>
        <v>618.33559999999989</v>
      </c>
      <c r="E27" s="44">
        <f>F8</f>
        <v>618.33559999999989</v>
      </c>
      <c r="G27" s="69"/>
      <c r="H27" s="70"/>
      <c r="I27" s="76">
        <f>SUM(I22:I26)</f>
        <v>608.37545015519993</v>
      </c>
      <c r="K27" s="72"/>
      <c r="L27" s="71">
        <f>SUM(L22:L26)</f>
        <v>608.37545015519993</v>
      </c>
      <c r="M27" s="72">
        <f>$E$42</f>
        <v>0.995</v>
      </c>
      <c r="N27" s="73">
        <f>SUM(N22:N26)</f>
        <v>605.33357290442393</v>
      </c>
      <c r="P27" s="75">
        <f t="shared" si="4"/>
        <v>1</v>
      </c>
    </row>
    <row r="28" spans="1:16" x14ac:dyDescent="0.25">
      <c r="C28" s="21"/>
      <c r="E28" s="21"/>
      <c r="G28" s="69"/>
      <c r="H28" s="70"/>
      <c r="I28" s="71"/>
      <c r="K28" s="72"/>
      <c r="L28" s="71"/>
      <c r="M28" s="72"/>
      <c r="N28" s="73"/>
    </row>
    <row r="29" spans="1:16" x14ac:dyDescent="0.25">
      <c r="G29" s="69"/>
      <c r="H29" s="70"/>
      <c r="I29" s="71"/>
      <c r="K29" s="72"/>
      <c r="L29" s="71"/>
      <c r="M29" s="72"/>
      <c r="N29" s="73"/>
    </row>
    <row r="30" spans="1:16" x14ac:dyDescent="0.25">
      <c r="A30" t="s">
        <v>66</v>
      </c>
      <c r="B30" t="str">
        <f>B11</f>
        <v xml:space="preserve">GS&lt;50 </v>
      </c>
      <c r="C30">
        <f>D11</f>
        <v>0</v>
      </c>
      <c r="E30">
        <f>F11</f>
        <v>0</v>
      </c>
      <c r="G30" s="72">
        <v>1.5840000000000001</v>
      </c>
      <c r="H30" s="70">
        <f>'2019 Summary kWh'!H29</f>
        <v>0.91300000000000003</v>
      </c>
      <c r="I30" s="71"/>
      <c r="K30" s="72"/>
      <c r="L30" s="71"/>
      <c r="M30" s="72"/>
      <c r="N30" s="73"/>
    </row>
    <row r="31" spans="1:16" x14ac:dyDescent="0.25">
      <c r="B31" t="str">
        <f>B12</f>
        <v>GEN&gt;50</v>
      </c>
      <c r="C31" s="17">
        <f>D12</f>
        <v>315</v>
      </c>
      <c r="E31" s="17">
        <f>F12</f>
        <v>315</v>
      </c>
      <c r="G31" s="72">
        <v>1.5840000000000001</v>
      </c>
      <c r="H31" s="70">
        <f>'2019 Summary kWh'!H30</f>
        <v>0.91300000000000003</v>
      </c>
      <c r="I31" s="71">
        <f>E31*G31*H31</f>
        <v>455.55048000000005</v>
      </c>
      <c r="K31" s="72">
        <f>$D$43</f>
        <v>1</v>
      </c>
      <c r="L31" s="71">
        <f>I31*K31</f>
        <v>455.55048000000005</v>
      </c>
      <c r="M31" s="72">
        <f>$E$43</f>
        <v>1</v>
      </c>
      <c r="N31" s="73">
        <f t="shared" si="3"/>
        <v>455.55048000000005</v>
      </c>
      <c r="P31" s="75">
        <f t="shared" ref="P31:P33" si="5">(N31/$N$34)</f>
        <v>0.53119730185497471</v>
      </c>
    </row>
    <row r="32" spans="1:16" x14ac:dyDescent="0.25">
      <c r="B32" t="str">
        <f>B13</f>
        <v>Intermediate</v>
      </c>
      <c r="C32" s="17">
        <f>D13</f>
        <v>147</v>
      </c>
      <c r="E32" s="17">
        <f>F13</f>
        <v>147</v>
      </c>
      <c r="G32" s="72">
        <v>1.5840000000000001</v>
      </c>
      <c r="H32" s="70">
        <f>'2019 Summary kWh'!H31</f>
        <v>0.91300000000000003</v>
      </c>
      <c r="I32" s="71">
        <f>E32*G32*H32</f>
        <v>212.59022400000001</v>
      </c>
      <c r="K32" s="72">
        <f>$D$43</f>
        <v>1</v>
      </c>
      <c r="L32" s="71">
        <f>I32*K32</f>
        <v>212.59022400000001</v>
      </c>
      <c r="M32" s="72">
        <f>$E$43</f>
        <v>1</v>
      </c>
      <c r="N32" s="73">
        <f t="shared" si="3"/>
        <v>212.59022400000001</v>
      </c>
      <c r="P32" s="75">
        <f t="shared" si="5"/>
        <v>0.2478920741989882</v>
      </c>
    </row>
    <row r="33" spans="1:16" x14ac:dyDescent="0.25">
      <c r="B33" t="str">
        <f>B14</f>
        <v>Large</v>
      </c>
      <c r="C33" s="17">
        <f>D14</f>
        <v>131</v>
      </c>
      <c r="E33" s="17">
        <f>F14</f>
        <v>131</v>
      </c>
      <c r="G33" s="72">
        <v>1.5840000000000001</v>
      </c>
      <c r="H33" s="70">
        <f>'2019 Summary kWh'!H32</f>
        <v>0.91300000000000003</v>
      </c>
      <c r="I33" s="71">
        <f>E33*G33*H33</f>
        <v>189.45115200000004</v>
      </c>
      <c r="K33" s="72">
        <f>$D$43</f>
        <v>1</v>
      </c>
      <c r="L33" s="71">
        <f>I33*K33</f>
        <v>189.45115200000004</v>
      </c>
      <c r="M33" s="72">
        <f>$E$43</f>
        <v>1</v>
      </c>
      <c r="N33" s="73">
        <f>L33*M33</f>
        <v>189.45115200000004</v>
      </c>
      <c r="P33" s="75">
        <f t="shared" si="5"/>
        <v>0.22091062394603714</v>
      </c>
    </row>
    <row r="34" spans="1:16" x14ac:dyDescent="0.25">
      <c r="B34" s="43" t="str">
        <f>B15</f>
        <v xml:space="preserve">   TOTAL</v>
      </c>
      <c r="C34" s="45">
        <f>D15</f>
        <v>593</v>
      </c>
      <c r="E34" s="45">
        <f>F15</f>
        <v>593</v>
      </c>
      <c r="G34" s="69"/>
      <c r="H34" s="70"/>
      <c r="I34" s="76">
        <f>SUM(I31:I33)</f>
        <v>857.59185600000001</v>
      </c>
      <c r="K34" s="72">
        <f>$D$43</f>
        <v>1</v>
      </c>
      <c r="L34" s="71">
        <f>SUM(L31:L33)</f>
        <v>857.59185600000001</v>
      </c>
      <c r="M34" s="72">
        <f>$E$43</f>
        <v>1</v>
      </c>
      <c r="N34" s="73">
        <f>SUM(N31:N33)</f>
        <v>857.59185600000001</v>
      </c>
      <c r="P34" s="75">
        <f>(N34/$N$34)</f>
        <v>1</v>
      </c>
    </row>
    <row r="35" spans="1:16" x14ac:dyDescent="0.25">
      <c r="C35" s="17"/>
      <c r="E35" s="17"/>
      <c r="G35" s="69"/>
      <c r="H35" s="70"/>
      <c r="I35" s="71"/>
      <c r="K35" s="71"/>
      <c r="L35" s="71"/>
      <c r="M35" s="72"/>
      <c r="N35" s="73"/>
    </row>
    <row r="36" spans="1:16" x14ac:dyDescent="0.25">
      <c r="C36" s="17"/>
      <c r="E36" s="17"/>
      <c r="G36" s="69"/>
      <c r="H36" s="70"/>
      <c r="I36" s="71"/>
      <c r="K36" s="71"/>
      <c r="L36" s="71"/>
      <c r="M36" s="72"/>
      <c r="N36" s="73"/>
    </row>
    <row r="40" spans="1:16" x14ac:dyDescent="0.25">
      <c r="C40" t="s">
        <v>82</v>
      </c>
    </row>
    <row r="41" spans="1:16" x14ac:dyDescent="0.25">
      <c r="C41" t="s">
        <v>83</v>
      </c>
      <c r="D41" t="s">
        <v>84</v>
      </c>
      <c r="E41" t="s">
        <v>85</v>
      </c>
    </row>
    <row r="42" spans="1:16" x14ac:dyDescent="0.25">
      <c r="B42" t="s">
        <v>86</v>
      </c>
      <c r="C42" s="70">
        <v>1</v>
      </c>
      <c r="D42" s="70">
        <v>1</v>
      </c>
      <c r="E42" s="70">
        <v>0.995</v>
      </c>
    </row>
    <row r="43" spans="1:16" x14ac:dyDescent="0.25">
      <c r="B43" t="s">
        <v>29</v>
      </c>
      <c r="C43" s="70">
        <v>1</v>
      </c>
      <c r="D43" s="70">
        <v>1</v>
      </c>
      <c r="E43" s="70">
        <v>1</v>
      </c>
    </row>
    <row r="46" spans="1:16" x14ac:dyDescent="0.25">
      <c r="C46" s="74" t="s">
        <v>87</v>
      </c>
      <c r="D46" s="74" t="s">
        <v>44</v>
      </c>
      <c r="E46" s="74" t="s">
        <v>88</v>
      </c>
      <c r="F46" s="74" t="s">
        <v>89</v>
      </c>
      <c r="G46" s="74" t="s">
        <v>90</v>
      </c>
      <c r="H46" s="74" t="s">
        <v>91</v>
      </c>
      <c r="I46" s="74" t="s">
        <v>92</v>
      </c>
      <c r="J46" s="74" t="s">
        <v>93</v>
      </c>
    </row>
    <row r="47" spans="1:16" x14ac:dyDescent="0.25">
      <c r="A47">
        <v>2019</v>
      </c>
      <c r="B47">
        <v>2019</v>
      </c>
      <c r="D47" s="71">
        <f>I22+I30</f>
        <v>86.039387615999999</v>
      </c>
      <c r="E47" s="71">
        <f>I23+I31</f>
        <v>864.34540573920003</v>
      </c>
      <c r="F47" s="71">
        <f>I24+I32</f>
        <v>326.13136080000004</v>
      </c>
      <c r="H47" s="71">
        <f>I26</f>
        <v>0</v>
      </c>
      <c r="J47" s="71">
        <f>I25+I33</f>
        <v>189.45115200000004</v>
      </c>
    </row>
    <row r="48" spans="1:16" x14ac:dyDescent="0.25">
      <c r="A48">
        <v>2019</v>
      </c>
      <c r="B48">
        <v>2020</v>
      </c>
      <c r="D48" s="71">
        <f>L22+L30</f>
        <v>86.039387615999999</v>
      </c>
      <c r="E48" s="71">
        <f>L23+L31</f>
        <v>864.34540573920003</v>
      </c>
      <c r="F48" s="71">
        <f>L24+L32</f>
        <v>326.13136080000004</v>
      </c>
      <c r="H48" s="71">
        <f>L26</f>
        <v>0</v>
      </c>
      <c r="J48" s="71">
        <f>L25+L33</f>
        <v>189.45115200000004</v>
      </c>
    </row>
    <row r="49" spans="1:10" x14ac:dyDescent="0.25">
      <c r="A49">
        <v>2019</v>
      </c>
      <c r="B49">
        <v>2021</v>
      </c>
      <c r="D49" s="71">
        <f>N22+N30</f>
        <v>85.609190677919997</v>
      </c>
      <c r="E49" s="71">
        <f>N23+N31</f>
        <v>862.30143111050393</v>
      </c>
      <c r="F49" s="71">
        <f>N24+N32</f>
        <v>325.56365511600001</v>
      </c>
      <c r="H49" s="71">
        <f>N26</f>
        <v>0</v>
      </c>
      <c r="J49" s="71">
        <f>N25+N33</f>
        <v>189.45115200000004</v>
      </c>
    </row>
    <row r="50" spans="1:10" x14ac:dyDescent="0.25">
      <c r="D50" s="71"/>
      <c r="E50" s="71"/>
      <c r="F50" s="71"/>
      <c r="H50" s="71"/>
      <c r="J50" s="71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W93"/>
  <sheetViews>
    <sheetView workbookViewId="0">
      <selection activeCell="L90" sqref="L90"/>
    </sheetView>
  </sheetViews>
  <sheetFormatPr defaultRowHeight="15" outlineLevelRow="2" x14ac:dyDescent="0.25"/>
  <cols>
    <col min="1" max="2" width="22" customWidth="1"/>
    <col min="3" max="3" width="23.7109375" customWidth="1"/>
    <col min="4" max="4" width="15.85546875" bestFit="1" customWidth="1"/>
    <col min="5" max="5" width="15.85546875" customWidth="1"/>
    <col min="6" max="6" width="18.28515625" customWidth="1"/>
    <col min="7" max="7" width="15.140625" customWidth="1"/>
    <col min="8" max="8" width="13.28515625" bestFit="1" customWidth="1"/>
    <col min="12" max="12" width="13.28515625" bestFit="1" customWidth="1"/>
    <col min="13" max="13" width="12.42578125" customWidth="1"/>
    <col min="14" max="14" width="16.7109375" customWidth="1"/>
    <col min="16" max="16" width="13.28515625" bestFit="1" customWidth="1"/>
    <col min="18" max="18" width="13.28515625" bestFit="1" customWidth="1"/>
    <col min="20" max="20" width="13.28515625" bestFit="1" customWidth="1"/>
    <col min="22" max="22" width="13.28515625" bestFit="1" customWidth="1"/>
  </cols>
  <sheetData>
    <row r="2" spans="1:23" x14ac:dyDescent="0.25">
      <c r="A2" t="s">
        <v>37</v>
      </c>
    </row>
    <row r="6" spans="1:23" x14ac:dyDescent="0.25">
      <c r="H6" s="128"/>
      <c r="I6" s="128"/>
      <c r="J6" s="128"/>
      <c r="K6" s="128"/>
      <c r="L6" t="s">
        <v>38</v>
      </c>
      <c r="N6">
        <v>2020</v>
      </c>
      <c r="P6">
        <v>2021</v>
      </c>
      <c r="R6">
        <v>2022</v>
      </c>
      <c r="T6">
        <v>2023</v>
      </c>
      <c r="V6">
        <v>2024</v>
      </c>
    </row>
    <row r="7" spans="1:23" ht="30" x14ac:dyDescent="0.25">
      <c r="A7" s="4" t="s">
        <v>0</v>
      </c>
      <c r="B7" s="30" t="s">
        <v>39</v>
      </c>
      <c r="C7" s="1" t="s">
        <v>1</v>
      </c>
      <c r="D7" s="1" t="s">
        <v>2</v>
      </c>
      <c r="E7" s="2" t="s">
        <v>73</v>
      </c>
      <c r="F7" s="1" t="s">
        <v>3</v>
      </c>
      <c r="G7" s="1" t="s">
        <v>4</v>
      </c>
      <c r="H7" s="132" t="s">
        <v>6</v>
      </c>
      <c r="I7" s="132" t="s">
        <v>7</v>
      </c>
      <c r="J7" s="132" t="s">
        <v>8</v>
      </c>
      <c r="K7" s="132" t="s">
        <v>36</v>
      </c>
      <c r="L7" s="2" t="s">
        <v>20</v>
      </c>
      <c r="M7" s="2" t="s">
        <v>21</v>
      </c>
      <c r="N7" s="2" t="s">
        <v>22</v>
      </c>
      <c r="O7" s="2" t="s">
        <v>23</v>
      </c>
      <c r="P7" s="2" t="s">
        <v>24</v>
      </c>
      <c r="Q7" s="2" t="s">
        <v>25</v>
      </c>
      <c r="R7" s="2" t="s">
        <v>26</v>
      </c>
      <c r="S7" s="2" t="s">
        <v>27</v>
      </c>
      <c r="T7" s="2" t="s">
        <v>28</v>
      </c>
      <c r="U7" s="2" t="s">
        <v>30</v>
      </c>
      <c r="V7" s="2" t="s">
        <v>31</v>
      </c>
      <c r="W7" s="2" t="s">
        <v>32</v>
      </c>
    </row>
    <row r="8" spans="1:23" ht="21" outlineLevel="2" x14ac:dyDescent="0.25">
      <c r="A8" s="5">
        <v>157749</v>
      </c>
      <c r="B8" s="5" t="s">
        <v>43</v>
      </c>
      <c r="C8" s="5"/>
      <c r="E8" s="65">
        <v>43466</v>
      </c>
      <c r="F8" s="6" t="s">
        <v>5</v>
      </c>
      <c r="G8" s="7">
        <v>8184</v>
      </c>
      <c r="H8" s="9">
        <v>6936</v>
      </c>
      <c r="I8" s="10">
        <v>6.96</v>
      </c>
      <c r="J8" t="s">
        <v>14</v>
      </c>
      <c r="K8">
        <v>13.8</v>
      </c>
      <c r="L8" s="9">
        <v>6936</v>
      </c>
      <c r="M8" s="10">
        <v>6.96</v>
      </c>
      <c r="N8" s="9">
        <v>6936</v>
      </c>
      <c r="O8" s="10">
        <v>6.96</v>
      </c>
      <c r="P8" s="20">
        <f t="shared" ref="P8:P53" si="0">L8*99.5%</f>
        <v>6901.32</v>
      </c>
      <c r="Q8" s="24">
        <f t="shared" ref="Q8:Q53" si="1">M8*99.5%</f>
        <v>6.9252000000000002</v>
      </c>
      <c r="R8" s="20">
        <f t="shared" ref="R8:R53" si="2">L8*99.5%</f>
        <v>6901.32</v>
      </c>
      <c r="S8">
        <f t="shared" ref="S8:S53" si="3">M8*99.5%</f>
        <v>6.9252000000000002</v>
      </c>
      <c r="T8" s="20">
        <f t="shared" ref="T8:T53" si="4">L8*99.5%</f>
        <v>6901.32</v>
      </c>
      <c r="U8">
        <f t="shared" ref="U8:U53" si="5">M8*99.5%</f>
        <v>6.9252000000000002</v>
      </c>
      <c r="V8" s="20">
        <f t="shared" ref="V8:V53" si="6">L8*99.5%</f>
        <v>6901.32</v>
      </c>
      <c r="W8">
        <f t="shared" ref="W8:W53" si="7">M8*99.5%</f>
        <v>6.9252000000000002</v>
      </c>
    </row>
    <row r="9" spans="1:23" ht="21" outlineLevel="2" x14ac:dyDescent="0.25">
      <c r="A9" s="5">
        <v>173968</v>
      </c>
      <c r="B9" s="5" t="s">
        <v>43</v>
      </c>
      <c r="C9" s="5"/>
      <c r="E9" s="65">
        <v>43466</v>
      </c>
      <c r="F9" s="6" t="s">
        <v>5</v>
      </c>
      <c r="G9" s="7">
        <v>9547.83</v>
      </c>
      <c r="H9" s="3">
        <v>84752</v>
      </c>
      <c r="I9" s="11">
        <v>15.07</v>
      </c>
      <c r="J9" t="s">
        <v>9</v>
      </c>
      <c r="K9">
        <v>13</v>
      </c>
      <c r="L9" s="3">
        <v>84752</v>
      </c>
      <c r="M9" s="11">
        <v>15.07</v>
      </c>
      <c r="N9" s="3">
        <v>84752</v>
      </c>
      <c r="O9" s="11">
        <v>15.07</v>
      </c>
      <c r="P9" s="20">
        <f t="shared" si="0"/>
        <v>84328.24</v>
      </c>
      <c r="Q9" s="24">
        <f t="shared" si="1"/>
        <v>14.99465</v>
      </c>
      <c r="R9" s="20">
        <f t="shared" si="2"/>
        <v>84328.24</v>
      </c>
      <c r="S9">
        <f t="shared" si="3"/>
        <v>14.99465</v>
      </c>
      <c r="T9" s="20">
        <f t="shared" si="4"/>
        <v>84328.24</v>
      </c>
      <c r="U9">
        <f t="shared" si="5"/>
        <v>14.99465</v>
      </c>
      <c r="V9" s="20">
        <f t="shared" si="6"/>
        <v>84328.24</v>
      </c>
      <c r="W9">
        <f t="shared" si="7"/>
        <v>14.99465</v>
      </c>
    </row>
    <row r="10" spans="1:23" ht="21" outlineLevel="2" x14ac:dyDescent="0.25">
      <c r="A10" s="5">
        <v>173974</v>
      </c>
      <c r="B10" s="5" t="s">
        <v>43</v>
      </c>
      <c r="C10" s="5"/>
      <c r="E10" s="65">
        <v>43466</v>
      </c>
      <c r="F10" s="6" t="s">
        <v>5</v>
      </c>
      <c r="G10" s="7">
        <v>3662.8</v>
      </c>
      <c r="H10" s="3">
        <v>36505</v>
      </c>
      <c r="I10" s="11">
        <v>5.5</v>
      </c>
      <c r="J10" t="s">
        <v>9</v>
      </c>
      <c r="K10">
        <v>13</v>
      </c>
      <c r="L10" s="3">
        <v>36505</v>
      </c>
      <c r="M10" s="11">
        <v>5.5</v>
      </c>
      <c r="N10" s="3">
        <v>36505</v>
      </c>
      <c r="O10" s="11">
        <v>5.5</v>
      </c>
      <c r="P10" s="20">
        <f t="shared" si="0"/>
        <v>36322.474999999999</v>
      </c>
      <c r="Q10" s="24">
        <f t="shared" si="1"/>
        <v>5.4725000000000001</v>
      </c>
      <c r="R10" s="20">
        <f t="shared" si="2"/>
        <v>36322.474999999999</v>
      </c>
      <c r="S10">
        <f t="shared" si="3"/>
        <v>5.4725000000000001</v>
      </c>
      <c r="T10" s="20">
        <f t="shared" si="4"/>
        <v>36322.474999999999</v>
      </c>
      <c r="U10">
        <f t="shared" si="5"/>
        <v>5.4725000000000001</v>
      </c>
      <c r="V10" s="20">
        <f t="shared" si="6"/>
        <v>36322.474999999999</v>
      </c>
      <c r="W10">
        <f t="shared" si="7"/>
        <v>5.4725000000000001</v>
      </c>
    </row>
    <row r="11" spans="1:23" ht="21" outlineLevel="2" x14ac:dyDescent="0.25">
      <c r="A11" s="5">
        <v>174231</v>
      </c>
      <c r="B11" s="5" t="s">
        <v>43</v>
      </c>
      <c r="C11" s="5"/>
      <c r="E11" s="65">
        <v>43466</v>
      </c>
      <c r="F11" s="6" t="s">
        <v>5</v>
      </c>
      <c r="G11" s="7">
        <v>22980.95</v>
      </c>
      <c r="H11" s="3">
        <v>193605</v>
      </c>
      <c r="I11" s="11">
        <v>33.1</v>
      </c>
      <c r="J11" t="s">
        <v>9</v>
      </c>
      <c r="K11">
        <v>13</v>
      </c>
      <c r="L11" s="3">
        <v>193605</v>
      </c>
      <c r="M11" s="11">
        <v>33.1</v>
      </c>
      <c r="N11" s="3">
        <v>193605</v>
      </c>
      <c r="O11" s="11">
        <v>33.1</v>
      </c>
      <c r="P11" s="20">
        <f t="shared" si="0"/>
        <v>192636.97500000001</v>
      </c>
      <c r="Q11" s="24">
        <f t="shared" si="1"/>
        <v>32.9345</v>
      </c>
      <c r="R11" s="20">
        <f t="shared" si="2"/>
        <v>192636.97500000001</v>
      </c>
      <c r="S11">
        <f t="shared" si="3"/>
        <v>32.9345</v>
      </c>
      <c r="T11" s="20">
        <f t="shared" si="4"/>
        <v>192636.97500000001</v>
      </c>
      <c r="U11">
        <f t="shared" si="5"/>
        <v>32.9345</v>
      </c>
      <c r="V11" s="20">
        <f t="shared" si="6"/>
        <v>192636.97500000001</v>
      </c>
      <c r="W11">
        <f t="shared" si="7"/>
        <v>32.9345</v>
      </c>
    </row>
    <row r="12" spans="1:23" ht="21" outlineLevel="2" x14ac:dyDescent="0.25">
      <c r="A12" s="5">
        <v>179345</v>
      </c>
      <c r="B12" s="5" t="s">
        <v>43</v>
      </c>
      <c r="C12" s="5"/>
      <c r="E12" s="65">
        <v>43466</v>
      </c>
      <c r="F12" s="6" t="s">
        <v>5</v>
      </c>
      <c r="G12" s="7">
        <v>10661</v>
      </c>
      <c r="H12" s="3">
        <v>84641</v>
      </c>
      <c r="I12" s="11">
        <v>14.4</v>
      </c>
      <c r="J12" t="s">
        <v>9</v>
      </c>
      <c r="K12">
        <v>13</v>
      </c>
      <c r="L12" s="3">
        <v>84641</v>
      </c>
      <c r="M12" s="11">
        <v>14.4</v>
      </c>
      <c r="N12" s="3">
        <v>84641</v>
      </c>
      <c r="O12" s="11">
        <v>14.4</v>
      </c>
      <c r="P12" s="20">
        <f t="shared" si="0"/>
        <v>84217.794999999998</v>
      </c>
      <c r="Q12" s="24">
        <f t="shared" si="1"/>
        <v>14.327999999999999</v>
      </c>
      <c r="R12" s="20">
        <f t="shared" si="2"/>
        <v>84217.794999999998</v>
      </c>
      <c r="S12">
        <f t="shared" si="3"/>
        <v>14.327999999999999</v>
      </c>
      <c r="T12" s="20">
        <f t="shared" si="4"/>
        <v>84217.794999999998</v>
      </c>
      <c r="U12">
        <f t="shared" si="5"/>
        <v>14.327999999999999</v>
      </c>
      <c r="V12" s="20">
        <f t="shared" si="6"/>
        <v>84217.794999999998</v>
      </c>
      <c r="W12">
        <f t="shared" si="7"/>
        <v>14.327999999999999</v>
      </c>
    </row>
    <row r="13" spans="1:23" ht="21" outlineLevel="2" x14ac:dyDescent="0.25">
      <c r="A13" s="5">
        <v>179345</v>
      </c>
      <c r="B13" s="5" t="s">
        <v>43</v>
      </c>
      <c r="C13" s="5"/>
      <c r="E13" s="65">
        <v>43466</v>
      </c>
      <c r="F13" s="6" t="s">
        <v>5</v>
      </c>
      <c r="G13" s="7">
        <v>750</v>
      </c>
      <c r="H13" s="3">
        <v>8232</v>
      </c>
      <c r="I13" s="11">
        <v>0</v>
      </c>
      <c r="J13" t="s">
        <v>10</v>
      </c>
      <c r="K13">
        <v>13</v>
      </c>
      <c r="L13" s="3">
        <v>8232</v>
      </c>
      <c r="M13" s="11">
        <v>0</v>
      </c>
      <c r="N13" s="3">
        <v>8232</v>
      </c>
      <c r="O13" s="11">
        <v>0</v>
      </c>
      <c r="P13" s="20">
        <f t="shared" si="0"/>
        <v>8190.84</v>
      </c>
      <c r="Q13" s="24">
        <f t="shared" si="1"/>
        <v>0</v>
      </c>
      <c r="R13" s="20">
        <f t="shared" si="2"/>
        <v>8190.84</v>
      </c>
      <c r="S13">
        <f t="shared" si="3"/>
        <v>0</v>
      </c>
      <c r="T13" s="20">
        <f t="shared" si="4"/>
        <v>8190.84</v>
      </c>
      <c r="U13">
        <f t="shared" si="5"/>
        <v>0</v>
      </c>
      <c r="V13" s="20">
        <f t="shared" si="6"/>
        <v>8190.84</v>
      </c>
      <c r="W13">
        <f t="shared" si="7"/>
        <v>0</v>
      </c>
    </row>
    <row r="14" spans="1:23" ht="21" outlineLevel="2" x14ac:dyDescent="0.25">
      <c r="A14" s="5">
        <v>179354</v>
      </c>
      <c r="B14" s="5" t="s">
        <v>43</v>
      </c>
      <c r="C14" s="5"/>
      <c r="E14" s="65">
        <v>43466</v>
      </c>
      <c r="F14" s="6" t="s">
        <v>5</v>
      </c>
      <c r="G14" s="7">
        <v>8948</v>
      </c>
      <c r="H14" s="3">
        <v>70244</v>
      </c>
      <c r="I14" s="11">
        <v>11.95</v>
      </c>
      <c r="J14" t="s">
        <v>9</v>
      </c>
      <c r="K14">
        <v>13</v>
      </c>
      <c r="L14" s="3">
        <v>70244</v>
      </c>
      <c r="M14" s="11">
        <v>11.95</v>
      </c>
      <c r="N14" s="3">
        <v>70244</v>
      </c>
      <c r="O14" s="11">
        <v>11.95</v>
      </c>
      <c r="P14" s="20">
        <f t="shared" si="0"/>
        <v>69892.78</v>
      </c>
      <c r="Q14" s="24">
        <f t="shared" si="1"/>
        <v>11.89025</v>
      </c>
      <c r="R14" s="20">
        <f t="shared" si="2"/>
        <v>69892.78</v>
      </c>
      <c r="S14">
        <f t="shared" si="3"/>
        <v>11.89025</v>
      </c>
      <c r="T14" s="20">
        <f t="shared" si="4"/>
        <v>69892.78</v>
      </c>
      <c r="U14">
        <f t="shared" si="5"/>
        <v>11.89025</v>
      </c>
      <c r="V14" s="20">
        <f t="shared" si="6"/>
        <v>69892.78</v>
      </c>
      <c r="W14">
        <f t="shared" si="7"/>
        <v>11.89025</v>
      </c>
    </row>
    <row r="15" spans="1:23" ht="21" outlineLevel="2" x14ac:dyDescent="0.25">
      <c r="A15" s="5">
        <v>179354</v>
      </c>
      <c r="B15" s="5" t="s">
        <v>43</v>
      </c>
      <c r="C15" s="5"/>
      <c r="E15" s="65">
        <v>43466</v>
      </c>
      <c r="F15" s="6" t="s">
        <v>5</v>
      </c>
      <c r="G15" s="7">
        <v>500</v>
      </c>
      <c r="H15" s="3">
        <v>5460</v>
      </c>
      <c r="I15" s="11">
        <v>0</v>
      </c>
      <c r="J15" t="s">
        <v>10</v>
      </c>
      <c r="K15">
        <v>13</v>
      </c>
      <c r="L15" s="3">
        <v>5460</v>
      </c>
      <c r="M15" s="11">
        <v>0</v>
      </c>
      <c r="N15" s="3">
        <v>5460</v>
      </c>
      <c r="O15" s="11">
        <v>0</v>
      </c>
      <c r="P15" s="20">
        <f t="shared" si="0"/>
        <v>5432.7</v>
      </c>
      <c r="Q15" s="24">
        <f t="shared" si="1"/>
        <v>0</v>
      </c>
      <c r="R15" s="20">
        <f t="shared" si="2"/>
        <v>5432.7</v>
      </c>
      <c r="S15">
        <f t="shared" si="3"/>
        <v>0</v>
      </c>
      <c r="T15" s="20">
        <f t="shared" si="4"/>
        <v>5432.7</v>
      </c>
      <c r="U15">
        <f t="shared" si="5"/>
        <v>0</v>
      </c>
      <c r="V15" s="20">
        <f t="shared" si="6"/>
        <v>5432.7</v>
      </c>
      <c r="W15">
        <f t="shared" si="7"/>
        <v>0</v>
      </c>
    </row>
    <row r="16" spans="1:23" ht="21" outlineLevel="2" x14ac:dyDescent="0.25">
      <c r="A16" s="5">
        <v>179364</v>
      </c>
      <c r="B16" s="5" t="s">
        <v>43</v>
      </c>
      <c r="C16" s="5"/>
      <c r="E16" s="65">
        <v>43466</v>
      </c>
      <c r="F16" s="6" t="s">
        <v>5</v>
      </c>
      <c r="G16" s="7">
        <v>9373</v>
      </c>
      <c r="H16" s="3">
        <v>73747</v>
      </c>
      <c r="I16" s="11">
        <v>13.07</v>
      </c>
      <c r="J16" t="s">
        <v>9</v>
      </c>
      <c r="K16">
        <v>13</v>
      </c>
      <c r="L16" s="3">
        <v>73747</v>
      </c>
      <c r="M16" s="11">
        <v>13.07</v>
      </c>
      <c r="N16" s="3">
        <v>73747</v>
      </c>
      <c r="O16" s="11">
        <v>13.07</v>
      </c>
      <c r="P16" s="20">
        <f t="shared" si="0"/>
        <v>73378.264999999999</v>
      </c>
      <c r="Q16" s="24">
        <f t="shared" si="1"/>
        <v>13.00465</v>
      </c>
      <c r="R16" s="20">
        <f t="shared" si="2"/>
        <v>73378.264999999999</v>
      </c>
      <c r="S16">
        <f t="shared" si="3"/>
        <v>13.00465</v>
      </c>
      <c r="T16" s="20">
        <f t="shared" si="4"/>
        <v>73378.264999999999</v>
      </c>
      <c r="U16">
        <f t="shared" si="5"/>
        <v>13.00465</v>
      </c>
      <c r="V16" s="20">
        <f t="shared" si="6"/>
        <v>73378.264999999999</v>
      </c>
      <c r="W16">
        <f t="shared" si="7"/>
        <v>13.00465</v>
      </c>
    </row>
    <row r="17" spans="1:23" ht="21" outlineLevel="2" x14ac:dyDescent="0.25">
      <c r="A17" s="5">
        <v>179364</v>
      </c>
      <c r="B17" s="5" t="s">
        <v>43</v>
      </c>
      <c r="C17" s="5"/>
      <c r="E17" s="65">
        <v>43466</v>
      </c>
      <c r="F17" s="6" t="s">
        <v>5</v>
      </c>
      <c r="G17" s="7">
        <v>650</v>
      </c>
      <c r="H17" s="3">
        <v>7211</v>
      </c>
      <c r="I17" s="11">
        <v>0</v>
      </c>
      <c r="J17" t="s">
        <v>10</v>
      </c>
      <c r="K17">
        <v>13</v>
      </c>
      <c r="L17" s="3">
        <v>7211</v>
      </c>
      <c r="M17" s="11">
        <v>0</v>
      </c>
      <c r="N17" s="3">
        <v>7211</v>
      </c>
      <c r="O17" s="11">
        <v>0</v>
      </c>
      <c r="P17" s="20">
        <f t="shared" si="0"/>
        <v>7174.9449999999997</v>
      </c>
      <c r="Q17" s="24">
        <f t="shared" si="1"/>
        <v>0</v>
      </c>
      <c r="R17" s="20">
        <f t="shared" si="2"/>
        <v>7174.9449999999997</v>
      </c>
      <c r="S17">
        <f t="shared" si="3"/>
        <v>0</v>
      </c>
      <c r="T17" s="20">
        <f t="shared" si="4"/>
        <v>7174.9449999999997</v>
      </c>
      <c r="U17">
        <f t="shared" si="5"/>
        <v>0</v>
      </c>
      <c r="V17" s="20">
        <f t="shared" si="6"/>
        <v>7174.9449999999997</v>
      </c>
      <c r="W17">
        <f t="shared" si="7"/>
        <v>0</v>
      </c>
    </row>
    <row r="18" spans="1:23" ht="21" outlineLevel="2" x14ac:dyDescent="0.25">
      <c r="A18" s="5">
        <v>179368</v>
      </c>
      <c r="B18" s="5" t="s">
        <v>43</v>
      </c>
      <c r="C18" s="5"/>
      <c r="E18" s="65">
        <v>43466</v>
      </c>
      <c r="F18" s="6" t="s">
        <v>5</v>
      </c>
      <c r="G18" s="7">
        <v>8777</v>
      </c>
      <c r="H18" s="3">
        <v>71540</v>
      </c>
      <c r="I18" s="11">
        <v>12.79</v>
      </c>
      <c r="J18" t="s">
        <v>9</v>
      </c>
      <c r="K18">
        <v>13</v>
      </c>
      <c r="L18" s="3">
        <v>71540</v>
      </c>
      <c r="M18" s="11">
        <v>12.79</v>
      </c>
      <c r="N18" s="3">
        <v>71540</v>
      </c>
      <c r="O18" s="11">
        <v>12.79</v>
      </c>
      <c r="P18" s="20">
        <f t="shared" si="0"/>
        <v>71182.3</v>
      </c>
      <c r="Q18" s="24">
        <f t="shared" si="1"/>
        <v>12.726049999999999</v>
      </c>
      <c r="R18" s="20">
        <f t="shared" si="2"/>
        <v>71182.3</v>
      </c>
      <c r="S18">
        <f t="shared" si="3"/>
        <v>12.726049999999999</v>
      </c>
      <c r="T18" s="20">
        <f t="shared" si="4"/>
        <v>71182.3</v>
      </c>
      <c r="U18">
        <f t="shared" si="5"/>
        <v>12.726049999999999</v>
      </c>
      <c r="V18" s="20">
        <f t="shared" si="6"/>
        <v>71182.3</v>
      </c>
      <c r="W18">
        <f t="shared" si="7"/>
        <v>12.726049999999999</v>
      </c>
    </row>
    <row r="19" spans="1:23" ht="21" outlineLevel="2" x14ac:dyDescent="0.25">
      <c r="A19" s="5">
        <v>179368</v>
      </c>
      <c r="B19" s="5" t="s">
        <v>43</v>
      </c>
      <c r="C19" s="5"/>
      <c r="E19" s="65">
        <v>43466</v>
      </c>
      <c r="F19" s="6" t="s">
        <v>5</v>
      </c>
      <c r="G19" s="7">
        <v>450</v>
      </c>
      <c r="H19" s="3">
        <v>4914</v>
      </c>
      <c r="I19" s="12">
        <v>0</v>
      </c>
      <c r="J19" t="s">
        <v>10</v>
      </c>
      <c r="K19">
        <v>13</v>
      </c>
      <c r="L19" s="3">
        <v>4914</v>
      </c>
      <c r="M19" s="12">
        <v>0</v>
      </c>
      <c r="N19" s="3">
        <v>4914</v>
      </c>
      <c r="O19" s="12">
        <v>0</v>
      </c>
      <c r="P19" s="20">
        <f t="shared" si="0"/>
        <v>4889.43</v>
      </c>
      <c r="Q19" s="24">
        <f t="shared" si="1"/>
        <v>0</v>
      </c>
      <c r="R19" s="20">
        <f t="shared" si="2"/>
        <v>4889.43</v>
      </c>
      <c r="S19">
        <f t="shared" si="3"/>
        <v>0</v>
      </c>
      <c r="T19" s="20">
        <f t="shared" si="4"/>
        <v>4889.43</v>
      </c>
      <c r="U19">
        <f t="shared" si="5"/>
        <v>0</v>
      </c>
      <c r="V19" s="20">
        <f t="shared" si="6"/>
        <v>4889.43</v>
      </c>
      <c r="W19">
        <f t="shared" si="7"/>
        <v>0</v>
      </c>
    </row>
    <row r="20" spans="1:23" ht="21" outlineLevel="2" x14ac:dyDescent="0.25">
      <c r="A20" s="5">
        <v>179370</v>
      </c>
      <c r="B20" s="5" t="s">
        <v>43</v>
      </c>
      <c r="C20" s="5"/>
      <c r="E20" s="65">
        <v>43466</v>
      </c>
      <c r="F20" s="6" t="s">
        <v>5</v>
      </c>
      <c r="G20" s="7">
        <v>8175</v>
      </c>
      <c r="H20" s="3">
        <v>66421</v>
      </c>
      <c r="I20" s="12">
        <v>11.75</v>
      </c>
      <c r="J20" t="s">
        <v>9</v>
      </c>
      <c r="K20">
        <v>13</v>
      </c>
      <c r="L20" s="3">
        <v>66421</v>
      </c>
      <c r="M20" s="12">
        <v>11.75</v>
      </c>
      <c r="N20" s="3">
        <v>66421</v>
      </c>
      <c r="O20" s="12">
        <v>11.75</v>
      </c>
      <c r="P20" s="20">
        <f t="shared" si="0"/>
        <v>66088.895000000004</v>
      </c>
      <c r="Q20" s="24">
        <f t="shared" si="1"/>
        <v>11.69125</v>
      </c>
      <c r="R20" s="20">
        <f t="shared" si="2"/>
        <v>66088.895000000004</v>
      </c>
      <c r="S20">
        <f t="shared" si="3"/>
        <v>11.69125</v>
      </c>
      <c r="T20" s="20">
        <f t="shared" si="4"/>
        <v>66088.895000000004</v>
      </c>
      <c r="U20">
        <f t="shared" si="5"/>
        <v>11.69125</v>
      </c>
      <c r="V20" s="20">
        <f t="shared" si="6"/>
        <v>66088.895000000004</v>
      </c>
      <c r="W20">
        <f t="shared" si="7"/>
        <v>11.69125</v>
      </c>
    </row>
    <row r="21" spans="1:23" ht="21" outlineLevel="2" x14ac:dyDescent="0.25">
      <c r="A21" s="5">
        <v>179370</v>
      </c>
      <c r="B21" s="5" t="s">
        <v>43</v>
      </c>
      <c r="C21" s="5"/>
      <c r="E21" s="65">
        <v>43466</v>
      </c>
      <c r="F21" s="6" t="s">
        <v>5</v>
      </c>
      <c r="G21" s="7">
        <v>400</v>
      </c>
      <c r="H21" s="3">
        <v>4368</v>
      </c>
      <c r="I21" s="12">
        <v>0</v>
      </c>
      <c r="J21" t="s">
        <v>10</v>
      </c>
      <c r="K21">
        <v>13</v>
      </c>
      <c r="L21" s="3">
        <v>4368</v>
      </c>
      <c r="M21" s="12">
        <v>0</v>
      </c>
      <c r="N21" s="3">
        <v>4368</v>
      </c>
      <c r="O21" s="12">
        <v>0</v>
      </c>
      <c r="P21" s="20">
        <f t="shared" si="0"/>
        <v>4346.16</v>
      </c>
      <c r="Q21" s="24">
        <f t="shared" si="1"/>
        <v>0</v>
      </c>
      <c r="R21" s="20">
        <f t="shared" si="2"/>
        <v>4346.16</v>
      </c>
      <c r="S21">
        <f t="shared" si="3"/>
        <v>0</v>
      </c>
      <c r="T21" s="20">
        <f t="shared" si="4"/>
        <v>4346.16</v>
      </c>
      <c r="U21">
        <f t="shared" si="5"/>
        <v>0</v>
      </c>
      <c r="V21" s="20">
        <f t="shared" si="6"/>
        <v>4346.16</v>
      </c>
      <c r="W21">
        <f t="shared" si="7"/>
        <v>0</v>
      </c>
    </row>
    <row r="22" spans="1:23" ht="21" outlineLevel="2" x14ac:dyDescent="0.25">
      <c r="A22" s="5">
        <v>183915</v>
      </c>
      <c r="B22" s="5" t="s">
        <v>43</v>
      </c>
      <c r="C22" s="5"/>
      <c r="E22" s="65">
        <v>43466</v>
      </c>
      <c r="F22" s="6" t="s">
        <v>5</v>
      </c>
      <c r="G22" s="7">
        <v>15843.2</v>
      </c>
      <c r="H22" s="3">
        <v>131109</v>
      </c>
      <c r="I22" s="12">
        <v>18.7</v>
      </c>
      <c r="J22" t="s">
        <v>9</v>
      </c>
      <c r="K22">
        <v>13</v>
      </c>
      <c r="L22" s="3">
        <v>131109</v>
      </c>
      <c r="M22" s="12">
        <v>18.7</v>
      </c>
      <c r="N22" s="3">
        <v>131109</v>
      </c>
      <c r="O22" s="12">
        <v>18.7</v>
      </c>
      <c r="P22" s="20">
        <f t="shared" si="0"/>
        <v>130453.455</v>
      </c>
      <c r="Q22" s="24">
        <f t="shared" si="1"/>
        <v>18.6065</v>
      </c>
      <c r="R22" s="20">
        <f t="shared" si="2"/>
        <v>130453.455</v>
      </c>
      <c r="S22">
        <f t="shared" si="3"/>
        <v>18.6065</v>
      </c>
      <c r="T22" s="20">
        <f t="shared" si="4"/>
        <v>130453.455</v>
      </c>
      <c r="U22">
        <f t="shared" si="5"/>
        <v>18.6065</v>
      </c>
      <c r="V22" s="20">
        <f t="shared" si="6"/>
        <v>130453.455</v>
      </c>
      <c r="W22">
        <f t="shared" si="7"/>
        <v>18.6065</v>
      </c>
    </row>
    <row r="23" spans="1:23" ht="21" outlineLevel="2" x14ac:dyDescent="0.25">
      <c r="A23" s="5">
        <v>179330</v>
      </c>
      <c r="B23" s="5" t="s">
        <v>43</v>
      </c>
      <c r="C23" s="5"/>
      <c r="E23" s="65">
        <v>43497</v>
      </c>
      <c r="F23" s="6" t="s">
        <v>5</v>
      </c>
      <c r="G23" s="7">
        <v>24763</v>
      </c>
      <c r="H23" s="3">
        <v>181363</v>
      </c>
      <c r="I23" s="12">
        <v>35.799999999999997</v>
      </c>
      <c r="J23" t="s">
        <v>9</v>
      </c>
      <c r="K23">
        <v>13</v>
      </c>
      <c r="L23" s="3">
        <v>181363</v>
      </c>
      <c r="M23" s="12">
        <v>35.799999999999997</v>
      </c>
      <c r="N23" s="3">
        <v>181363</v>
      </c>
      <c r="O23" s="12">
        <v>35.799999999999997</v>
      </c>
      <c r="P23" s="20">
        <f t="shared" si="0"/>
        <v>180456.185</v>
      </c>
      <c r="Q23" s="24">
        <f t="shared" si="1"/>
        <v>35.620999999999995</v>
      </c>
      <c r="R23" s="20">
        <f t="shared" si="2"/>
        <v>180456.185</v>
      </c>
      <c r="S23">
        <f t="shared" si="3"/>
        <v>35.620999999999995</v>
      </c>
      <c r="T23" s="20">
        <f t="shared" si="4"/>
        <v>180456.185</v>
      </c>
      <c r="U23">
        <f t="shared" si="5"/>
        <v>35.620999999999995</v>
      </c>
      <c r="V23" s="20">
        <f t="shared" si="6"/>
        <v>180456.185</v>
      </c>
      <c r="W23">
        <f t="shared" si="7"/>
        <v>35.620999999999995</v>
      </c>
    </row>
    <row r="24" spans="1:23" ht="21" outlineLevel="2" x14ac:dyDescent="0.25">
      <c r="A24" s="5">
        <v>179330</v>
      </c>
      <c r="B24" s="5" t="s">
        <v>43</v>
      </c>
      <c r="C24" s="5"/>
      <c r="E24" s="65">
        <v>43497</v>
      </c>
      <c r="F24" s="6" t="s">
        <v>5</v>
      </c>
      <c r="G24" s="7">
        <v>2900</v>
      </c>
      <c r="H24" s="3">
        <v>31752</v>
      </c>
      <c r="I24" s="12">
        <v>0</v>
      </c>
      <c r="J24" t="s">
        <v>10</v>
      </c>
      <c r="K24">
        <v>13</v>
      </c>
      <c r="L24" s="3">
        <v>31752</v>
      </c>
      <c r="M24" s="12">
        <v>0</v>
      </c>
      <c r="N24" s="3">
        <v>31752</v>
      </c>
      <c r="O24" s="12">
        <v>0</v>
      </c>
      <c r="P24" s="20">
        <f t="shared" si="0"/>
        <v>31593.24</v>
      </c>
      <c r="Q24" s="24">
        <f t="shared" si="1"/>
        <v>0</v>
      </c>
      <c r="R24" s="20">
        <f t="shared" si="2"/>
        <v>31593.24</v>
      </c>
      <c r="S24">
        <f t="shared" si="3"/>
        <v>0</v>
      </c>
      <c r="T24" s="20">
        <f t="shared" si="4"/>
        <v>31593.24</v>
      </c>
      <c r="U24">
        <f t="shared" si="5"/>
        <v>0</v>
      </c>
      <c r="V24" s="20">
        <f t="shared" si="6"/>
        <v>31593.24</v>
      </c>
      <c r="W24">
        <f t="shared" si="7"/>
        <v>0</v>
      </c>
    </row>
    <row r="25" spans="1:23" ht="21" outlineLevel="2" x14ac:dyDescent="0.25">
      <c r="A25" s="5">
        <v>179373</v>
      </c>
      <c r="B25" s="5" t="s">
        <v>43</v>
      </c>
      <c r="C25" s="5"/>
      <c r="E25" s="65">
        <v>43497</v>
      </c>
      <c r="F25" s="6" t="s">
        <v>5</v>
      </c>
      <c r="G25" s="7">
        <v>7772</v>
      </c>
      <c r="H25" s="3">
        <v>59889</v>
      </c>
      <c r="I25">
        <v>11.2</v>
      </c>
      <c r="J25" t="s">
        <v>9</v>
      </c>
      <c r="K25">
        <v>13</v>
      </c>
      <c r="L25" s="3">
        <v>59889</v>
      </c>
      <c r="M25">
        <v>11.2</v>
      </c>
      <c r="N25" s="3">
        <v>59889</v>
      </c>
      <c r="O25">
        <v>11.2</v>
      </c>
      <c r="P25" s="20">
        <f t="shared" si="0"/>
        <v>59589.555</v>
      </c>
      <c r="Q25" s="24">
        <f t="shared" si="1"/>
        <v>11.144</v>
      </c>
      <c r="R25" s="20">
        <f t="shared" si="2"/>
        <v>59589.555</v>
      </c>
      <c r="S25">
        <f t="shared" si="3"/>
        <v>11.144</v>
      </c>
      <c r="T25" s="20">
        <f t="shared" si="4"/>
        <v>59589.555</v>
      </c>
      <c r="U25">
        <f t="shared" si="5"/>
        <v>11.144</v>
      </c>
      <c r="V25" s="20">
        <f t="shared" si="6"/>
        <v>59589.555</v>
      </c>
      <c r="W25">
        <f t="shared" si="7"/>
        <v>11.144</v>
      </c>
    </row>
    <row r="26" spans="1:23" ht="21" outlineLevel="2" x14ac:dyDescent="0.25">
      <c r="A26" s="5">
        <v>179373</v>
      </c>
      <c r="B26" s="5" t="s">
        <v>43</v>
      </c>
      <c r="C26" s="5"/>
      <c r="E26" s="65">
        <v>43497</v>
      </c>
      <c r="F26" s="6" t="s">
        <v>5</v>
      </c>
      <c r="G26" s="7">
        <v>500</v>
      </c>
      <c r="H26" s="3">
        <v>5611</v>
      </c>
      <c r="I26">
        <v>0</v>
      </c>
      <c r="J26" t="s">
        <v>10</v>
      </c>
      <c r="K26">
        <v>13</v>
      </c>
      <c r="L26" s="3">
        <v>5611</v>
      </c>
      <c r="M26">
        <v>0</v>
      </c>
      <c r="N26" s="3">
        <v>5611</v>
      </c>
      <c r="O26">
        <v>0</v>
      </c>
      <c r="P26" s="20">
        <f t="shared" si="0"/>
        <v>5582.9449999999997</v>
      </c>
      <c r="Q26" s="24">
        <f t="shared" si="1"/>
        <v>0</v>
      </c>
      <c r="R26" s="20">
        <f t="shared" si="2"/>
        <v>5582.9449999999997</v>
      </c>
      <c r="S26">
        <f t="shared" si="3"/>
        <v>0</v>
      </c>
      <c r="T26" s="20">
        <f t="shared" si="4"/>
        <v>5582.9449999999997</v>
      </c>
      <c r="U26">
        <f t="shared" si="5"/>
        <v>0</v>
      </c>
      <c r="V26" s="20">
        <f t="shared" si="6"/>
        <v>5582.9449999999997</v>
      </c>
      <c r="W26">
        <f t="shared" si="7"/>
        <v>0</v>
      </c>
    </row>
    <row r="27" spans="1:23" ht="21" outlineLevel="2" x14ac:dyDescent="0.25">
      <c r="A27" s="5">
        <v>190254</v>
      </c>
      <c r="B27" s="5" t="s">
        <v>43</v>
      </c>
      <c r="C27" s="5"/>
      <c r="E27" s="65">
        <v>43497</v>
      </c>
      <c r="F27" s="6" t="s">
        <v>5</v>
      </c>
      <c r="G27" s="7">
        <v>8493</v>
      </c>
      <c r="H27" s="3">
        <v>57294</v>
      </c>
      <c r="I27">
        <v>11.5</v>
      </c>
      <c r="J27" t="s">
        <v>9</v>
      </c>
      <c r="K27">
        <v>13</v>
      </c>
      <c r="L27" s="3">
        <v>57294</v>
      </c>
      <c r="M27">
        <v>11.5</v>
      </c>
      <c r="N27" s="3">
        <v>57294</v>
      </c>
      <c r="O27">
        <v>11.5</v>
      </c>
      <c r="P27" s="20">
        <f t="shared" si="0"/>
        <v>57007.53</v>
      </c>
      <c r="Q27" s="24">
        <f t="shared" si="1"/>
        <v>11.442500000000001</v>
      </c>
      <c r="R27" s="20">
        <f t="shared" si="2"/>
        <v>57007.53</v>
      </c>
      <c r="S27">
        <f t="shared" si="3"/>
        <v>11.442500000000001</v>
      </c>
      <c r="T27" s="20">
        <f t="shared" si="4"/>
        <v>57007.53</v>
      </c>
      <c r="U27">
        <f t="shared" si="5"/>
        <v>11.442500000000001</v>
      </c>
      <c r="V27" s="20">
        <f t="shared" si="6"/>
        <v>57007.53</v>
      </c>
      <c r="W27">
        <f t="shared" si="7"/>
        <v>11.442500000000001</v>
      </c>
    </row>
    <row r="28" spans="1:23" ht="21" outlineLevel="2" x14ac:dyDescent="0.25">
      <c r="A28" s="5">
        <v>190262</v>
      </c>
      <c r="B28" s="5" t="s">
        <v>43</v>
      </c>
      <c r="C28" s="5"/>
      <c r="E28" s="65">
        <v>43497</v>
      </c>
      <c r="F28" s="6" t="s">
        <v>5</v>
      </c>
      <c r="G28" s="7">
        <v>249.74</v>
      </c>
      <c r="H28" s="3">
        <v>4994</v>
      </c>
      <c r="I28">
        <v>0</v>
      </c>
      <c r="J28" t="s">
        <v>9</v>
      </c>
      <c r="K28">
        <v>13</v>
      </c>
      <c r="L28" s="3">
        <v>4994</v>
      </c>
      <c r="M28">
        <v>0</v>
      </c>
      <c r="N28" s="3">
        <v>4994</v>
      </c>
      <c r="O28">
        <v>0</v>
      </c>
      <c r="P28" s="20">
        <f t="shared" si="0"/>
        <v>4969.03</v>
      </c>
      <c r="Q28" s="24">
        <f t="shared" si="1"/>
        <v>0</v>
      </c>
      <c r="R28" s="20">
        <f t="shared" si="2"/>
        <v>4969.03</v>
      </c>
      <c r="S28">
        <f t="shared" si="3"/>
        <v>0</v>
      </c>
      <c r="T28" s="20">
        <f t="shared" si="4"/>
        <v>4969.03</v>
      </c>
      <c r="U28">
        <f t="shared" si="5"/>
        <v>0</v>
      </c>
      <c r="V28" s="20">
        <f t="shared" si="6"/>
        <v>4969.03</v>
      </c>
      <c r="W28">
        <f t="shared" si="7"/>
        <v>0</v>
      </c>
    </row>
    <row r="29" spans="1:23" ht="21" outlineLevel="2" x14ac:dyDescent="0.25">
      <c r="A29" s="5">
        <v>194452</v>
      </c>
      <c r="B29" s="5" t="s">
        <v>43</v>
      </c>
      <c r="C29" s="5"/>
      <c r="E29" s="65">
        <v>43497</v>
      </c>
      <c r="F29" s="6" t="s">
        <v>5</v>
      </c>
      <c r="G29" s="7">
        <v>18460</v>
      </c>
      <c r="H29" s="3">
        <v>123962</v>
      </c>
      <c r="I29">
        <v>43</v>
      </c>
      <c r="J29" t="s">
        <v>9</v>
      </c>
      <c r="K29">
        <v>13</v>
      </c>
      <c r="L29" s="3">
        <v>123962</v>
      </c>
      <c r="M29">
        <v>43</v>
      </c>
      <c r="N29" s="3">
        <v>123962</v>
      </c>
      <c r="O29">
        <v>43</v>
      </c>
      <c r="P29" s="20">
        <f t="shared" si="0"/>
        <v>123342.19</v>
      </c>
      <c r="Q29" s="24">
        <f t="shared" si="1"/>
        <v>42.784999999999997</v>
      </c>
      <c r="R29" s="20">
        <f t="shared" si="2"/>
        <v>123342.19</v>
      </c>
      <c r="S29">
        <f t="shared" si="3"/>
        <v>42.784999999999997</v>
      </c>
      <c r="T29" s="20">
        <f t="shared" si="4"/>
        <v>123342.19</v>
      </c>
      <c r="U29">
        <f t="shared" si="5"/>
        <v>42.784999999999997</v>
      </c>
      <c r="V29" s="20">
        <f t="shared" si="6"/>
        <v>123342.19</v>
      </c>
      <c r="W29">
        <f t="shared" si="7"/>
        <v>42.784999999999997</v>
      </c>
    </row>
    <row r="30" spans="1:23" ht="21" outlineLevel="2" x14ac:dyDescent="0.25">
      <c r="A30" s="5">
        <v>164954</v>
      </c>
      <c r="B30" s="5" t="s">
        <v>43</v>
      </c>
      <c r="C30" s="5"/>
      <c r="D30" s="5"/>
      <c r="E30" s="64">
        <v>43525</v>
      </c>
      <c r="F30" s="6" t="s">
        <v>5</v>
      </c>
      <c r="G30" s="7">
        <v>560</v>
      </c>
      <c r="H30" s="8">
        <v>1504.9944</v>
      </c>
      <c r="I30" s="8">
        <v>0.3276</v>
      </c>
      <c r="J30" t="s">
        <v>9</v>
      </c>
      <c r="K30">
        <v>13</v>
      </c>
      <c r="L30" s="8">
        <v>1504.9944</v>
      </c>
      <c r="M30" s="8">
        <v>0.3276</v>
      </c>
      <c r="N30" s="8">
        <v>1504.9944</v>
      </c>
      <c r="O30" s="8">
        <v>0.3276</v>
      </c>
      <c r="P30" s="20">
        <f t="shared" si="0"/>
        <v>1497.4694280000001</v>
      </c>
      <c r="Q30" s="24">
        <f t="shared" si="1"/>
        <v>0.32596199999999997</v>
      </c>
      <c r="R30" s="20">
        <f t="shared" si="2"/>
        <v>1497.4694280000001</v>
      </c>
      <c r="S30">
        <f t="shared" si="3"/>
        <v>0.32596199999999997</v>
      </c>
      <c r="T30" s="20">
        <f t="shared" si="4"/>
        <v>1497.4694280000001</v>
      </c>
      <c r="U30">
        <f t="shared" si="5"/>
        <v>0.32596199999999997</v>
      </c>
      <c r="V30" s="20">
        <f t="shared" si="6"/>
        <v>1497.4694280000001</v>
      </c>
      <c r="W30">
        <f t="shared" si="7"/>
        <v>0.32596199999999997</v>
      </c>
    </row>
    <row r="31" spans="1:23" ht="21" outlineLevel="2" x14ac:dyDescent="0.25">
      <c r="A31" s="5">
        <v>165232</v>
      </c>
      <c r="B31" s="5" t="s">
        <v>43</v>
      </c>
      <c r="C31" s="5"/>
      <c r="D31" s="5"/>
      <c r="E31" s="64">
        <v>43525</v>
      </c>
      <c r="F31" s="6" t="s">
        <v>5</v>
      </c>
      <c r="G31" s="7">
        <v>738</v>
      </c>
      <c r="H31" s="3">
        <v>2092</v>
      </c>
      <c r="I31">
        <v>0.5</v>
      </c>
      <c r="J31" t="s">
        <v>9</v>
      </c>
      <c r="K31">
        <v>13</v>
      </c>
      <c r="L31" s="3">
        <v>2092</v>
      </c>
      <c r="M31">
        <v>0.5</v>
      </c>
      <c r="N31" s="3">
        <v>2092</v>
      </c>
      <c r="O31">
        <v>0.5</v>
      </c>
      <c r="P31" s="20">
        <f t="shared" si="0"/>
        <v>2081.54</v>
      </c>
      <c r="Q31" s="24">
        <f t="shared" si="1"/>
        <v>0.4975</v>
      </c>
      <c r="R31" s="20">
        <f t="shared" si="2"/>
        <v>2081.54</v>
      </c>
      <c r="S31">
        <f t="shared" si="3"/>
        <v>0.4975</v>
      </c>
      <c r="T31" s="20">
        <f t="shared" si="4"/>
        <v>2081.54</v>
      </c>
      <c r="U31">
        <f t="shared" si="5"/>
        <v>0.4975</v>
      </c>
      <c r="V31" s="20">
        <f t="shared" si="6"/>
        <v>2081.54</v>
      </c>
      <c r="W31">
        <f t="shared" si="7"/>
        <v>0.4975</v>
      </c>
    </row>
    <row r="32" spans="1:23" ht="21" outlineLevel="2" x14ac:dyDescent="0.25">
      <c r="A32" s="5">
        <v>179335</v>
      </c>
      <c r="B32" s="5" t="s">
        <v>43</v>
      </c>
      <c r="C32" s="5"/>
      <c r="D32" s="5"/>
      <c r="E32" s="64">
        <v>43525</v>
      </c>
      <c r="F32" s="6" t="s">
        <v>5</v>
      </c>
      <c r="G32" s="7">
        <v>37444</v>
      </c>
      <c r="H32" s="3">
        <v>275889</v>
      </c>
      <c r="I32">
        <v>53.9</v>
      </c>
      <c r="J32" t="s">
        <v>9</v>
      </c>
      <c r="K32">
        <v>13</v>
      </c>
      <c r="L32" s="3">
        <v>275889</v>
      </c>
      <c r="M32">
        <v>53.9</v>
      </c>
      <c r="N32" s="3">
        <v>275889</v>
      </c>
      <c r="O32">
        <v>53.9</v>
      </c>
      <c r="P32" s="20">
        <f t="shared" si="0"/>
        <v>274509.55499999999</v>
      </c>
      <c r="Q32" s="24">
        <f t="shared" si="1"/>
        <v>53.630499999999998</v>
      </c>
      <c r="R32" s="20">
        <f t="shared" si="2"/>
        <v>274509.55499999999</v>
      </c>
      <c r="S32">
        <f t="shared" si="3"/>
        <v>53.630499999999998</v>
      </c>
      <c r="T32" s="20">
        <f t="shared" si="4"/>
        <v>274509.55499999999</v>
      </c>
      <c r="U32">
        <f t="shared" si="5"/>
        <v>53.630499999999998</v>
      </c>
      <c r="V32" s="20">
        <f t="shared" si="6"/>
        <v>274509.55499999999</v>
      </c>
      <c r="W32">
        <f t="shared" si="7"/>
        <v>53.630499999999998</v>
      </c>
    </row>
    <row r="33" spans="1:23" ht="21" outlineLevel="2" x14ac:dyDescent="0.25">
      <c r="A33" s="5">
        <v>179335</v>
      </c>
      <c r="B33" s="5" t="s">
        <v>43</v>
      </c>
      <c r="C33" s="5"/>
      <c r="D33" s="5"/>
      <c r="E33" s="64">
        <v>43525</v>
      </c>
      <c r="F33" s="6" t="s">
        <v>5</v>
      </c>
      <c r="G33" s="7">
        <v>2050</v>
      </c>
      <c r="H33" s="3">
        <v>22835</v>
      </c>
      <c r="I33">
        <v>0</v>
      </c>
      <c r="J33" t="s">
        <v>10</v>
      </c>
      <c r="K33">
        <v>13</v>
      </c>
      <c r="L33" s="3">
        <v>22835</v>
      </c>
      <c r="M33">
        <v>0</v>
      </c>
      <c r="N33" s="3">
        <v>22835</v>
      </c>
      <c r="O33">
        <v>0</v>
      </c>
      <c r="P33" s="20">
        <f t="shared" si="0"/>
        <v>22720.825000000001</v>
      </c>
      <c r="Q33" s="24">
        <f t="shared" si="1"/>
        <v>0</v>
      </c>
      <c r="R33" s="20">
        <f t="shared" si="2"/>
        <v>22720.825000000001</v>
      </c>
      <c r="S33">
        <f t="shared" si="3"/>
        <v>0</v>
      </c>
      <c r="T33" s="20">
        <f t="shared" si="4"/>
        <v>22720.825000000001</v>
      </c>
      <c r="U33">
        <f t="shared" si="5"/>
        <v>0</v>
      </c>
      <c r="V33" s="20">
        <f t="shared" si="6"/>
        <v>22720.825000000001</v>
      </c>
      <c r="W33">
        <f t="shared" si="7"/>
        <v>0</v>
      </c>
    </row>
    <row r="34" spans="1:23" ht="21" outlineLevel="2" x14ac:dyDescent="0.25">
      <c r="A34" s="5">
        <v>191019</v>
      </c>
      <c r="B34" s="5" t="s">
        <v>43</v>
      </c>
      <c r="C34" s="5"/>
      <c r="D34" s="5"/>
      <c r="E34" s="64">
        <v>43525</v>
      </c>
      <c r="F34" s="6" t="s">
        <v>5</v>
      </c>
      <c r="G34" s="7">
        <v>900</v>
      </c>
      <c r="H34" s="3">
        <v>9996</v>
      </c>
      <c r="I34">
        <v>0</v>
      </c>
      <c r="J34" t="s">
        <v>10</v>
      </c>
      <c r="K34">
        <v>13</v>
      </c>
      <c r="L34" s="3">
        <v>9996</v>
      </c>
      <c r="M34">
        <v>0</v>
      </c>
      <c r="N34" s="3">
        <v>9996</v>
      </c>
      <c r="O34">
        <v>0</v>
      </c>
      <c r="P34" s="20">
        <f t="shared" si="0"/>
        <v>9946.02</v>
      </c>
      <c r="Q34" s="24">
        <f t="shared" si="1"/>
        <v>0</v>
      </c>
      <c r="R34" s="20">
        <f t="shared" si="2"/>
        <v>9946.02</v>
      </c>
      <c r="S34">
        <f t="shared" si="3"/>
        <v>0</v>
      </c>
      <c r="T34" s="20">
        <f t="shared" si="4"/>
        <v>9946.02</v>
      </c>
      <c r="U34">
        <f t="shared" si="5"/>
        <v>0</v>
      </c>
      <c r="V34" s="20">
        <f t="shared" si="6"/>
        <v>9946.02</v>
      </c>
      <c r="W34">
        <f t="shared" si="7"/>
        <v>0</v>
      </c>
    </row>
    <row r="35" spans="1:23" ht="21" outlineLevel="2" x14ac:dyDescent="0.25">
      <c r="A35" s="5">
        <v>191019</v>
      </c>
      <c r="B35" s="5" t="s">
        <v>43</v>
      </c>
      <c r="C35" s="5"/>
      <c r="D35" s="5"/>
      <c r="E35" s="64">
        <v>43525</v>
      </c>
      <c r="F35" s="6" t="s">
        <v>5</v>
      </c>
      <c r="G35" s="7">
        <v>5319.39</v>
      </c>
      <c r="H35" s="3">
        <v>79806</v>
      </c>
      <c r="I35">
        <v>3.2</v>
      </c>
      <c r="J35" t="s">
        <v>9</v>
      </c>
      <c r="K35">
        <v>13</v>
      </c>
      <c r="L35" s="3">
        <v>79806</v>
      </c>
      <c r="M35">
        <v>3.2</v>
      </c>
      <c r="N35" s="3">
        <v>79806</v>
      </c>
      <c r="O35">
        <v>3.2</v>
      </c>
      <c r="P35" s="20">
        <f t="shared" si="0"/>
        <v>79406.97</v>
      </c>
      <c r="Q35" s="24">
        <f t="shared" si="1"/>
        <v>3.1840000000000002</v>
      </c>
      <c r="R35" s="20">
        <f t="shared" si="2"/>
        <v>79406.97</v>
      </c>
      <c r="S35">
        <f t="shared" si="3"/>
        <v>3.1840000000000002</v>
      </c>
      <c r="T35" s="20">
        <f t="shared" si="4"/>
        <v>79406.97</v>
      </c>
      <c r="U35">
        <f t="shared" si="5"/>
        <v>3.1840000000000002</v>
      </c>
      <c r="V35" s="20">
        <f t="shared" si="6"/>
        <v>79406.97</v>
      </c>
      <c r="W35">
        <f t="shared" si="7"/>
        <v>3.1840000000000002</v>
      </c>
    </row>
    <row r="36" spans="1:23" ht="21" outlineLevel="2" x14ac:dyDescent="0.25">
      <c r="A36" s="5">
        <v>194281</v>
      </c>
      <c r="B36" s="5" t="s">
        <v>43</v>
      </c>
      <c r="C36" s="5"/>
      <c r="D36" s="5"/>
      <c r="E36" s="64">
        <v>43525</v>
      </c>
      <c r="F36" s="6" t="s">
        <v>5</v>
      </c>
      <c r="G36" s="7">
        <v>1636</v>
      </c>
      <c r="H36" s="3">
        <v>11958</v>
      </c>
      <c r="I36">
        <v>1.73</v>
      </c>
      <c r="J36" t="s">
        <v>9</v>
      </c>
      <c r="K36">
        <v>13</v>
      </c>
      <c r="L36" s="3">
        <v>11958</v>
      </c>
      <c r="M36">
        <v>1.73</v>
      </c>
      <c r="N36" s="3">
        <v>11958</v>
      </c>
      <c r="O36">
        <v>1.73</v>
      </c>
      <c r="P36" s="20">
        <f t="shared" si="0"/>
        <v>11898.21</v>
      </c>
      <c r="Q36" s="24">
        <f t="shared" si="1"/>
        <v>1.7213499999999999</v>
      </c>
      <c r="R36" s="20">
        <f t="shared" si="2"/>
        <v>11898.21</v>
      </c>
      <c r="S36">
        <f t="shared" si="3"/>
        <v>1.7213499999999999</v>
      </c>
      <c r="T36" s="20">
        <f t="shared" si="4"/>
        <v>11898.21</v>
      </c>
      <c r="U36">
        <f t="shared" si="5"/>
        <v>1.7213499999999999</v>
      </c>
      <c r="V36" s="20">
        <f t="shared" si="6"/>
        <v>11898.21</v>
      </c>
      <c r="W36">
        <f t="shared" si="7"/>
        <v>1.7213499999999999</v>
      </c>
    </row>
    <row r="37" spans="1:23" ht="21" outlineLevel="2" x14ac:dyDescent="0.25">
      <c r="A37" s="5">
        <v>194281</v>
      </c>
      <c r="B37" s="5" t="s">
        <v>43</v>
      </c>
      <c r="C37" s="5"/>
      <c r="D37" s="5"/>
      <c r="E37" s="64">
        <v>43525</v>
      </c>
      <c r="F37" s="6" t="s">
        <v>5</v>
      </c>
      <c r="G37" s="7">
        <v>9425</v>
      </c>
      <c r="H37" s="3">
        <v>104151</v>
      </c>
      <c r="I37">
        <v>0</v>
      </c>
      <c r="J37" t="s">
        <v>10</v>
      </c>
      <c r="K37">
        <v>13</v>
      </c>
      <c r="L37" s="3">
        <v>104151</v>
      </c>
      <c r="M37">
        <v>0</v>
      </c>
      <c r="N37" s="3">
        <v>104151</v>
      </c>
      <c r="O37">
        <v>0</v>
      </c>
      <c r="P37" s="20">
        <f t="shared" si="0"/>
        <v>103630.245</v>
      </c>
      <c r="Q37" s="24">
        <f t="shared" si="1"/>
        <v>0</v>
      </c>
      <c r="R37" s="20">
        <f t="shared" si="2"/>
        <v>103630.245</v>
      </c>
      <c r="S37">
        <f t="shared" si="3"/>
        <v>0</v>
      </c>
      <c r="T37" s="20">
        <f t="shared" si="4"/>
        <v>103630.245</v>
      </c>
      <c r="U37">
        <f t="shared" si="5"/>
        <v>0</v>
      </c>
      <c r="V37" s="20">
        <f t="shared" si="6"/>
        <v>103630.245</v>
      </c>
      <c r="W37">
        <f t="shared" si="7"/>
        <v>0</v>
      </c>
    </row>
    <row r="38" spans="1:23" ht="21" outlineLevel="2" x14ac:dyDescent="0.25">
      <c r="A38" s="5">
        <v>200747</v>
      </c>
      <c r="B38" s="5" t="s">
        <v>43</v>
      </c>
      <c r="C38" s="5"/>
      <c r="D38" s="5"/>
      <c r="E38" s="64">
        <v>43525</v>
      </c>
      <c r="F38" s="6" t="s">
        <v>5</v>
      </c>
      <c r="G38" s="7">
        <v>10168</v>
      </c>
      <c r="H38" s="3">
        <v>111176</v>
      </c>
      <c r="I38">
        <v>23.7</v>
      </c>
      <c r="J38" t="s">
        <v>9</v>
      </c>
      <c r="K38">
        <v>13</v>
      </c>
      <c r="L38" s="3">
        <v>111176</v>
      </c>
      <c r="M38">
        <v>23.7</v>
      </c>
      <c r="N38" s="3">
        <v>111176</v>
      </c>
      <c r="O38">
        <v>23.7</v>
      </c>
      <c r="P38" s="20">
        <f t="shared" si="0"/>
        <v>110620.12</v>
      </c>
      <c r="Q38" s="24">
        <f t="shared" si="1"/>
        <v>23.581499999999998</v>
      </c>
      <c r="R38" s="20">
        <f t="shared" si="2"/>
        <v>110620.12</v>
      </c>
      <c r="S38">
        <f t="shared" si="3"/>
        <v>23.581499999999998</v>
      </c>
      <c r="T38" s="20">
        <f t="shared" si="4"/>
        <v>110620.12</v>
      </c>
      <c r="U38">
        <f t="shared" si="5"/>
        <v>23.581499999999998</v>
      </c>
      <c r="V38" s="20">
        <f t="shared" si="6"/>
        <v>110620.12</v>
      </c>
      <c r="W38">
        <f t="shared" si="7"/>
        <v>23.581499999999998</v>
      </c>
    </row>
    <row r="39" spans="1:23" ht="21" outlineLevel="2" x14ac:dyDescent="0.25">
      <c r="A39" s="5">
        <v>205687</v>
      </c>
      <c r="B39" s="5" t="s">
        <v>43</v>
      </c>
      <c r="C39" s="15"/>
      <c r="E39" s="65">
        <v>43556</v>
      </c>
      <c r="F39" s="6" t="s">
        <v>5</v>
      </c>
      <c r="G39" s="16">
        <v>1018.07</v>
      </c>
      <c r="H39">
        <v>7636</v>
      </c>
      <c r="I39">
        <v>1.9</v>
      </c>
      <c r="J39" t="s">
        <v>9</v>
      </c>
      <c r="L39">
        <v>7636</v>
      </c>
      <c r="M39">
        <v>1.9</v>
      </c>
      <c r="N39">
        <v>7636</v>
      </c>
      <c r="O39">
        <v>1.9</v>
      </c>
      <c r="P39" s="20">
        <f t="shared" si="0"/>
        <v>7597.82</v>
      </c>
      <c r="Q39" s="24">
        <f t="shared" si="1"/>
        <v>1.8904999999999998</v>
      </c>
      <c r="R39" s="20">
        <f t="shared" si="2"/>
        <v>7597.82</v>
      </c>
      <c r="S39">
        <f t="shared" si="3"/>
        <v>1.8904999999999998</v>
      </c>
      <c r="T39" s="20">
        <f t="shared" si="4"/>
        <v>7597.82</v>
      </c>
      <c r="U39">
        <f t="shared" si="5"/>
        <v>1.8904999999999998</v>
      </c>
      <c r="V39" s="20">
        <f t="shared" si="6"/>
        <v>7597.82</v>
      </c>
      <c r="W39">
        <f t="shared" si="7"/>
        <v>1.8904999999999998</v>
      </c>
    </row>
    <row r="40" spans="1:23" ht="21" outlineLevel="2" x14ac:dyDescent="0.25">
      <c r="A40" s="5">
        <v>183285</v>
      </c>
      <c r="B40" s="5" t="s">
        <v>43</v>
      </c>
      <c r="C40" s="15"/>
      <c r="E40" s="65">
        <v>43556</v>
      </c>
      <c r="F40" s="6" t="s">
        <v>5</v>
      </c>
      <c r="G40" s="16">
        <v>11810</v>
      </c>
      <c r="H40">
        <v>39271</v>
      </c>
      <c r="I40">
        <v>6.96</v>
      </c>
      <c r="J40" t="s">
        <v>9</v>
      </c>
      <c r="L40">
        <v>39271</v>
      </c>
      <c r="M40">
        <v>6.96</v>
      </c>
      <c r="N40">
        <v>39271</v>
      </c>
      <c r="O40">
        <v>6.96</v>
      </c>
      <c r="P40" s="20">
        <f t="shared" si="0"/>
        <v>39074.644999999997</v>
      </c>
      <c r="Q40" s="24">
        <f t="shared" si="1"/>
        <v>6.9252000000000002</v>
      </c>
      <c r="R40" s="20">
        <f t="shared" si="2"/>
        <v>39074.644999999997</v>
      </c>
      <c r="S40">
        <f t="shared" si="3"/>
        <v>6.9252000000000002</v>
      </c>
      <c r="T40" s="20">
        <f t="shared" si="4"/>
        <v>39074.644999999997</v>
      </c>
      <c r="U40">
        <f t="shared" si="5"/>
        <v>6.9252000000000002</v>
      </c>
      <c r="V40" s="20">
        <f t="shared" si="6"/>
        <v>39074.644999999997</v>
      </c>
      <c r="W40">
        <f t="shared" si="7"/>
        <v>6.9252000000000002</v>
      </c>
    </row>
    <row r="41" spans="1:23" ht="21" outlineLevel="2" x14ac:dyDescent="0.25">
      <c r="A41" s="5">
        <v>202110</v>
      </c>
      <c r="B41" s="5" t="s">
        <v>43</v>
      </c>
      <c r="C41" s="15"/>
      <c r="E41" s="65">
        <v>43586</v>
      </c>
      <c r="F41" s="6" t="s">
        <v>5</v>
      </c>
      <c r="G41" s="16">
        <v>570</v>
      </c>
      <c r="H41">
        <v>6522</v>
      </c>
      <c r="I41">
        <v>0</v>
      </c>
      <c r="J41" t="s">
        <v>10</v>
      </c>
      <c r="L41">
        <v>6522</v>
      </c>
      <c r="M41">
        <v>0</v>
      </c>
      <c r="N41">
        <v>6522</v>
      </c>
      <c r="O41">
        <v>0</v>
      </c>
      <c r="P41" s="20">
        <f t="shared" si="0"/>
        <v>6489.39</v>
      </c>
      <c r="Q41" s="24">
        <f t="shared" si="1"/>
        <v>0</v>
      </c>
      <c r="R41" s="20">
        <f t="shared" si="2"/>
        <v>6489.39</v>
      </c>
      <c r="S41">
        <f t="shared" si="3"/>
        <v>0</v>
      </c>
      <c r="T41" s="20">
        <f t="shared" si="4"/>
        <v>6489.39</v>
      </c>
      <c r="U41">
        <f t="shared" si="5"/>
        <v>0</v>
      </c>
      <c r="V41" s="20">
        <f t="shared" si="6"/>
        <v>6489.39</v>
      </c>
      <c r="W41">
        <f t="shared" si="7"/>
        <v>0</v>
      </c>
    </row>
    <row r="42" spans="1:23" ht="21" outlineLevel="2" x14ac:dyDescent="0.25">
      <c r="A42" s="5">
        <v>187584</v>
      </c>
      <c r="B42" s="5" t="s">
        <v>43</v>
      </c>
      <c r="C42" s="15"/>
      <c r="E42" s="65">
        <v>43586</v>
      </c>
      <c r="F42" s="6" t="s">
        <v>5</v>
      </c>
      <c r="G42" s="16">
        <v>2829</v>
      </c>
      <c r="H42">
        <v>25942</v>
      </c>
      <c r="I42">
        <v>4.9000000000000004</v>
      </c>
      <c r="J42" t="s">
        <v>9</v>
      </c>
      <c r="L42">
        <v>25942</v>
      </c>
      <c r="M42">
        <v>4.9000000000000004</v>
      </c>
      <c r="N42">
        <v>25942</v>
      </c>
      <c r="O42">
        <v>4.9000000000000004</v>
      </c>
      <c r="P42" s="20">
        <f t="shared" si="0"/>
        <v>25812.29</v>
      </c>
      <c r="Q42" s="24">
        <f t="shared" si="1"/>
        <v>4.8755000000000006</v>
      </c>
      <c r="R42" s="20">
        <f t="shared" si="2"/>
        <v>25812.29</v>
      </c>
      <c r="S42">
        <f t="shared" si="3"/>
        <v>4.8755000000000006</v>
      </c>
      <c r="T42" s="20">
        <f t="shared" si="4"/>
        <v>25812.29</v>
      </c>
      <c r="U42">
        <f t="shared" si="5"/>
        <v>4.8755000000000006</v>
      </c>
      <c r="V42" s="20">
        <f t="shared" si="6"/>
        <v>25812.29</v>
      </c>
      <c r="W42">
        <f t="shared" si="7"/>
        <v>4.8755000000000006</v>
      </c>
    </row>
    <row r="43" spans="1:23" ht="21" outlineLevel="2" x14ac:dyDescent="0.25">
      <c r="A43" s="5">
        <v>205226</v>
      </c>
      <c r="B43" s="5" t="s">
        <v>43</v>
      </c>
      <c r="C43" s="18"/>
      <c r="E43" s="65">
        <v>43678</v>
      </c>
      <c r="F43" s="6" t="s">
        <v>5</v>
      </c>
      <c r="G43" s="19">
        <v>18200</v>
      </c>
      <c r="H43">
        <v>188814</v>
      </c>
      <c r="I43">
        <v>32.799999999999997</v>
      </c>
      <c r="J43" t="s">
        <v>9</v>
      </c>
      <c r="L43">
        <v>188814</v>
      </c>
      <c r="M43">
        <v>32.799999999999997</v>
      </c>
      <c r="N43">
        <v>188814</v>
      </c>
      <c r="O43">
        <v>32.799999999999997</v>
      </c>
      <c r="P43" s="20">
        <f t="shared" si="0"/>
        <v>187869.93</v>
      </c>
      <c r="Q43" s="24">
        <f t="shared" si="1"/>
        <v>32.635999999999996</v>
      </c>
      <c r="R43" s="20">
        <f t="shared" si="2"/>
        <v>187869.93</v>
      </c>
      <c r="S43">
        <f t="shared" si="3"/>
        <v>32.635999999999996</v>
      </c>
      <c r="T43" s="20">
        <f t="shared" si="4"/>
        <v>187869.93</v>
      </c>
      <c r="U43">
        <f t="shared" si="5"/>
        <v>32.635999999999996</v>
      </c>
      <c r="V43" s="20">
        <f t="shared" si="6"/>
        <v>187869.93</v>
      </c>
      <c r="W43">
        <f t="shared" si="7"/>
        <v>32.635999999999996</v>
      </c>
    </row>
    <row r="44" spans="1:23" ht="21" outlineLevel="2" x14ac:dyDescent="0.25">
      <c r="A44" s="5">
        <v>177219</v>
      </c>
      <c r="B44" s="5" t="s">
        <v>43</v>
      </c>
      <c r="C44" s="18"/>
      <c r="E44" s="65">
        <v>43678</v>
      </c>
      <c r="F44" s="6" t="s">
        <v>5</v>
      </c>
      <c r="G44" s="19">
        <v>1801.8</v>
      </c>
      <c r="H44">
        <v>28804</v>
      </c>
      <c r="I44">
        <v>6.3</v>
      </c>
      <c r="J44" t="s">
        <v>11</v>
      </c>
      <c r="L44">
        <v>28804</v>
      </c>
      <c r="M44">
        <v>6.3</v>
      </c>
      <c r="N44">
        <v>28804</v>
      </c>
      <c r="O44">
        <v>6.3</v>
      </c>
      <c r="P44" s="20">
        <f t="shared" si="0"/>
        <v>28659.98</v>
      </c>
      <c r="Q44" s="24">
        <f t="shared" si="1"/>
        <v>6.2684999999999995</v>
      </c>
      <c r="R44" s="20">
        <f t="shared" si="2"/>
        <v>28659.98</v>
      </c>
      <c r="S44">
        <f t="shared" si="3"/>
        <v>6.2684999999999995</v>
      </c>
      <c r="T44" s="20">
        <f t="shared" si="4"/>
        <v>28659.98</v>
      </c>
      <c r="U44">
        <f t="shared" si="5"/>
        <v>6.2684999999999995</v>
      </c>
      <c r="V44" s="20">
        <f t="shared" si="6"/>
        <v>28659.98</v>
      </c>
      <c r="W44">
        <f t="shared" si="7"/>
        <v>6.2684999999999995</v>
      </c>
    </row>
    <row r="45" spans="1:23" ht="21" outlineLevel="2" x14ac:dyDescent="0.25">
      <c r="A45" s="5">
        <v>198403</v>
      </c>
      <c r="B45" s="5" t="s">
        <v>43</v>
      </c>
      <c r="C45" s="18"/>
      <c r="E45" s="65">
        <v>43678</v>
      </c>
      <c r="F45" s="6" t="s">
        <v>5</v>
      </c>
      <c r="G45" s="19">
        <v>1500</v>
      </c>
      <c r="H45">
        <v>4299</v>
      </c>
      <c r="I45">
        <v>0.9</v>
      </c>
      <c r="J45" t="s">
        <v>9</v>
      </c>
      <c r="L45">
        <v>4299</v>
      </c>
      <c r="M45">
        <v>0.9</v>
      </c>
      <c r="N45">
        <v>4299</v>
      </c>
      <c r="O45">
        <v>0.9</v>
      </c>
      <c r="P45" s="20">
        <f t="shared" si="0"/>
        <v>4277.5050000000001</v>
      </c>
      <c r="Q45" s="24">
        <f t="shared" si="1"/>
        <v>0.89549999999999996</v>
      </c>
      <c r="R45" s="20">
        <f t="shared" si="2"/>
        <v>4277.5050000000001</v>
      </c>
      <c r="S45">
        <f t="shared" si="3"/>
        <v>0.89549999999999996</v>
      </c>
      <c r="T45" s="20">
        <f t="shared" si="4"/>
        <v>4277.5050000000001</v>
      </c>
      <c r="U45">
        <f t="shared" si="5"/>
        <v>0.89549999999999996</v>
      </c>
      <c r="V45" s="20">
        <f t="shared" si="6"/>
        <v>4277.5050000000001</v>
      </c>
      <c r="W45">
        <f t="shared" si="7"/>
        <v>0.89549999999999996</v>
      </c>
    </row>
    <row r="46" spans="1:23" ht="21" outlineLevel="2" x14ac:dyDescent="0.25">
      <c r="A46" s="5">
        <v>162399</v>
      </c>
      <c r="B46" s="5" t="s">
        <v>43</v>
      </c>
      <c r="C46" s="18"/>
      <c r="E46" s="65">
        <v>43800</v>
      </c>
      <c r="F46" s="6" t="s">
        <v>5</v>
      </c>
      <c r="G46" s="19">
        <v>522</v>
      </c>
      <c r="H46">
        <v>3466</v>
      </c>
      <c r="I46">
        <v>0</v>
      </c>
      <c r="J46" t="s">
        <v>10</v>
      </c>
      <c r="L46">
        <v>3466</v>
      </c>
      <c r="M46">
        <v>0</v>
      </c>
      <c r="N46">
        <v>3466</v>
      </c>
      <c r="O46">
        <v>0</v>
      </c>
      <c r="P46" s="20">
        <f t="shared" si="0"/>
        <v>3448.67</v>
      </c>
      <c r="Q46" s="24">
        <f t="shared" si="1"/>
        <v>0</v>
      </c>
      <c r="R46" s="20">
        <f t="shared" si="2"/>
        <v>3448.67</v>
      </c>
      <c r="S46">
        <f t="shared" si="3"/>
        <v>0</v>
      </c>
      <c r="T46" s="20">
        <f t="shared" si="4"/>
        <v>3448.67</v>
      </c>
      <c r="U46">
        <f t="shared" si="5"/>
        <v>0</v>
      </c>
      <c r="V46" s="20">
        <f t="shared" si="6"/>
        <v>3448.67</v>
      </c>
      <c r="W46">
        <f t="shared" si="7"/>
        <v>0</v>
      </c>
    </row>
    <row r="47" spans="1:23" ht="21" outlineLevel="2" x14ac:dyDescent="0.25">
      <c r="A47" s="5">
        <v>169359</v>
      </c>
      <c r="B47" s="5" t="s">
        <v>43</v>
      </c>
      <c r="C47" s="18"/>
      <c r="E47" s="65">
        <v>43800</v>
      </c>
      <c r="F47" s="6" t="s">
        <v>5</v>
      </c>
      <c r="G47" s="19">
        <v>725</v>
      </c>
      <c r="H47">
        <v>8332</v>
      </c>
      <c r="I47">
        <v>0</v>
      </c>
      <c r="J47" t="s">
        <v>10</v>
      </c>
      <c r="L47">
        <v>8332</v>
      </c>
      <c r="M47">
        <v>0</v>
      </c>
      <c r="N47">
        <v>8332</v>
      </c>
      <c r="O47">
        <v>0</v>
      </c>
      <c r="P47" s="20">
        <f t="shared" si="0"/>
        <v>8290.34</v>
      </c>
      <c r="Q47" s="24">
        <f t="shared" si="1"/>
        <v>0</v>
      </c>
      <c r="R47" s="20">
        <f t="shared" si="2"/>
        <v>8290.34</v>
      </c>
      <c r="S47">
        <f t="shared" si="3"/>
        <v>0</v>
      </c>
      <c r="T47" s="20">
        <f t="shared" si="4"/>
        <v>8290.34</v>
      </c>
      <c r="U47">
        <f t="shared" si="5"/>
        <v>0</v>
      </c>
      <c r="V47" s="20">
        <f t="shared" si="6"/>
        <v>8290.34</v>
      </c>
      <c r="W47">
        <f t="shared" si="7"/>
        <v>0</v>
      </c>
    </row>
    <row r="48" spans="1:23" ht="21" outlineLevel="2" x14ac:dyDescent="0.25">
      <c r="A48" s="5">
        <v>169357</v>
      </c>
      <c r="B48" s="5" t="s">
        <v>43</v>
      </c>
      <c r="C48" s="18"/>
      <c r="E48" s="65">
        <v>43800</v>
      </c>
      <c r="F48" s="6" t="s">
        <v>5</v>
      </c>
      <c r="G48" s="19">
        <v>935</v>
      </c>
      <c r="H48">
        <v>10831</v>
      </c>
      <c r="I48">
        <v>0</v>
      </c>
      <c r="J48" t="s">
        <v>10</v>
      </c>
      <c r="L48">
        <v>10831</v>
      </c>
      <c r="M48">
        <v>0</v>
      </c>
      <c r="N48">
        <v>10831</v>
      </c>
      <c r="O48">
        <v>0</v>
      </c>
      <c r="P48" s="20">
        <f t="shared" si="0"/>
        <v>10776.844999999999</v>
      </c>
      <c r="Q48" s="24">
        <f t="shared" si="1"/>
        <v>0</v>
      </c>
      <c r="R48" s="20">
        <f t="shared" si="2"/>
        <v>10776.844999999999</v>
      </c>
      <c r="S48">
        <f t="shared" si="3"/>
        <v>0</v>
      </c>
      <c r="T48" s="20">
        <f t="shared" si="4"/>
        <v>10776.844999999999</v>
      </c>
      <c r="U48">
        <f t="shared" si="5"/>
        <v>0</v>
      </c>
      <c r="V48" s="20">
        <f t="shared" si="6"/>
        <v>10776.844999999999</v>
      </c>
      <c r="W48">
        <f t="shared" si="7"/>
        <v>0</v>
      </c>
    </row>
    <row r="49" spans="1:23" ht="21" outlineLevel="2" x14ac:dyDescent="0.25">
      <c r="A49" s="5">
        <v>162392</v>
      </c>
      <c r="B49" s="5" t="s">
        <v>43</v>
      </c>
      <c r="C49" s="18"/>
      <c r="E49" s="65">
        <v>43800</v>
      </c>
      <c r="F49" s="6" t="s">
        <v>5</v>
      </c>
      <c r="G49" s="19">
        <v>555.5</v>
      </c>
      <c r="H49">
        <v>3978</v>
      </c>
      <c r="I49">
        <v>0</v>
      </c>
      <c r="J49" t="s">
        <v>10</v>
      </c>
      <c r="L49" s="31">
        <v>3978</v>
      </c>
      <c r="M49" s="31">
        <v>0</v>
      </c>
      <c r="N49" s="31">
        <v>3978</v>
      </c>
      <c r="O49" s="31">
        <v>0</v>
      </c>
      <c r="P49" s="34">
        <f t="shared" si="0"/>
        <v>3958.11</v>
      </c>
      <c r="Q49" s="36">
        <f t="shared" si="1"/>
        <v>0</v>
      </c>
      <c r="R49" s="34">
        <f t="shared" si="2"/>
        <v>3958.11</v>
      </c>
      <c r="S49" s="31">
        <f t="shared" si="3"/>
        <v>0</v>
      </c>
      <c r="T49" s="34">
        <f t="shared" si="4"/>
        <v>3958.11</v>
      </c>
      <c r="U49" s="31">
        <f t="shared" si="5"/>
        <v>0</v>
      </c>
      <c r="V49" s="34">
        <f t="shared" si="6"/>
        <v>3958.11</v>
      </c>
      <c r="W49" s="31">
        <f t="shared" si="7"/>
        <v>0</v>
      </c>
    </row>
    <row r="50" spans="1:23" ht="21" outlineLevel="2" x14ac:dyDescent="0.25">
      <c r="A50" s="5">
        <v>205850</v>
      </c>
      <c r="B50" s="5" t="s">
        <v>43</v>
      </c>
      <c r="C50" s="5"/>
      <c r="D50" s="5"/>
      <c r="E50" s="64">
        <v>43525</v>
      </c>
      <c r="F50" s="6" t="s">
        <v>5</v>
      </c>
      <c r="G50" s="7">
        <v>1480</v>
      </c>
      <c r="H50" s="8">
        <v>19969</v>
      </c>
      <c r="I50" s="8">
        <v>3.7</v>
      </c>
      <c r="J50" t="s">
        <v>9</v>
      </c>
      <c r="K50">
        <v>13</v>
      </c>
      <c r="L50" s="8">
        <v>19969</v>
      </c>
      <c r="M50" s="8">
        <v>3.7</v>
      </c>
      <c r="N50" s="8">
        <v>19969</v>
      </c>
      <c r="O50" s="8">
        <v>3.7</v>
      </c>
      <c r="P50" s="20">
        <f t="shared" si="0"/>
        <v>19869.154999999999</v>
      </c>
      <c r="Q50" s="24">
        <f t="shared" si="1"/>
        <v>3.6815000000000002</v>
      </c>
      <c r="R50" s="20">
        <f t="shared" si="2"/>
        <v>19869.154999999999</v>
      </c>
      <c r="S50">
        <f t="shared" si="3"/>
        <v>3.6815000000000002</v>
      </c>
      <c r="T50" s="20">
        <f t="shared" si="4"/>
        <v>19869.154999999999</v>
      </c>
      <c r="U50">
        <f t="shared" si="5"/>
        <v>3.6815000000000002</v>
      </c>
      <c r="V50" s="20">
        <f t="shared" si="6"/>
        <v>19869.154999999999</v>
      </c>
      <c r="W50">
        <f t="shared" si="7"/>
        <v>3.6815000000000002</v>
      </c>
    </row>
    <row r="51" spans="1:23" ht="21" outlineLevel="2" x14ac:dyDescent="0.25">
      <c r="A51" s="5">
        <v>183302</v>
      </c>
      <c r="B51" s="5" t="s">
        <v>43</v>
      </c>
      <c r="C51" s="15"/>
      <c r="E51" s="65">
        <v>43617</v>
      </c>
      <c r="F51" s="6" t="s">
        <v>5</v>
      </c>
      <c r="G51" s="16">
        <v>7493</v>
      </c>
      <c r="H51">
        <v>74930</v>
      </c>
      <c r="I51">
        <v>3.1</v>
      </c>
      <c r="J51" t="s">
        <v>13</v>
      </c>
      <c r="L51">
        <v>74930</v>
      </c>
      <c r="M51">
        <v>3.1</v>
      </c>
      <c r="N51">
        <v>74930</v>
      </c>
      <c r="O51">
        <v>3.1</v>
      </c>
      <c r="P51" s="20">
        <f t="shared" si="0"/>
        <v>74555.350000000006</v>
      </c>
      <c r="Q51" s="24">
        <f t="shared" si="1"/>
        <v>3.0845000000000002</v>
      </c>
      <c r="R51" s="20">
        <f t="shared" si="2"/>
        <v>74555.350000000006</v>
      </c>
      <c r="S51">
        <f t="shared" si="3"/>
        <v>3.0845000000000002</v>
      </c>
      <c r="T51" s="20">
        <f t="shared" si="4"/>
        <v>74555.350000000006</v>
      </c>
      <c r="U51">
        <f t="shared" si="5"/>
        <v>3.0845000000000002</v>
      </c>
      <c r="V51" s="20">
        <f t="shared" si="6"/>
        <v>74555.350000000006</v>
      </c>
      <c r="W51">
        <f t="shared" si="7"/>
        <v>3.0845000000000002</v>
      </c>
    </row>
    <row r="52" spans="1:23" ht="21" outlineLevel="2" x14ac:dyDescent="0.25">
      <c r="A52" s="5">
        <v>191231</v>
      </c>
      <c r="B52" s="5" t="s">
        <v>43</v>
      </c>
      <c r="E52" s="65">
        <v>43678</v>
      </c>
      <c r="F52" s="6" t="s">
        <v>5</v>
      </c>
      <c r="G52" s="3">
        <v>13621.41</v>
      </c>
      <c r="H52">
        <v>120825</v>
      </c>
      <c r="I52">
        <v>26.78</v>
      </c>
      <c r="J52" t="s">
        <v>9</v>
      </c>
      <c r="L52">
        <v>120825</v>
      </c>
      <c r="M52">
        <v>26.78</v>
      </c>
      <c r="N52">
        <v>120825</v>
      </c>
      <c r="O52">
        <v>26.78</v>
      </c>
      <c r="P52" s="20">
        <f t="shared" si="0"/>
        <v>120220.875</v>
      </c>
      <c r="Q52" s="24">
        <f t="shared" si="1"/>
        <v>26.646100000000001</v>
      </c>
      <c r="R52" s="20">
        <f t="shared" si="2"/>
        <v>120220.875</v>
      </c>
      <c r="S52">
        <f t="shared" si="3"/>
        <v>26.646100000000001</v>
      </c>
      <c r="T52" s="20">
        <f t="shared" si="4"/>
        <v>120220.875</v>
      </c>
      <c r="U52">
        <f t="shared" si="5"/>
        <v>26.646100000000001</v>
      </c>
      <c r="V52" s="20">
        <f t="shared" si="6"/>
        <v>120220.875</v>
      </c>
      <c r="W52">
        <f t="shared" si="7"/>
        <v>26.646100000000001</v>
      </c>
    </row>
    <row r="53" spans="1:23" outlineLevel="2" x14ac:dyDescent="0.25">
      <c r="A53" s="47">
        <v>202907</v>
      </c>
      <c r="B53" s="47" t="s">
        <v>43</v>
      </c>
      <c r="C53" s="48"/>
      <c r="D53" s="48"/>
      <c r="E53" s="66">
        <v>43709</v>
      </c>
      <c r="F53" s="50" t="s">
        <v>5</v>
      </c>
      <c r="G53" s="48" t="s">
        <v>70</v>
      </c>
      <c r="H53" s="51">
        <v>4346.3999999999996</v>
      </c>
      <c r="I53" s="48">
        <v>0</v>
      </c>
      <c r="J53" s="50" t="s">
        <v>71</v>
      </c>
      <c r="K53" s="48"/>
      <c r="L53" s="52">
        <v>4346</v>
      </c>
      <c r="M53" s="53">
        <v>0</v>
      </c>
      <c r="N53" s="53">
        <v>4346</v>
      </c>
      <c r="O53" s="53">
        <v>0</v>
      </c>
      <c r="P53" s="54">
        <f t="shared" si="0"/>
        <v>4324.2699999999995</v>
      </c>
      <c r="Q53" s="55">
        <f t="shared" si="1"/>
        <v>0</v>
      </c>
      <c r="R53" s="54">
        <f t="shared" si="2"/>
        <v>4324.2699999999995</v>
      </c>
      <c r="S53" s="56">
        <f t="shared" si="3"/>
        <v>0</v>
      </c>
      <c r="T53" s="54">
        <f t="shared" si="4"/>
        <v>4324.2699999999995</v>
      </c>
      <c r="U53" s="56">
        <f t="shared" si="5"/>
        <v>0</v>
      </c>
      <c r="V53" s="54">
        <f t="shared" si="6"/>
        <v>4324.2699999999995</v>
      </c>
      <c r="W53" s="56">
        <f t="shared" si="7"/>
        <v>0</v>
      </c>
    </row>
    <row r="54" spans="1:23" outlineLevel="1" x14ac:dyDescent="0.25">
      <c r="A54" s="47"/>
      <c r="B54" s="61" t="s">
        <v>60</v>
      </c>
      <c r="C54" s="48"/>
      <c r="D54" s="48"/>
      <c r="E54" s="48"/>
      <c r="F54" s="50"/>
      <c r="G54" s="48">
        <f>SUBTOTAL(9,G8:G53)</f>
        <v>303341.68999999994</v>
      </c>
      <c r="H54" s="51">
        <f>SUBTOTAL(9,H8:H53)</f>
        <v>2481923.3944000001</v>
      </c>
      <c r="I54" s="48">
        <f>SUBTOTAL(9,I8:I53)</f>
        <v>415.48759999999993</v>
      </c>
      <c r="J54" s="50"/>
      <c r="K54" s="48"/>
      <c r="L54" s="52">
        <f t="shared" ref="L54:W54" si="8">SUBTOTAL(9,L8:L53)</f>
        <v>2481922.9944000002</v>
      </c>
      <c r="M54" s="53">
        <f t="shared" si="8"/>
        <v>415.48759999999993</v>
      </c>
      <c r="N54" s="53">
        <f t="shared" si="8"/>
        <v>2481922.9944000002</v>
      </c>
      <c r="O54" s="53">
        <f t="shared" si="8"/>
        <v>415.48759999999993</v>
      </c>
      <c r="P54" s="54">
        <f t="shared" si="8"/>
        <v>2469513.3794279997</v>
      </c>
      <c r="Q54" s="55">
        <f t="shared" si="8"/>
        <v>413.41016200000007</v>
      </c>
      <c r="R54" s="54">
        <f t="shared" si="8"/>
        <v>2469513.3794279997</v>
      </c>
      <c r="S54" s="56">
        <f t="shared" si="8"/>
        <v>413.41016200000007</v>
      </c>
      <c r="T54" s="54">
        <f t="shared" si="8"/>
        <v>2469513.3794279997</v>
      </c>
      <c r="U54" s="56">
        <f t="shared" si="8"/>
        <v>413.41016200000007</v>
      </c>
      <c r="V54" s="54">
        <f t="shared" si="8"/>
        <v>2469513.3794279997</v>
      </c>
      <c r="W54" s="56">
        <f t="shared" si="8"/>
        <v>413.41016200000007</v>
      </c>
    </row>
    <row r="55" spans="1:23" s="25" customFormat="1" ht="21" outlineLevel="2" x14ac:dyDescent="0.25">
      <c r="A55" s="5">
        <v>179366</v>
      </c>
      <c r="B55" s="5" t="s">
        <v>44</v>
      </c>
      <c r="C55" s="5"/>
      <c r="D55"/>
      <c r="E55" s="65">
        <v>43466</v>
      </c>
      <c r="F55" s="6" t="s">
        <v>5</v>
      </c>
      <c r="G55" s="7">
        <v>375</v>
      </c>
      <c r="H55" s="3">
        <v>4170</v>
      </c>
      <c r="I55" s="11">
        <v>0</v>
      </c>
      <c r="J55" t="s">
        <v>10</v>
      </c>
      <c r="K55">
        <v>13</v>
      </c>
      <c r="L55" s="3">
        <v>4170</v>
      </c>
      <c r="M55" s="11">
        <v>0</v>
      </c>
      <c r="N55" s="3">
        <v>4170</v>
      </c>
      <c r="O55" s="11">
        <v>0</v>
      </c>
      <c r="P55" s="20">
        <f t="shared" ref="P55:P78" si="9">L55*99.5%</f>
        <v>4149.1499999999996</v>
      </c>
      <c r="Q55" s="24">
        <f t="shared" ref="Q55:Q78" si="10">M55*99.5%</f>
        <v>0</v>
      </c>
      <c r="R55" s="20">
        <f t="shared" ref="R55:R78" si="11">L55*99.5%</f>
        <v>4149.1499999999996</v>
      </c>
      <c r="S55">
        <f t="shared" ref="S55:S78" si="12">M55*99.5%</f>
        <v>0</v>
      </c>
      <c r="T55" s="20">
        <f t="shared" ref="T55:T78" si="13">L55*99.5%</f>
        <v>4149.1499999999996</v>
      </c>
      <c r="U55">
        <f t="shared" ref="U55:U78" si="14">M55*99.5%</f>
        <v>0</v>
      </c>
      <c r="V55" s="20">
        <f t="shared" ref="V55:V78" si="15">L55*99.5%</f>
        <v>4149.1499999999996</v>
      </c>
      <c r="W55">
        <f t="shared" ref="W55:W78" si="16">M55*99.5%</f>
        <v>0</v>
      </c>
    </row>
    <row r="56" spans="1:23" ht="21" outlineLevel="2" x14ac:dyDescent="0.25">
      <c r="A56" s="5">
        <v>179366</v>
      </c>
      <c r="B56" s="5" t="s">
        <v>44</v>
      </c>
      <c r="C56" s="5"/>
      <c r="E56" s="65">
        <v>43466</v>
      </c>
      <c r="F56" s="6" t="s">
        <v>5</v>
      </c>
      <c r="G56" s="7">
        <v>7154</v>
      </c>
      <c r="H56" s="3">
        <v>61243</v>
      </c>
      <c r="I56" s="11">
        <v>9.6999999999999993</v>
      </c>
      <c r="J56" t="s">
        <v>9</v>
      </c>
      <c r="K56">
        <v>13</v>
      </c>
      <c r="L56" s="3">
        <v>61243</v>
      </c>
      <c r="M56" s="11">
        <v>9.6999999999999993</v>
      </c>
      <c r="N56" s="3">
        <v>61243</v>
      </c>
      <c r="O56" s="11">
        <v>9.6999999999999993</v>
      </c>
      <c r="P56" s="20">
        <f t="shared" si="9"/>
        <v>60936.784999999996</v>
      </c>
      <c r="Q56" s="24">
        <f t="shared" si="10"/>
        <v>9.6514999999999986</v>
      </c>
      <c r="R56" s="20">
        <f t="shared" si="11"/>
        <v>60936.784999999996</v>
      </c>
      <c r="S56">
        <f t="shared" si="12"/>
        <v>9.6514999999999986</v>
      </c>
      <c r="T56" s="20">
        <f t="shared" si="13"/>
        <v>60936.784999999996</v>
      </c>
      <c r="U56">
        <f t="shared" si="14"/>
        <v>9.6514999999999986</v>
      </c>
      <c r="V56" s="20">
        <f t="shared" si="15"/>
        <v>60936.784999999996</v>
      </c>
      <c r="W56">
        <f t="shared" si="16"/>
        <v>9.6514999999999986</v>
      </c>
    </row>
    <row r="57" spans="1:23" ht="21" outlineLevel="2" x14ac:dyDescent="0.25">
      <c r="A57" s="5">
        <v>203298</v>
      </c>
      <c r="B57" s="5" t="s">
        <v>44</v>
      </c>
      <c r="C57" s="5"/>
      <c r="E57" s="65">
        <v>43466</v>
      </c>
      <c r="F57" s="6" t="s">
        <v>5</v>
      </c>
      <c r="G57" s="7">
        <v>1760</v>
      </c>
      <c r="H57" s="9">
        <v>17056.975999999999</v>
      </c>
      <c r="I57" s="13">
        <v>4.5279999999999996</v>
      </c>
      <c r="J57" t="s">
        <v>9</v>
      </c>
      <c r="K57">
        <v>13</v>
      </c>
      <c r="L57" s="9">
        <v>17056.975999999999</v>
      </c>
      <c r="M57" s="13">
        <v>4.5279999999999996</v>
      </c>
      <c r="N57" s="9">
        <v>17056.975999999999</v>
      </c>
      <c r="O57" s="13">
        <v>4.5279999999999996</v>
      </c>
      <c r="P57" s="20">
        <f t="shared" si="9"/>
        <v>16971.69112</v>
      </c>
      <c r="Q57" s="24">
        <f t="shared" si="10"/>
        <v>4.5053599999999996</v>
      </c>
      <c r="R57" s="20">
        <f t="shared" si="11"/>
        <v>16971.69112</v>
      </c>
      <c r="S57">
        <f t="shared" si="12"/>
        <v>4.5053599999999996</v>
      </c>
      <c r="T57" s="20">
        <f t="shared" si="13"/>
        <v>16971.69112</v>
      </c>
      <c r="U57">
        <f t="shared" si="14"/>
        <v>4.5053599999999996</v>
      </c>
      <c r="V57" s="20">
        <f t="shared" si="15"/>
        <v>16971.69112</v>
      </c>
      <c r="W57">
        <f t="shared" si="16"/>
        <v>4.5053599999999996</v>
      </c>
    </row>
    <row r="58" spans="1:23" ht="21" outlineLevel="2" x14ac:dyDescent="0.25">
      <c r="A58" s="5">
        <v>179371</v>
      </c>
      <c r="B58" s="5" t="s">
        <v>44</v>
      </c>
      <c r="C58" s="5"/>
      <c r="E58" s="65">
        <v>43497</v>
      </c>
      <c r="F58" s="6" t="s">
        <v>5</v>
      </c>
      <c r="G58" s="7">
        <v>7090</v>
      </c>
      <c r="H58" s="3">
        <v>48857</v>
      </c>
      <c r="I58" s="12">
        <v>11</v>
      </c>
      <c r="J58" t="s">
        <v>9</v>
      </c>
      <c r="K58">
        <v>13</v>
      </c>
      <c r="L58" s="3">
        <v>48857</v>
      </c>
      <c r="M58" s="12">
        <v>11</v>
      </c>
      <c r="N58" s="3">
        <v>48857</v>
      </c>
      <c r="O58" s="12">
        <v>11</v>
      </c>
      <c r="P58" s="20">
        <f t="shared" si="9"/>
        <v>48612.714999999997</v>
      </c>
      <c r="Q58" s="24">
        <f t="shared" si="10"/>
        <v>10.945</v>
      </c>
      <c r="R58" s="20">
        <f t="shared" si="11"/>
        <v>48612.714999999997</v>
      </c>
      <c r="S58">
        <f t="shared" si="12"/>
        <v>10.945</v>
      </c>
      <c r="T58" s="20">
        <f t="shared" si="13"/>
        <v>48612.714999999997</v>
      </c>
      <c r="U58">
        <f t="shared" si="14"/>
        <v>10.945</v>
      </c>
      <c r="V58" s="20">
        <f t="shared" si="15"/>
        <v>48612.714999999997</v>
      </c>
      <c r="W58">
        <f t="shared" si="16"/>
        <v>10.945</v>
      </c>
    </row>
    <row r="59" spans="1:23" ht="21" outlineLevel="2" x14ac:dyDescent="0.25">
      <c r="A59" s="5">
        <v>184503</v>
      </c>
      <c r="B59" s="5" t="s">
        <v>44</v>
      </c>
      <c r="C59" s="5"/>
      <c r="E59" s="65">
        <v>43497</v>
      </c>
      <c r="F59" s="6" t="s">
        <v>5</v>
      </c>
      <c r="G59" s="7">
        <v>4306</v>
      </c>
      <c r="H59" s="3">
        <v>38428</v>
      </c>
      <c r="I59">
        <v>7.4</v>
      </c>
      <c r="J59" t="s">
        <v>9</v>
      </c>
      <c r="K59">
        <v>13</v>
      </c>
      <c r="L59" s="3">
        <v>38428</v>
      </c>
      <c r="M59">
        <v>7.4</v>
      </c>
      <c r="N59" s="3">
        <v>38428</v>
      </c>
      <c r="O59">
        <v>7.4</v>
      </c>
      <c r="P59" s="20">
        <f t="shared" si="9"/>
        <v>38235.86</v>
      </c>
      <c r="Q59" s="24">
        <f t="shared" si="10"/>
        <v>7.3630000000000004</v>
      </c>
      <c r="R59" s="20">
        <f t="shared" si="11"/>
        <v>38235.86</v>
      </c>
      <c r="S59">
        <f t="shared" si="12"/>
        <v>7.3630000000000004</v>
      </c>
      <c r="T59" s="20">
        <f t="shared" si="13"/>
        <v>38235.86</v>
      </c>
      <c r="U59">
        <f t="shared" si="14"/>
        <v>7.3630000000000004</v>
      </c>
      <c r="V59" s="20">
        <f t="shared" si="15"/>
        <v>38235.86</v>
      </c>
      <c r="W59">
        <f t="shared" si="16"/>
        <v>7.3630000000000004</v>
      </c>
    </row>
    <row r="60" spans="1:23" ht="21" outlineLevel="2" x14ac:dyDescent="0.25">
      <c r="A60" s="5">
        <v>200618</v>
      </c>
      <c r="B60" s="5" t="s">
        <v>44</v>
      </c>
      <c r="C60" s="5"/>
      <c r="E60" s="65">
        <v>43497</v>
      </c>
      <c r="F60" s="6" t="s">
        <v>5</v>
      </c>
      <c r="G60" s="7">
        <v>550</v>
      </c>
      <c r="H60" s="3">
        <v>6090</v>
      </c>
      <c r="I60">
        <v>0</v>
      </c>
      <c r="J60" t="s">
        <v>10</v>
      </c>
      <c r="K60">
        <v>13</v>
      </c>
      <c r="L60" s="3">
        <v>6090</v>
      </c>
      <c r="M60">
        <v>0</v>
      </c>
      <c r="N60" s="3">
        <v>6090</v>
      </c>
      <c r="O60">
        <v>0</v>
      </c>
      <c r="P60" s="20">
        <f t="shared" si="9"/>
        <v>6059.55</v>
      </c>
      <c r="Q60" s="24">
        <f t="shared" si="10"/>
        <v>0</v>
      </c>
      <c r="R60" s="20">
        <f t="shared" si="11"/>
        <v>6059.55</v>
      </c>
      <c r="S60">
        <f t="shared" si="12"/>
        <v>0</v>
      </c>
      <c r="T60" s="20">
        <f t="shared" si="13"/>
        <v>6059.55</v>
      </c>
      <c r="U60">
        <f t="shared" si="14"/>
        <v>0</v>
      </c>
      <c r="V60" s="20">
        <f t="shared" si="15"/>
        <v>6059.55</v>
      </c>
      <c r="W60">
        <f t="shared" si="16"/>
        <v>0</v>
      </c>
    </row>
    <row r="61" spans="1:23" ht="21" outlineLevel="2" x14ac:dyDescent="0.25">
      <c r="A61" s="5">
        <v>200618</v>
      </c>
      <c r="B61" s="5" t="s">
        <v>44</v>
      </c>
      <c r="C61" s="5"/>
      <c r="E61" s="65">
        <v>43497</v>
      </c>
      <c r="F61" s="6" t="s">
        <v>5</v>
      </c>
      <c r="G61" s="7">
        <v>2490</v>
      </c>
      <c r="H61" s="3">
        <v>19843</v>
      </c>
      <c r="I61">
        <v>5.2</v>
      </c>
      <c r="J61" t="s">
        <v>9</v>
      </c>
      <c r="K61">
        <v>13</v>
      </c>
      <c r="L61" s="3">
        <v>19843</v>
      </c>
      <c r="M61">
        <v>5.2</v>
      </c>
      <c r="N61" s="3">
        <v>19843</v>
      </c>
      <c r="O61">
        <v>5.2</v>
      </c>
      <c r="P61" s="20">
        <f t="shared" si="9"/>
        <v>19743.785</v>
      </c>
      <c r="Q61" s="24">
        <f t="shared" si="10"/>
        <v>5.1740000000000004</v>
      </c>
      <c r="R61" s="20">
        <f t="shared" si="11"/>
        <v>19743.785</v>
      </c>
      <c r="S61">
        <f t="shared" si="12"/>
        <v>5.1740000000000004</v>
      </c>
      <c r="T61" s="20">
        <f t="shared" si="13"/>
        <v>19743.785</v>
      </c>
      <c r="U61">
        <f t="shared" si="14"/>
        <v>5.1740000000000004</v>
      </c>
      <c r="V61" s="20">
        <f t="shared" si="15"/>
        <v>19743.785</v>
      </c>
      <c r="W61">
        <f t="shared" si="16"/>
        <v>5.1740000000000004</v>
      </c>
    </row>
    <row r="62" spans="1:23" ht="21" outlineLevel="2" x14ac:dyDescent="0.25">
      <c r="A62" s="5">
        <v>159755</v>
      </c>
      <c r="B62" s="5" t="s">
        <v>44</v>
      </c>
      <c r="C62" s="5"/>
      <c r="D62" s="5"/>
      <c r="E62" s="64">
        <v>43525</v>
      </c>
      <c r="F62" s="6" t="s">
        <v>5</v>
      </c>
      <c r="G62" s="7">
        <v>914</v>
      </c>
      <c r="H62" s="3">
        <v>6072</v>
      </c>
      <c r="I62">
        <v>2.2999999999999998</v>
      </c>
      <c r="J62" t="s">
        <v>9</v>
      </c>
      <c r="K62">
        <v>13</v>
      </c>
      <c r="L62" s="3">
        <v>6072</v>
      </c>
      <c r="M62">
        <v>2.2999999999999998</v>
      </c>
      <c r="N62" s="3">
        <v>6072</v>
      </c>
      <c r="O62">
        <v>2.2999999999999998</v>
      </c>
      <c r="P62" s="20">
        <f t="shared" si="9"/>
        <v>6041.64</v>
      </c>
      <c r="Q62" s="24">
        <f t="shared" si="10"/>
        <v>2.2885</v>
      </c>
      <c r="R62" s="20">
        <f t="shared" si="11"/>
        <v>6041.64</v>
      </c>
      <c r="S62">
        <f t="shared" si="12"/>
        <v>2.2885</v>
      </c>
      <c r="T62" s="20">
        <f t="shared" si="13"/>
        <v>6041.64</v>
      </c>
      <c r="U62">
        <f t="shared" si="14"/>
        <v>2.2885</v>
      </c>
      <c r="V62" s="20">
        <f t="shared" si="15"/>
        <v>6041.64</v>
      </c>
      <c r="W62">
        <f t="shared" si="16"/>
        <v>2.2885</v>
      </c>
    </row>
    <row r="63" spans="1:23" ht="21" outlineLevel="2" x14ac:dyDescent="0.25">
      <c r="A63" s="5">
        <v>169424</v>
      </c>
      <c r="B63" s="5" t="s">
        <v>44</v>
      </c>
      <c r="C63" s="5"/>
      <c r="D63" s="5"/>
      <c r="E63" s="64">
        <v>43525</v>
      </c>
      <c r="F63" s="6" t="s">
        <v>5</v>
      </c>
      <c r="G63" s="7">
        <v>1075</v>
      </c>
      <c r="H63" s="3">
        <v>12163</v>
      </c>
      <c r="I63">
        <v>0</v>
      </c>
      <c r="J63" t="s">
        <v>10</v>
      </c>
      <c r="K63">
        <v>13</v>
      </c>
      <c r="L63" s="3">
        <v>12163</v>
      </c>
      <c r="M63">
        <v>0</v>
      </c>
      <c r="N63" s="3">
        <v>12163</v>
      </c>
      <c r="O63">
        <v>0</v>
      </c>
      <c r="P63" s="20">
        <f t="shared" si="9"/>
        <v>12102.184999999999</v>
      </c>
      <c r="Q63" s="24">
        <f t="shared" si="10"/>
        <v>0</v>
      </c>
      <c r="R63" s="20">
        <f t="shared" si="11"/>
        <v>12102.184999999999</v>
      </c>
      <c r="S63">
        <f t="shared" si="12"/>
        <v>0</v>
      </c>
      <c r="T63" s="20">
        <f t="shared" si="13"/>
        <v>12102.184999999999</v>
      </c>
      <c r="U63">
        <f t="shared" si="14"/>
        <v>0</v>
      </c>
      <c r="V63" s="20">
        <f t="shared" si="15"/>
        <v>12102.184999999999</v>
      </c>
      <c r="W63">
        <f t="shared" si="16"/>
        <v>0</v>
      </c>
    </row>
    <row r="64" spans="1:23" ht="21" outlineLevel="2" x14ac:dyDescent="0.25">
      <c r="A64" s="5">
        <v>198429</v>
      </c>
      <c r="B64" s="5" t="s">
        <v>44</v>
      </c>
      <c r="C64" s="5"/>
      <c r="D64" s="5"/>
      <c r="E64" s="64">
        <v>43525</v>
      </c>
      <c r="F64" s="6" t="s">
        <v>5</v>
      </c>
      <c r="G64" s="7">
        <v>4156</v>
      </c>
      <c r="H64" s="3">
        <v>19367</v>
      </c>
      <c r="I64">
        <v>4.0999999999999996</v>
      </c>
      <c r="J64" t="s">
        <v>9</v>
      </c>
      <c r="K64">
        <v>13</v>
      </c>
      <c r="L64" s="3">
        <v>19367</v>
      </c>
      <c r="M64">
        <v>4.0999999999999996</v>
      </c>
      <c r="N64" s="3">
        <v>19367</v>
      </c>
      <c r="O64">
        <v>4.0999999999999996</v>
      </c>
      <c r="P64" s="20">
        <f t="shared" si="9"/>
        <v>19270.165000000001</v>
      </c>
      <c r="Q64" s="24">
        <f t="shared" si="10"/>
        <v>4.0794999999999995</v>
      </c>
      <c r="R64" s="20">
        <f t="shared" si="11"/>
        <v>19270.165000000001</v>
      </c>
      <c r="S64">
        <f t="shared" si="12"/>
        <v>4.0794999999999995</v>
      </c>
      <c r="T64" s="20">
        <f t="shared" si="13"/>
        <v>19270.165000000001</v>
      </c>
      <c r="U64">
        <f t="shared" si="14"/>
        <v>4.0794999999999995</v>
      </c>
      <c r="V64" s="20">
        <f t="shared" si="15"/>
        <v>19270.165000000001</v>
      </c>
      <c r="W64">
        <f t="shared" si="16"/>
        <v>4.0794999999999995</v>
      </c>
    </row>
    <row r="65" spans="1:23" ht="21" outlineLevel="2" x14ac:dyDescent="0.25">
      <c r="A65" s="5">
        <v>199451</v>
      </c>
      <c r="B65" s="5" t="s">
        <v>44</v>
      </c>
      <c r="C65" s="5"/>
      <c r="D65" s="5"/>
      <c r="E65" s="64">
        <v>43525</v>
      </c>
      <c r="F65" s="6" t="s">
        <v>5</v>
      </c>
      <c r="G65" s="7">
        <v>4940</v>
      </c>
      <c r="H65" s="3">
        <v>3547</v>
      </c>
      <c r="I65">
        <v>0.88</v>
      </c>
      <c r="J65" t="s">
        <v>9</v>
      </c>
      <c r="K65">
        <v>13</v>
      </c>
      <c r="L65" s="3">
        <v>3547</v>
      </c>
      <c r="M65">
        <v>0.88</v>
      </c>
      <c r="N65" s="3">
        <v>3547</v>
      </c>
      <c r="O65">
        <v>0.88</v>
      </c>
      <c r="P65" s="20">
        <f t="shared" si="9"/>
        <v>3529.2649999999999</v>
      </c>
      <c r="Q65" s="24">
        <f t="shared" si="10"/>
        <v>0.87560000000000004</v>
      </c>
      <c r="R65" s="20">
        <f t="shared" si="11"/>
        <v>3529.2649999999999</v>
      </c>
      <c r="S65">
        <f t="shared" si="12"/>
        <v>0.87560000000000004</v>
      </c>
      <c r="T65" s="20">
        <f t="shared" si="13"/>
        <v>3529.2649999999999</v>
      </c>
      <c r="U65">
        <f t="shared" si="14"/>
        <v>0.87560000000000004</v>
      </c>
      <c r="V65" s="20">
        <f t="shared" si="15"/>
        <v>3529.2649999999999</v>
      </c>
      <c r="W65">
        <f t="shared" si="16"/>
        <v>0.87560000000000004</v>
      </c>
    </row>
    <row r="66" spans="1:23" ht="21" outlineLevel="2" x14ac:dyDescent="0.25">
      <c r="A66" s="5">
        <v>203884</v>
      </c>
      <c r="B66" s="5" t="s">
        <v>44</v>
      </c>
      <c r="C66" s="5"/>
      <c r="D66" s="5"/>
      <c r="E66" s="64">
        <v>43525</v>
      </c>
      <c r="F66" s="6" t="s">
        <v>5</v>
      </c>
      <c r="G66" s="7">
        <v>1050</v>
      </c>
      <c r="H66" s="3">
        <v>3009</v>
      </c>
      <c r="I66">
        <v>0.7</v>
      </c>
      <c r="J66" t="s">
        <v>9</v>
      </c>
      <c r="K66">
        <v>13</v>
      </c>
      <c r="L66" s="3">
        <v>3009</v>
      </c>
      <c r="M66">
        <v>0.7</v>
      </c>
      <c r="N66" s="3">
        <v>3009</v>
      </c>
      <c r="O66">
        <v>0.7</v>
      </c>
      <c r="P66" s="20">
        <f t="shared" si="9"/>
        <v>2993.9549999999999</v>
      </c>
      <c r="Q66" s="24">
        <f t="shared" si="10"/>
        <v>0.69650000000000001</v>
      </c>
      <c r="R66" s="20">
        <f t="shared" si="11"/>
        <v>2993.9549999999999</v>
      </c>
      <c r="S66">
        <f t="shared" si="12"/>
        <v>0.69650000000000001</v>
      </c>
      <c r="T66" s="20">
        <f t="shared" si="13"/>
        <v>2993.9549999999999</v>
      </c>
      <c r="U66">
        <f t="shared" si="14"/>
        <v>0.69650000000000001</v>
      </c>
      <c r="V66" s="20">
        <f t="shared" si="15"/>
        <v>2993.9549999999999</v>
      </c>
      <c r="W66">
        <f t="shared" si="16"/>
        <v>0.69650000000000001</v>
      </c>
    </row>
    <row r="67" spans="1:23" ht="21" outlineLevel="2" x14ac:dyDescent="0.25">
      <c r="A67" s="5">
        <v>205388</v>
      </c>
      <c r="B67" s="5" t="s">
        <v>44</v>
      </c>
      <c r="C67" s="5"/>
      <c r="D67" s="5"/>
      <c r="E67" s="64">
        <v>43525</v>
      </c>
      <c r="F67" s="6" t="s">
        <v>5</v>
      </c>
      <c r="G67" s="7">
        <v>275</v>
      </c>
      <c r="H67" s="8">
        <v>918.8</v>
      </c>
      <c r="I67" s="8">
        <v>0.2</v>
      </c>
      <c r="J67" t="s">
        <v>9</v>
      </c>
      <c r="K67">
        <v>13</v>
      </c>
      <c r="L67" s="8">
        <v>918.8</v>
      </c>
      <c r="M67" s="8">
        <v>0.2</v>
      </c>
      <c r="N67" s="8">
        <v>918.8</v>
      </c>
      <c r="O67" s="8">
        <v>0.2</v>
      </c>
      <c r="P67" s="20">
        <f t="shared" si="9"/>
        <v>914.2059999999999</v>
      </c>
      <c r="Q67" s="24">
        <f t="shared" si="10"/>
        <v>0.19900000000000001</v>
      </c>
      <c r="R67" s="20">
        <f t="shared" si="11"/>
        <v>914.2059999999999</v>
      </c>
      <c r="S67">
        <f t="shared" si="12"/>
        <v>0.19900000000000001</v>
      </c>
      <c r="T67" s="20">
        <f t="shared" si="13"/>
        <v>914.2059999999999</v>
      </c>
      <c r="U67">
        <f t="shared" si="14"/>
        <v>0.19900000000000001</v>
      </c>
      <c r="V67" s="20">
        <f t="shared" si="15"/>
        <v>914.2059999999999</v>
      </c>
      <c r="W67">
        <f t="shared" si="16"/>
        <v>0.19900000000000001</v>
      </c>
    </row>
    <row r="68" spans="1:23" ht="21" outlineLevel="2" x14ac:dyDescent="0.25">
      <c r="A68" s="5">
        <v>205329</v>
      </c>
      <c r="B68" s="5" t="s">
        <v>44</v>
      </c>
      <c r="C68" s="15"/>
      <c r="E68" s="65">
        <v>43556</v>
      </c>
      <c r="F68" s="6" t="s">
        <v>5</v>
      </c>
      <c r="G68" s="16">
        <v>1120</v>
      </c>
      <c r="H68" s="3">
        <v>14600</v>
      </c>
      <c r="I68">
        <v>2.8</v>
      </c>
      <c r="J68" t="s">
        <v>9</v>
      </c>
      <c r="L68" s="3">
        <v>14600</v>
      </c>
      <c r="M68">
        <v>2.8</v>
      </c>
      <c r="N68" s="3">
        <v>14600</v>
      </c>
      <c r="O68">
        <v>2.8</v>
      </c>
      <c r="P68" s="20">
        <f t="shared" si="9"/>
        <v>14527</v>
      </c>
      <c r="Q68" s="24">
        <f t="shared" si="10"/>
        <v>2.786</v>
      </c>
      <c r="R68" s="20">
        <f t="shared" si="11"/>
        <v>14527</v>
      </c>
      <c r="S68">
        <f t="shared" si="12"/>
        <v>2.786</v>
      </c>
      <c r="T68" s="20">
        <f t="shared" si="13"/>
        <v>14527</v>
      </c>
      <c r="U68">
        <f t="shared" si="14"/>
        <v>2.786</v>
      </c>
      <c r="V68" s="20">
        <f t="shared" si="15"/>
        <v>14527</v>
      </c>
      <c r="W68">
        <f t="shared" si="16"/>
        <v>2.786</v>
      </c>
    </row>
    <row r="69" spans="1:23" ht="21" outlineLevel="2" x14ac:dyDescent="0.25">
      <c r="A69" s="5">
        <v>205387</v>
      </c>
      <c r="B69" s="5" t="s">
        <v>44</v>
      </c>
      <c r="C69" s="15"/>
      <c r="E69" s="65">
        <v>43556</v>
      </c>
      <c r="F69" s="6" t="s">
        <v>5</v>
      </c>
      <c r="G69" s="16">
        <v>3503.2</v>
      </c>
      <c r="H69">
        <v>14230</v>
      </c>
      <c r="I69">
        <v>2.9</v>
      </c>
      <c r="J69" t="s">
        <v>9</v>
      </c>
      <c r="L69">
        <v>14230</v>
      </c>
      <c r="M69">
        <v>2.9</v>
      </c>
      <c r="N69">
        <v>14230</v>
      </c>
      <c r="O69">
        <v>2.9</v>
      </c>
      <c r="P69" s="20">
        <f t="shared" si="9"/>
        <v>14158.85</v>
      </c>
      <c r="Q69" s="24">
        <f t="shared" si="10"/>
        <v>2.8855</v>
      </c>
      <c r="R69" s="20">
        <f t="shared" si="11"/>
        <v>14158.85</v>
      </c>
      <c r="S69">
        <f t="shared" si="12"/>
        <v>2.8855</v>
      </c>
      <c r="T69" s="20">
        <f t="shared" si="13"/>
        <v>14158.85</v>
      </c>
      <c r="U69">
        <f t="shared" si="14"/>
        <v>2.8855</v>
      </c>
      <c r="V69" s="20">
        <f t="shared" si="15"/>
        <v>14158.85</v>
      </c>
      <c r="W69">
        <f t="shared" si="16"/>
        <v>2.8855</v>
      </c>
    </row>
    <row r="70" spans="1:23" ht="21" outlineLevel="2" x14ac:dyDescent="0.25">
      <c r="A70" s="5">
        <v>205782</v>
      </c>
      <c r="B70" s="5" t="s">
        <v>44</v>
      </c>
      <c r="C70" s="15"/>
      <c r="E70" s="65">
        <v>43556</v>
      </c>
      <c r="F70" s="6" t="s">
        <v>5</v>
      </c>
      <c r="G70" s="16">
        <v>500</v>
      </c>
      <c r="H70">
        <v>1433</v>
      </c>
      <c r="I70">
        <v>0.3</v>
      </c>
      <c r="J70" t="s">
        <v>9</v>
      </c>
      <c r="L70">
        <v>1433</v>
      </c>
      <c r="M70">
        <v>0.3</v>
      </c>
      <c r="N70">
        <v>1433</v>
      </c>
      <c r="O70">
        <v>0.3</v>
      </c>
      <c r="P70" s="20">
        <f t="shared" si="9"/>
        <v>1425.835</v>
      </c>
      <c r="Q70" s="24">
        <f t="shared" si="10"/>
        <v>0.29849999999999999</v>
      </c>
      <c r="R70" s="20">
        <f t="shared" si="11"/>
        <v>1425.835</v>
      </c>
      <c r="S70">
        <f t="shared" si="12"/>
        <v>0.29849999999999999</v>
      </c>
      <c r="T70" s="20">
        <f t="shared" si="13"/>
        <v>1425.835</v>
      </c>
      <c r="U70">
        <f t="shared" si="14"/>
        <v>0.29849999999999999</v>
      </c>
      <c r="V70" s="20">
        <f t="shared" si="15"/>
        <v>1425.835</v>
      </c>
      <c r="W70">
        <f t="shared" si="16"/>
        <v>0.29849999999999999</v>
      </c>
    </row>
    <row r="71" spans="1:23" ht="21" outlineLevel="2" x14ac:dyDescent="0.25">
      <c r="A71" s="5">
        <v>162398</v>
      </c>
      <c r="B71" s="5" t="s">
        <v>44</v>
      </c>
      <c r="C71" s="18"/>
      <c r="E71" s="65">
        <v>43678</v>
      </c>
      <c r="F71" s="6" t="s">
        <v>5</v>
      </c>
      <c r="G71" s="19">
        <v>442.2</v>
      </c>
      <c r="H71">
        <v>2964</v>
      </c>
      <c r="I71">
        <v>0</v>
      </c>
      <c r="J71" t="s">
        <v>10</v>
      </c>
      <c r="L71">
        <v>2964</v>
      </c>
      <c r="M71">
        <v>0</v>
      </c>
      <c r="N71">
        <v>2964</v>
      </c>
      <c r="O71">
        <v>0</v>
      </c>
      <c r="P71" s="20">
        <f t="shared" si="9"/>
        <v>2949.18</v>
      </c>
      <c r="Q71" s="24">
        <f t="shared" si="10"/>
        <v>0</v>
      </c>
      <c r="R71" s="20">
        <f t="shared" si="11"/>
        <v>2949.18</v>
      </c>
      <c r="S71">
        <f t="shared" si="12"/>
        <v>0</v>
      </c>
      <c r="T71" s="20">
        <f t="shared" si="13"/>
        <v>2949.18</v>
      </c>
      <c r="U71">
        <f t="shared" si="14"/>
        <v>0</v>
      </c>
      <c r="V71" s="20">
        <f t="shared" si="15"/>
        <v>2949.18</v>
      </c>
      <c r="W71">
        <f t="shared" si="16"/>
        <v>0</v>
      </c>
    </row>
    <row r="72" spans="1:23" ht="21" outlineLevel="2" x14ac:dyDescent="0.25">
      <c r="A72" s="5">
        <v>174965</v>
      </c>
      <c r="B72" s="5" t="s">
        <v>44</v>
      </c>
      <c r="C72" s="18"/>
      <c r="E72" s="65">
        <v>43678</v>
      </c>
      <c r="F72" s="6" t="s">
        <v>5</v>
      </c>
      <c r="G72" s="19">
        <v>1050</v>
      </c>
      <c r="H72">
        <v>9647</v>
      </c>
      <c r="I72">
        <v>2.1</v>
      </c>
      <c r="J72" t="s">
        <v>11</v>
      </c>
      <c r="L72">
        <v>9647</v>
      </c>
      <c r="M72">
        <v>2.1</v>
      </c>
      <c r="N72">
        <v>9647</v>
      </c>
      <c r="O72">
        <v>2.1</v>
      </c>
      <c r="P72" s="20">
        <f t="shared" si="9"/>
        <v>9598.7649999999994</v>
      </c>
      <c r="Q72" s="24">
        <f t="shared" si="10"/>
        <v>2.0895000000000001</v>
      </c>
      <c r="R72" s="20">
        <f t="shared" si="11"/>
        <v>9598.7649999999994</v>
      </c>
      <c r="S72">
        <f t="shared" si="12"/>
        <v>2.0895000000000001</v>
      </c>
      <c r="T72" s="20">
        <f t="shared" si="13"/>
        <v>9598.7649999999994</v>
      </c>
      <c r="U72">
        <f t="shared" si="14"/>
        <v>2.0895000000000001</v>
      </c>
      <c r="V72" s="20">
        <f t="shared" si="15"/>
        <v>9598.7649999999994</v>
      </c>
      <c r="W72">
        <f t="shared" si="16"/>
        <v>2.0895000000000001</v>
      </c>
    </row>
    <row r="73" spans="1:23" ht="21" outlineLevel="2" x14ac:dyDescent="0.25">
      <c r="A73" s="5">
        <v>176962</v>
      </c>
      <c r="B73" s="5" t="s">
        <v>44</v>
      </c>
      <c r="C73" s="18"/>
      <c r="E73" s="65">
        <v>43678</v>
      </c>
      <c r="F73" s="6" t="s">
        <v>5</v>
      </c>
      <c r="G73" s="19">
        <v>700</v>
      </c>
      <c r="H73">
        <v>6431</v>
      </c>
      <c r="I73">
        <v>1.4</v>
      </c>
      <c r="J73" t="s">
        <v>11</v>
      </c>
      <c r="L73">
        <v>6431</v>
      </c>
      <c r="M73">
        <v>1.4</v>
      </c>
      <c r="N73">
        <v>6431</v>
      </c>
      <c r="O73">
        <v>1.4</v>
      </c>
      <c r="P73" s="20">
        <f t="shared" si="9"/>
        <v>6398.8450000000003</v>
      </c>
      <c r="Q73" s="24">
        <f t="shared" si="10"/>
        <v>1.393</v>
      </c>
      <c r="R73" s="20">
        <f t="shared" si="11"/>
        <v>6398.8450000000003</v>
      </c>
      <c r="S73">
        <f t="shared" si="12"/>
        <v>1.393</v>
      </c>
      <c r="T73" s="20">
        <f t="shared" si="13"/>
        <v>6398.8450000000003</v>
      </c>
      <c r="U73">
        <f t="shared" si="14"/>
        <v>1.393</v>
      </c>
      <c r="V73" s="20">
        <f t="shared" si="15"/>
        <v>6398.8450000000003</v>
      </c>
      <c r="W73">
        <f t="shared" si="16"/>
        <v>1.393</v>
      </c>
    </row>
    <row r="74" spans="1:23" ht="21" outlineLevel="2" x14ac:dyDescent="0.25">
      <c r="A74" s="5">
        <v>190889</v>
      </c>
      <c r="B74" s="5" t="s">
        <v>44</v>
      </c>
      <c r="E74" s="65">
        <v>43678</v>
      </c>
      <c r="F74" s="6" t="s">
        <v>5</v>
      </c>
      <c r="G74" s="3">
        <v>1759.5</v>
      </c>
      <c r="H74">
        <v>11006</v>
      </c>
      <c r="I74">
        <v>2.4</v>
      </c>
      <c r="J74" t="s">
        <v>11</v>
      </c>
      <c r="L74">
        <v>11006</v>
      </c>
      <c r="M74">
        <v>2.4</v>
      </c>
      <c r="N74">
        <v>11006</v>
      </c>
      <c r="O74">
        <v>2.4</v>
      </c>
      <c r="P74" s="20">
        <f t="shared" si="9"/>
        <v>10950.97</v>
      </c>
      <c r="Q74" s="24">
        <f t="shared" si="10"/>
        <v>2.3879999999999999</v>
      </c>
      <c r="R74" s="20">
        <f t="shared" si="11"/>
        <v>10950.97</v>
      </c>
      <c r="S74">
        <f t="shared" si="12"/>
        <v>2.3879999999999999</v>
      </c>
      <c r="T74" s="20">
        <f t="shared" si="13"/>
        <v>10950.97</v>
      </c>
      <c r="U74">
        <f t="shared" si="14"/>
        <v>2.3879999999999999</v>
      </c>
      <c r="V74" s="20">
        <f t="shared" si="15"/>
        <v>10950.97</v>
      </c>
      <c r="W74">
        <f t="shared" si="16"/>
        <v>2.3879999999999999</v>
      </c>
    </row>
    <row r="75" spans="1:23" ht="21" outlineLevel="2" x14ac:dyDescent="0.25">
      <c r="A75" s="5">
        <v>191863</v>
      </c>
      <c r="B75" s="5" t="s">
        <v>44</v>
      </c>
      <c r="E75" s="65">
        <v>43678</v>
      </c>
      <c r="F75" s="6" t="s">
        <v>5</v>
      </c>
      <c r="G75" s="3">
        <v>5840</v>
      </c>
      <c r="H75">
        <v>16554</v>
      </c>
      <c r="I75">
        <v>3.6</v>
      </c>
      <c r="J75" t="s">
        <v>9</v>
      </c>
      <c r="L75">
        <v>16554</v>
      </c>
      <c r="M75">
        <v>3.6</v>
      </c>
      <c r="N75">
        <v>16554</v>
      </c>
      <c r="O75">
        <v>3.6</v>
      </c>
      <c r="P75" s="20">
        <f t="shared" si="9"/>
        <v>16471.23</v>
      </c>
      <c r="Q75" s="24">
        <f t="shared" si="10"/>
        <v>3.5819999999999999</v>
      </c>
      <c r="R75" s="20">
        <f t="shared" si="11"/>
        <v>16471.23</v>
      </c>
      <c r="S75">
        <f t="shared" si="12"/>
        <v>3.5819999999999999</v>
      </c>
      <c r="T75" s="20">
        <f t="shared" si="13"/>
        <v>16471.23</v>
      </c>
      <c r="U75">
        <f t="shared" si="14"/>
        <v>3.5819999999999999</v>
      </c>
      <c r="V75" s="20">
        <f t="shared" si="15"/>
        <v>16471.23</v>
      </c>
      <c r="W75">
        <f t="shared" si="16"/>
        <v>3.5819999999999999</v>
      </c>
    </row>
    <row r="76" spans="1:23" ht="21" outlineLevel="2" x14ac:dyDescent="0.25">
      <c r="A76" s="5">
        <v>186141</v>
      </c>
      <c r="B76" s="5" t="s">
        <v>44</v>
      </c>
      <c r="C76" s="18"/>
      <c r="E76" s="65">
        <v>43800</v>
      </c>
      <c r="F76" s="6" t="s">
        <v>5</v>
      </c>
      <c r="G76" s="19">
        <v>3520</v>
      </c>
      <c r="H76">
        <v>52141</v>
      </c>
      <c r="I76">
        <v>5.6</v>
      </c>
      <c r="J76" t="s">
        <v>9</v>
      </c>
      <c r="L76">
        <v>52141</v>
      </c>
      <c r="M76">
        <v>5.6</v>
      </c>
      <c r="N76">
        <v>52141</v>
      </c>
      <c r="O76">
        <v>5.6</v>
      </c>
      <c r="P76" s="20">
        <f t="shared" si="9"/>
        <v>51880.294999999998</v>
      </c>
      <c r="Q76" s="24">
        <f t="shared" si="10"/>
        <v>5.5720000000000001</v>
      </c>
      <c r="R76" s="20">
        <f t="shared" si="11"/>
        <v>51880.294999999998</v>
      </c>
      <c r="S76">
        <f t="shared" si="12"/>
        <v>5.5720000000000001</v>
      </c>
      <c r="T76" s="20">
        <f t="shared" si="13"/>
        <v>51880.294999999998</v>
      </c>
      <c r="U76">
        <f t="shared" si="14"/>
        <v>5.5720000000000001</v>
      </c>
      <c r="V76" s="20">
        <f t="shared" si="15"/>
        <v>51880.294999999998</v>
      </c>
      <c r="W76">
        <f t="shared" si="16"/>
        <v>5.5720000000000001</v>
      </c>
    </row>
    <row r="77" spans="1:23" outlineLevel="2" x14ac:dyDescent="0.25">
      <c r="A77" s="47">
        <v>206291</v>
      </c>
      <c r="B77" s="48" t="s">
        <v>44</v>
      </c>
      <c r="C77" s="48"/>
      <c r="D77" s="48"/>
      <c r="E77" s="66">
        <v>43556</v>
      </c>
      <c r="F77" s="50" t="s">
        <v>5</v>
      </c>
      <c r="G77" s="48" t="s">
        <v>69</v>
      </c>
      <c r="H77" s="51">
        <v>2747.21</v>
      </c>
      <c r="I77" s="48">
        <v>0.6</v>
      </c>
      <c r="J77" s="50" t="s">
        <v>9</v>
      </c>
      <c r="K77" s="48"/>
      <c r="L77" s="52">
        <v>2747.21</v>
      </c>
      <c r="M77" s="53">
        <v>0.6</v>
      </c>
      <c r="N77" s="53">
        <v>2747.21</v>
      </c>
      <c r="O77" s="53">
        <v>0.6</v>
      </c>
      <c r="P77" s="54">
        <f t="shared" si="9"/>
        <v>2733.4739500000001</v>
      </c>
      <c r="Q77" s="55">
        <f t="shared" si="10"/>
        <v>0.59699999999999998</v>
      </c>
      <c r="R77" s="54">
        <f t="shared" si="11"/>
        <v>2733.4739500000001</v>
      </c>
      <c r="S77" s="56">
        <f t="shared" si="12"/>
        <v>0.59699999999999998</v>
      </c>
      <c r="T77" s="54">
        <f t="shared" si="13"/>
        <v>2733.4739500000001</v>
      </c>
      <c r="U77" s="56">
        <f t="shared" si="14"/>
        <v>0.59699999999999998</v>
      </c>
      <c r="V77" s="54">
        <f t="shared" si="15"/>
        <v>2733.4739500000001</v>
      </c>
      <c r="W77" s="56">
        <f t="shared" si="16"/>
        <v>0.59699999999999998</v>
      </c>
    </row>
    <row r="78" spans="1:23" outlineLevel="2" x14ac:dyDescent="0.25">
      <c r="A78" s="47">
        <v>201108</v>
      </c>
      <c r="B78" s="48" t="s">
        <v>44</v>
      </c>
      <c r="C78" s="48"/>
      <c r="D78" s="48"/>
      <c r="E78" s="66">
        <v>43800</v>
      </c>
      <c r="F78" s="50" t="s">
        <v>5</v>
      </c>
      <c r="G78" s="57">
        <v>15136</v>
      </c>
      <c r="H78" s="58">
        <v>172958</v>
      </c>
      <c r="I78" s="48">
        <v>19.739999999999998</v>
      </c>
      <c r="J78" s="50" t="s">
        <v>12</v>
      </c>
      <c r="K78" s="48"/>
      <c r="L78" s="52">
        <v>172958</v>
      </c>
      <c r="M78" s="53">
        <v>19.739999999999998</v>
      </c>
      <c r="N78" s="53">
        <v>172958</v>
      </c>
      <c r="O78" s="53">
        <v>19.739999999999998</v>
      </c>
      <c r="P78" s="54">
        <f t="shared" si="9"/>
        <v>172093.21</v>
      </c>
      <c r="Q78" s="55">
        <f t="shared" si="10"/>
        <v>19.641299999999998</v>
      </c>
      <c r="R78" s="54">
        <f t="shared" si="11"/>
        <v>172093.21</v>
      </c>
      <c r="S78" s="56">
        <f t="shared" si="12"/>
        <v>19.641299999999998</v>
      </c>
      <c r="T78" s="54">
        <f t="shared" si="13"/>
        <v>172093.21</v>
      </c>
      <c r="U78" s="56">
        <f t="shared" si="14"/>
        <v>19.641299999999998</v>
      </c>
      <c r="V78" s="54">
        <f t="shared" si="15"/>
        <v>172093.21</v>
      </c>
      <c r="W78" s="56">
        <f t="shared" si="16"/>
        <v>19.641299999999998</v>
      </c>
    </row>
    <row r="79" spans="1:23" outlineLevel="1" x14ac:dyDescent="0.25">
      <c r="A79" s="47"/>
      <c r="B79" s="62" t="s">
        <v>61</v>
      </c>
      <c r="C79" s="48"/>
      <c r="D79" s="48"/>
      <c r="E79" s="48"/>
      <c r="F79" s="50"/>
      <c r="G79" s="57">
        <f>SUBTOTAL(9,G55:G78)</f>
        <v>69705.899999999994</v>
      </c>
      <c r="H79" s="58">
        <f>SUBTOTAL(9,H55:H78)</f>
        <v>545475.98600000003</v>
      </c>
      <c r="I79" s="48">
        <f>SUBTOTAL(9,I55:I78)</f>
        <v>87.447999999999993</v>
      </c>
      <c r="J79" s="50"/>
      <c r="K79" s="48"/>
      <c r="L79" s="52">
        <f t="shared" ref="L79:W79" si="17">SUBTOTAL(9,L55:L78)</f>
        <v>545475.98600000003</v>
      </c>
      <c r="M79" s="53">
        <f t="shared" si="17"/>
        <v>87.447999999999993</v>
      </c>
      <c r="N79" s="53">
        <f t="shared" si="17"/>
        <v>545475.98600000003</v>
      </c>
      <c r="O79" s="53">
        <f t="shared" si="17"/>
        <v>87.447999999999993</v>
      </c>
      <c r="P79" s="54">
        <f t="shared" si="17"/>
        <v>542748.60606999998</v>
      </c>
      <c r="Q79" s="55">
        <f t="shared" si="17"/>
        <v>87.010759999999991</v>
      </c>
      <c r="R79" s="54">
        <f t="shared" si="17"/>
        <v>542748.60606999998</v>
      </c>
      <c r="S79" s="56">
        <f t="shared" si="17"/>
        <v>87.010759999999991</v>
      </c>
      <c r="T79" s="54">
        <f t="shared" si="17"/>
        <v>542748.60606999998</v>
      </c>
      <c r="U79" s="56">
        <f t="shared" si="17"/>
        <v>87.010759999999991</v>
      </c>
      <c r="V79" s="54">
        <f t="shared" si="17"/>
        <v>542748.60606999998</v>
      </c>
      <c r="W79" s="56">
        <f t="shared" si="17"/>
        <v>87.010759999999991</v>
      </c>
    </row>
    <row r="80" spans="1:23" ht="21" outlineLevel="2" x14ac:dyDescent="0.25">
      <c r="A80" s="5">
        <v>197730</v>
      </c>
      <c r="B80" s="5" t="s">
        <v>40</v>
      </c>
      <c r="C80" s="5"/>
      <c r="D80" s="5"/>
      <c r="E80" s="64">
        <v>43525</v>
      </c>
      <c r="F80" s="6" t="s">
        <v>5</v>
      </c>
      <c r="G80" s="7">
        <v>18245</v>
      </c>
      <c r="H80" s="3">
        <v>121000</v>
      </c>
      <c r="I80">
        <v>25.7</v>
      </c>
      <c r="J80" t="s">
        <v>12</v>
      </c>
      <c r="K80">
        <v>13</v>
      </c>
      <c r="L80" s="3">
        <v>121000</v>
      </c>
      <c r="M80">
        <v>25.7</v>
      </c>
      <c r="N80" s="3">
        <v>121000</v>
      </c>
      <c r="O80">
        <v>25.7</v>
      </c>
      <c r="P80" s="20">
        <f t="shared" ref="P80:Q85" si="18">L80*99.5%</f>
        <v>120395</v>
      </c>
      <c r="Q80" s="24">
        <f t="shared" si="18"/>
        <v>25.5715</v>
      </c>
      <c r="R80" s="20">
        <f t="shared" ref="R80:S85" si="19">L80*99.5%</f>
        <v>120395</v>
      </c>
      <c r="S80">
        <f t="shared" si="19"/>
        <v>25.5715</v>
      </c>
      <c r="T80" s="20">
        <f t="shared" ref="T80:U85" si="20">L80*99.5%</f>
        <v>120395</v>
      </c>
      <c r="U80">
        <f t="shared" si="20"/>
        <v>25.5715</v>
      </c>
      <c r="V80" s="20">
        <f t="shared" ref="V80:W85" si="21">L80*99.5%</f>
        <v>120395</v>
      </c>
      <c r="W80">
        <f t="shared" si="21"/>
        <v>25.5715</v>
      </c>
    </row>
    <row r="81" spans="1:23" ht="21" outlineLevel="2" x14ac:dyDescent="0.25">
      <c r="A81" s="5">
        <v>205876</v>
      </c>
      <c r="B81" s="5" t="s">
        <v>40</v>
      </c>
      <c r="C81" s="5"/>
      <c r="D81" s="5"/>
      <c r="E81" s="64">
        <v>43525</v>
      </c>
      <c r="F81" s="6" t="s">
        <v>5</v>
      </c>
      <c r="G81" s="7">
        <v>666</v>
      </c>
      <c r="H81" s="3">
        <v>1959</v>
      </c>
      <c r="I81">
        <v>0.4</v>
      </c>
      <c r="J81" t="s">
        <v>9</v>
      </c>
      <c r="K81">
        <v>13</v>
      </c>
      <c r="L81" s="3">
        <v>1959</v>
      </c>
      <c r="M81">
        <v>0.4</v>
      </c>
      <c r="N81" s="3">
        <v>1959</v>
      </c>
      <c r="O81">
        <v>0.4</v>
      </c>
      <c r="P81" s="20">
        <f t="shared" si="18"/>
        <v>1949.2049999999999</v>
      </c>
      <c r="Q81" s="24">
        <f t="shared" si="18"/>
        <v>0.39800000000000002</v>
      </c>
      <c r="R81" s="20">
        <f t="shared" si="19"/>
        <v>1949.2049999999999</v>
      </c>
      <c r="S81">
        <f t="shared" si="19"/>
        <v>0.39800000000000002</v>
      </c>
      <c r="T81" s="20">
        <f t="shared" si="20"/>
        <v>1949.2049999999999</v>
      </c>
      <c r="U81">
        <f t="shared" si="20"/>
        <v>0.39800000000000002</v>
      </c>
      <c r="V81" s="20">
        <f t="shared" si="21"/>
        <v>1949.2049999999999</v>
      </c>
      <c r="W81">
        <f t="shared" si="21"/>
        <v>0.39800000000000002</v>
      </c>
    </row>
    <row r="82" spans="1:23" ht="21" outlineLevel="2" x14ac:dyDescent="0.25">
      <c r="A82" s="5">
        <v>174339</v>
      </c>
      <c r="B82" s="5" t="s">
        <v>40</v>
      </c>
      <c r="C82" s="15"/>
      <c r="E82" s="65">
        <v>43617</v>
      </c>
      <c r="F82" s="6" t="s">
        <v>5</v>
      </c>
      <c r="G82" s="16">
        <v>1600</v>
      </c>
      <c r="H82">
        <v>18680</v>
      </c>
      <c r="I82">
        <v>4.4000000000000004</v>
      </c>
      <c r="J82" t="s">
        <v>9</v>
      </c>
      <c r="L82">
        <v>18680</v>
      </c>
      <c r="M82">
        <v>4.4000000000000004</v>
      </c>
      <c r="N82">
        <v>18680</v>
      </c>
      <c r="O82">
        <v>4.4000000000000004</v>
      </c>
      <c r="P82" s="20">
        <f t="shared" si="18"/>
        <v>18586.599999999999</v>
      </c>
      <c r="Q82" s="24">
        <f t="shared" si="18"/>
        <v>4.3780000000000001</v>
      </c>
      <c r="R82" s="20">
        <f t="shared" si="19"/>
        <v>18586.599999999999</v>
      </c>
      <c r="S82">
        <f t="shared" si="19"/>
        <v>4.3780000000000001</v>
      </c>
      <c r="T82" s="20">
        <f t="shared" si="20"/>
        <v>18586.599999999999</v>
      </c>
      <c r="U82">
        <f t="shared" si="20"/>
        <v>4.3780000000000001</v>
      </c>
      <c r="V82" s="20">
        <f t="shared" si="21"/>
        <v>18586.599999999999</v>
      </c>
      <c r="W82">
        <f t="shared" si="21"/>
        <v>4.3780000000000001</v>
      </c>
    </row>
    <row r="83" spans="1:23" ht="21" outlineLevel="2" x14ac:dyDescent="0.25">
      <c r="A83" s="5">
        <v>171755</v>
      </c>
      <c r="B83" s="5" t="s">
        <v>40</v>
      </c>
      <c r="C83" s="15"/>
      <c r="E83" s="65">
        <v>43617</v>
      </c>
      <c r="F83" s="6" t="s">
        <v>5</v>
      </c>
      <c r="G83" s="16">
        <v>5000</v>
      </c>
      <c r="H83">
        <v>68195</v>
      </c>
      <c r="I83">
        <v>0</v>
      </c>
      <c r="J83" t="s">
        <v>10</v>
      </c>
      <c r="L83">
        <v>68195</v>
      </c>
      <c r="M83">
        <v>0</v>
      </c>
      <c r="N83">
        <v>68195</v>
      </c>
      <c r="O83">
        <v>0</v>
      </c>
      <c r="P83" s="20">
        <f t="shared" si="18"/>
        <v>67854.024999999994</v>
      </c>
      <c r="Q83" s="24">
        <f t="shared" si="18"/>
        <v>0</v>
      </c>
      <c r="R83" s="20">
        <f t="shared" si="19"/>
        <v>67854.024999999994</v>
      </c>
      <c r="S83">
        <f t="shared" si="19"/>
        <v>0</v>
      </c>
      <c r="T83" s="20">
        <f t="shared" si="20"/>
        <v>67854.024999999994</v>
      </c>
      <c r="U83">
        <f t="shared" si="20"/>
        <v>0</v>
      </c>
      <c r="V83" s="20">
        <f t="shared" si="21"/>
        <v>67854.024999999994</v>
      </c>
      <c r="W83">
        <f t="shared" si="21"/>
        <v>0</v>
      </c>
    </row>
    <row r="84" spans="1:23" outlineLevel="2" x14ac:dyDescent="0.25">
      <c r="A84" s="47">
        <v>199013</v>
      </c>
      <c r="B84" s="47" t="s">
        <v>40</v>
      </c>
      <c r="C84" s="48"/>
      <c r="D84" s="48"/>
      <c r="E84" s="66">
        <v>43709</v>
      </c>
      <c r="F84" s="48" t="s">
        <v>5</v>
      </c>
      <c r="G84" s="57">
        <v>5410</v>
      </c>
      <c r="H84" s="58">
        <v>90384</v>
      </c>
      <c r="I84" s="49">
        <v>0</v>
      </c>
      <c r="J84" s="48" t="s">
        <v>10</v>
      </c>
      <c r="K84" s="50"/>
      <c r="L84" s="59">
        <v>90384</v>
      </c>
      <c r="M84" s="56">
        <v>0</v>
      </c>
      <c r="N84" s="56">
        <v>90384</v>
      </c>
      <c r="O84" s="56">
        <v>0</v>
      </c>
      <c r="P84" s="54">
        <f t="shared" si="18"/>
        <v>89932.08</v>
      </c>
      <c r="Q84" s="55">
        <f t="shared" si="18"/>
        <v>0</v>
      </c>
      <c r="R84" s="54">
        <f t="shared" si="19"/>
        <v>89932.08</v>
      </c>
      <c r="S84" s="56">
        <f t="shared" si="19"/>
        <v>0</v>
      </c>
      <c r="T84" s="54">
        <f t="shared" si="20"/>
        <v>89932.08</v>
      </c>
      <c r="U84" s="56">
        <f t="shared" si="20"/>
        <v>0</v>
      </c>
      <c r="V84" s="54">
        <f t="shared" si="21"/>
        <v>89932.08</v>
      </c>
      <c r="W84" s="56">
        <f t="shared" si="21"/>
        <v>0</v>
      </c>
    </row>
    <row r="85" spans="1:23" outlineLevel="2" x14ac:dyDescent="0.25">
      <c r="A85" s="47">
        <v>184446</v>
      </c>
      <c r="B85" s="47" t="s">
        <v>40</v>
      </c>
      <c r="C85" s="60"/>
      <c r="D85" s="48"/>
      <c r="E85" s="66">
        <v>43800</v>
      </c>
      <c r="F85" s="50" t="s">
        <v>5</v>
      </c>
      <c r="G85" s="48" t="s">
        <v>72</v>
      </c>
      <c r="H85" s="51">
        <v>319818.3</v>
      </c>
      <c r="I85" s="48">
        <v>84.9</v>
      </c>
      <c r="J85" s="50" t="s">
        <v>9</v>
      </c>
      <c r="K85" s="48"/>
      <c r="L85" s="52">
        <v>319818.3</v>
      </c>
      <c r="M85" s="56">
        <v>84.9</v>
      </c>
      <c r="N85" s="56">
        <v>319818.3</v>
      </c>
      <c r="O85" s="56">
        <v>84.9</v>
      </c>
      <c r="P85" s="54">
        <f t="shared" si="18"/>
        <v>318219.20850000001</v>
      </c>
      <c r="Q85" s="55">
        <f t="shared" si="18"/>
        <v>84.475500000000011</v>
      </c>
      <c r="R85" s="54">
        <f t="shared" si="19"/>
        <v>318219.20850000001</v>
      </c>
      <c r="S85" s="56">
        <f t="shared" si="19"/>
        <v>84.475500000000011</v>
      </c>
      <c r="T85" s="54">
        <f t="shared" si="20"/>
        <v>318219.20850000001</v>
      </c>
      <c r="U85" s="56">
        <f t="shared" si="20"/>
        <v>84.475500000000011</v>
      </c>
      <c r="V85" s="54">
        <f t="shared" si="21"/>
        <v>318219.20850000001</v>
      </c>
      <c r="W85" s="56">
        <f t="shared" si="21"/>
        <v>84.475500000000011</v>
      </c>
    </row>
    <row r="86" spans="1:23" outlineLevel="1" x14ac:dyDescent="0.25">
      <c r="A86" s="47"/>
      <c r="B86" s="63" t="s">
        <v>62</v>
      </c>
      <c r="C86" s="60"/>
      <c r="D86" s="48"/>
      <c r="E86" s="48"/>
      <c r="F86" s="50"/>
      <c r="G86" s="48">
        <f>SUBTOTAL(9,G80:G85)</f>
        <v>30921</v>
      </c>
      <c r="H86" s="51">
        <f>SUBTOTAL(9,H80:H85)</f>
        <v>620036.30000000005</v>
      </c>
      <c r="I86" s="48">
        <f>SUBTOTAL(9,I80:I85)</f>
        <v>115.4</v>
      </c>
      <c r="J86" s="50"/>
      <c r="K86" s="48"/>
      <c r="L86" s="52">
        <f t="shared" ref="L86:W86" si="22">SUBTOTAL(9,L80:L85)</f>
        <v>620036.30000000005</v>
      </c>
      <c r="M86" s="56">
        <f t="shared" si="22"/>
        <v>115.4</v>
      </c>
      <c r="N86" s="56">
        <f t="shared" si="22"/>
        <v>620036.30000000005</v>
      </c>
      <c r="O86" s="56">
        <f t="shared" si="22"/>
        <v>115.4</v>
      </c>
      <c r="P86" s="54">
        <f t="shared" si="22"/>
        <v>616936.11849999998</v>
      </c>
      <c r="Q86" s="55">
        <f t="shared" si="22"/>
        <v>114.82300000000001</v>
      </c>
      <c r="R86" s="54">
        <f t="shared" si="22"/>
        <v>616936.11849999998</v>
      </c>
      <c r="S86" s="56">
        <f t="shared" si="22"/>
        <v>114.82300000000001</v>
      </c>
      <c r="T86" s="54">
        <f t="shared" si="22"/>
        <v>616936.11849999998</v>
      </c>
      <c r="U86" s="56">
        <f t="shared" si="22"/>
        <v>114.82300000000001</v>
      </c>
      <c r="V86" s="54">
        <f t="shared" si="22"/>
        <v>616936.11849999998</v>
      </c>
      <c r="W86" s="56">
        <f t="shared" si="22"/>
        <v>114.82300000000001</v>
      </c>
    </row>
    <row r="87" spans="1:23" outlineLevel="2" x14ac:dyDescent="0.25">
      <c r="A87" s="5"/>
      <c r="B87" s="5"/>
      <c r="C87" s="5"/>
      <c r="E87" s="65"/>
      <c r="F87" s="6"/>
      <c r="G87" s="7"/>
      <c r="H87" s="14"/>
      <c r="I87" s="8"/>
      <c r="L87" s="14"/>
      <c r="M87" s="8"/>
      <c r="N87" s="14"/>
      <c r="O87" s="8"/>
      <c r="P87" s="20"/>
      <c r="Q87" s="24"/>
      <c r="R87" s="20"/>
      <c r="T87" s="20"/>
      <c r="V87" s="20"/>
    </row>
    <row r="88" spans="1:23" outlineLevel="2" x14ac:dyDescent="0.25">
      <c r="A88" s="26"/>
      <c r="B88" s="26"/>
      <c r="C88" s="26"/>
      <c r="D88" s="26"/>
      <c r="E88" s="67"/>
      <c r="F88" s="27"/>
      <c r="G88" s="28"/>
      <c r="H88" s="29"/>
      <c r="I88" s="25"/>
      <c r="J88" s="25"/>
      <c r="K88" s="25"/>
      <c r="L88" s="32"/>
      <c r="M88" s="33"/>
      <c r="N88" s="32"/>
      <c r="O88" s="33"/>
      <c r="P88" s="35"/>
      <c r="Q88" s="37"/>
      <c r="R88" s="35"/>
      <c r="S88" s="33"/>
      <c r="T88" s="35"/>
      <c r="U88" s="33"/>
      <c r="V88" s="35"/>
      <c r="W88" s="33"/>
    </row>
    <row r="89" spans="1:23" outlineLevel="1" x14ac:dyDescent="0.25">
      <c r="A89" s="26"/>
      <c r="B89" s="42"/>
      <c r="C89" s="26"/>
      <c r="D89" s="26"/>
      <c r="E89" s="26"/>
      <c r="F89" s="27"/>
      <c r="G89" s="28"/>
      <c r="H89" s="29"/>
      <c r="I89" s="25"/>
      <c r="J89" s="25"/>
      <c r="K89" s="25"/>
      <c r="L89" s="38"/>
      <c r="M89" s="39"/>
      <c r="N89" s="38"/>
      <c r="O89" s="39"/>
      <c r="P89" s="40"/>
      <c r="Q89" s="41"/>
      <c r="R89" s="40"/>
      <c r="S89" s="39"/>
      <c r="T89" s="40"/>
      <c r="U89" s="39"/>
      <c r="V89" s="40"/>
      <c r="W89" s="39"/>
    </row>
    <row r="90" spans="1:23" x14ac:dyDescent="0.25">
      <c r="A90" s="26"/>
      <c r="B90" s="42" t="s">
        <v>63</v>
      </c>
      <c r="C90" s="26"/>
      <c r="D90" s="26"/>
      <c r="E90" s="26"/>
      <c r="F90" s="27"/>
      <c r="G90" s="28">
        <f>SUBTOTAL(9,G8:G88)</f>
        <v>403968.58999999997</v>
      </c>
      <c r="H90" s="29">
        <f>SUBTOTAL(9,H8:H88)</f>
        <v>3647435.6803999995</v>
      </c>
      <c r="I90" s="25">
        <f>SUBTOTAL(9,I8:I88)</f>
        <v>618.33559999999989</v>
      </c>
      <c r="J90" s="25"/>
      <c r="K90" s="25"/>
      <c r="L90" s="38">
        <f t="shared" ref="L90:W90" si="23">SUBTOTAL(9,L8:L88)</f>
        <v>3647435.2803999996</v>
      </c>
      <c r="M90" s="39">
        <f t="shared" si="23"/>
        <v>618.33559999999989</v>
      </c>
      <c r="N90" s="38">
        <f t="shared" si="23"/>
        <v>3647435.2803999996</v>
      </c>
      <c r="O90" s="39">
        <f t="shared" si="23"/>
        <v>618.33559999999989</v>
      </c>
      <c r="P90" s="40">
        <f t="shared" si="23"/>
        <v>3629198.1039980007</v>
      </c>
      <c r="Q90" s="41">
        <f t="shared" si="23"/>
        <v>615.243922</v>
      </c>
      <c r="R90" s="40">
        <f t="shared" si="23"/>
        <v>3629198.1039980007</v>
      </c>
      <c r="S90" s="39">
        <f t="shared" si="23"/>
        <v>615.243922</v>
      </c>
      <c r="T90" s="40">
        <f t="shared" si="23"/>
        <v>3629198.1039980007</v>
      </c>
      <c r="U90" s="39">
        <f t="shared" si="23"/>
        <v>615.243922</v>
      </c>
      <c r="V90" s="40">
        <f t="shared" si="23"/>
        <v>3629198.1039980007</v>
      </c>
      <c r="W90" s="39">
        <f t="shared" si="23"/>
        <v>615.243922</v>
      </c>
    </row>
    <row r="92" spans="1:23" x14ac:dyDescent="0.25">
      <c r="H92" s="20"/>
      <c r="I92" s="11"/>
      <c r="L92" s="20"/>
      <c r="M92" s="11"/>
      <c r="N92" s="20"/>
      <c r="O92" s="11"/>
      <c r="P92" s="20"/>
      <c r="Q92" s="11"/>
      <c r="R92" s="20"/>
      <c r="S92" s="11"/>
      <c r="T92" s="20"/>
      <c r="U92" s="11"/>
      <c r="V92" s="20"/>
      <c r="W92" s="11"/>
    </row>
    <row r="93" spans="1:23" x14ac:dyDescent="0.25">
      <c r="L93" s="20"/>
      <c r="N93" s="20"/>
      <c r="P93" s="20"/>
      <c r="R93" s="20"/>
      <c r="T93" s="20"/>
      <c r="V93" s="20"/>
    </row>
  </sheetData>
  <sortState ref="A8:V80">
    <sortCondition ref="B8:B80"/>
  </sortState>
  <dataValidations count="1">
    <dataValidation type="list" allowBlank="1" showInputMessage="1" showErrorMessage="1" sqref="F55:F76 F8:F52 F80:F83 F87:F88">
      <formula1>LDC_Name</formula1>
    </dataValidation>
  </dataValidations>
  <pageMargins left="0.70866141732283472" right="0.70866141732283472" top="0.74803149606299213" bottom="0.74803149606299213" header="0.31496062992125984" footer="0.31496062992125984"/>
  <pageSetup scale="38" fitToHeight="0" orientation="landscape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4:W11"/>
  <sheetViews>
    <sheetView workbookViewId="0">
      <selection activeCell="K24" sqref="K24"/>
    </sheetView>
  </sheetViews>
  <sheetFormatPr defaultRowHeight="15" x14ac:dyDescent="0.25"/>
  <cols>
    <col min="1" max="2" width="18" customWidth="1"/>
    <col min="3" max="3" width="16.28515625" customWidth="1"/>
    <col min="4" max="4" width="11.28515625" customWidth="1"/>
    <col min="5" max="5" width="18.140625" customWidth="1"/>
    <col min="6" max="7" width="11.5703125" bestFit="1" customWidth="1"/>
    <col min="9" max="9" width="18.28515625" bestFit="1" customWidth="1"/>
    <col min="12" max="12" width="10.5703125" bestFit="1" customWidth="1"/>
    <col min="14" max="14" width="10.5703125" bestFit="1" customWidth="1"/>
    <col min="16" max="16" width="10.5703125" bestFit="1" customWidth="1"/>
    <col min="18" max="18" width="10.5703125" bestFit="1" customWidth="1"/>
    <col min="20" max="20" width="10.5703125" bestFit="1" customWidth="1"/>
    <col min="21" max="21" width="9.140625" customWidth="1"/>
    <col min="22" max="22" width="10.5703125" bestFit="1" customWidth="1"/>
  </cols>
  <sheetData>
    <row r="4" spans="1:23" ht="30" x14ac:dyDescent="0.25">
      <c r="A4" s="4" t="s">
        <v>0</v>
      </c>
      <c r="B4" s="30" t="s">
        <v>39</v>
      </c>
      <c r="C4" s="1" t="s">
        <v>1</v>
      </c>
      <c r="D4" s="1" t="s">
        <v>2</v>
      </c>
      <c r="E4" s="1" t="s">
        <v>3</v>
      </c>
      <c r="F4" s="1" t="s">
        <v>4</v>
      </c>
      <c r="G4" s="2" t="s">
        <v>6</v>
      </c>
      <c r="H4" s="2" t="s">
        <v>7</v>
      </c>
      <c r="I4" s="2" t="s">
        <v>8</v>
      </c>
      <c r="J4" s="2" t="s">
        <v>33</v>
      </c>
      <c r="L4" s="2" t="s">
        <v>20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30</v>
      </c>
      <c r="V4" s="2" t="s">
        <v>31</v>
      </c>
      <c r="W4" s="2" t="s">
        <v>32</v>
      </c>
    </row>
    <row r="5" spans="1:23" ht="21" x14ac:dyDescent="0.25">
      <c r="A5">
        <v>601443</v>
      </c>
      <c r="B5" t="s">
        <v>42</v>
      </c>
      <c r="E5" s="6" t="s">
        <v>5</v>
      </c>
      <c r="F5" s="17">
        <v>426400</v>
      </c>
      <c r="G5" s="17">
        <v>2757000</v>
      </c>
      <c r="H5">
        <v>315</v>
      </c>
      <c r="I5" t="s">
        <v>18</v>
      </c>
      <c r="J5" t="s">
        <v>35</v>
      </c>
      <c r="L5" s="22">
        <v>2757000</v>
      </c>
      <c r="M5" s="23">
        <v>315</v>
      </c>
      <c r="N5" s="22">
        <v>2757000</v>
      </c>
      <c r="O5" s="23">
        <v>315</v>
      </c>
      <c r="P5" s="22">
        <v>2757000</v>
      </c>
      <c r="Q5" s="23">
        <v>315</v>
      </c>
      <c r="R5" s="22">
        <v>2757000</v>
      </c>
      <c r="S5" s="23">
        <v>315</v>
      </c>
      <c r="T5" s="22">
        <v>2757000</v>
      </c>
      <c r="U5" s="23">
        <v>315</v>
      </c>
      <c r="V5" s="22">
        <v>2757000</v>
      </c>
      <c r="W5" s="23">
        <v>315</v>
      </c>
    </row>
    <row r="6" spans="1:23" ht="21" x14ac:dyDescent="0.25">
      <c r="A6">
        <v>601041</v>
      </c>
      <c r="B6" t="s">
        <v>40</v>
      </c>
      <c r="E6" s="6" t="s">
        <v>5</v>
      </c>
      <c r="F6" s="17">
        <v>59300</v>
      </c>
      <c r="G6" s="17">
        <v>156000</v>
      </c>
      <c r="H6">
        <v>72</v>
      </c>
      <c r="I6" t="s">
        <v>16</v>
      </c>
      <c r="J6" t="s">
        <v>34</v>
      </c>
      <c r="L6" s="17">
        <v>156000</v>
      </c>
      <c r="M6">
        <v>72</v>
      </c>
      <c r="N6" s="17">
        <v>156000</v>
      </c>
      <c r="O6">
        <v>72</v>
      </c>
      <c r="P6" s="17">
        <v>156000</v>
      </c>
      <c r="Q6">
        <v>72</v>
      </c>
      <c r="R6" s="17">
        <v>156000</v>
      </c>
      <c r="S6">
        <v>72</v>
      </c>
      <c r="T6" s="17">
        <v>156000</v>
      </c>
      <c r="U6">
        <v>72</v>
      </c>
      <c r="V6" s="17">
        <v>156000</v>
      </c>
      <c r="W6">
        <v>72</v>
      </c>
    </row>
    <row r="7" spans="1:23" ht="21" x14ac:dyDescent="0.25">
      <c r="A7">
        <v>601274</v>
      </c>
      <c r="B7" t="s">
        <v>40</v>
      </c>
      <c r="E7" s="6" t="s">
        <v>5</v>
      </c>
      <c r="F7" s="17">
        <v>6375</v>
      </c>
      <c r="G7" s="17">
        <v>659000</v>
      </c>
      <c r="H7">
        <v>75</v>
      </c>
      <c r="I7" t="s">
        <v>17</v>
      </c>
      <c r="J7" t="s">
        <v>34</v>
      </c>
      <c r="L7" s="17">
        <v>659000</v>
      </c>
      <c r="M7">
        <v>75</v>
      </c>
      <c r="N7" s="17">
        <v>659000</v>
      </c>
      <c r="O7">
        <v>75</v>
      </c>
      <c r="P7" s="17">
        <v>659000</v>
      </c>
      <c r="Q7">
        <v>75</v>
      </c>
      <c r="R7" s="17">
        <v>659000</v>
      </c>
      <c r="S7">
        <v>75</v>
      </c>
      <c r="T7" s="17">
        <v>659000</v>
      </c>
      <c r="U7">
        <v>75</v>
      </c>
      <c r="V7" s="17">
        <v>659000</v>
      </c>
      <c r="W7">
        <v>75</v>
      </c>
    </row>
    <row r="8" spans="1:23" ht="21" x14ac:dyDescent="0.25">
      <c r="A8">
        <v>601033</v>
      </c>
      <c r="B8" t="s">
        <v>41</v>
      </c>
      <c r="E8" s="6" t="s">
        <v>5</v>
      </c>
      <c r="F8" s="17">
        <v>83000</v>
      </c>
      <c r="G8" s="17">
        <v>289000</v>
      </c>
      <c r="H8">
        <v>131</v>
      </c>
      <c r="I8" t="s">
        <v>15</v>
      </c>
      <c r="J8" t="s">
        <v>34</v>
      </c>
      <c r="L8" s="17">
        <v>289000</v>
      </c>
      <c r="M8">
        <v>131</v>
      </c>
      <c r="N8" s="17">
        <v>289000</v>
      </c>
      <c r="O8">
        <v>131</v>
      </c>
      <c r="P8" s="17">
        <v>289000</v>
      </c>
      <c r="Q8">
        <v>131</v>
      </c>
      <c r="R8" s="17">
        <v>289000</v>
      </c>
      <c r="S8">
        <v>131</v>
      </c>
      <c r="T8" s="17">
        <v>289000</v>
      </c>
      <c r="U8">
        <v>131</v>
      </c>
      <c r="V8" s="17">
        <v>289000</v>
      </c>
      <c r="W8">
        <v>131</v>
      </c>
    </row>
    <row r="9" spans="1:23" x14ac:dyDescent="0.25">
      <c r="G9" s="21"/>
    </row>
    <row r="11" spans="1:23" x14ac:dyDescent="0.25">
      <c r="E11" s="6" t="s">
        <v>19</v>
      </c>
      <c r="G11" s="21">
        <f>SUM(G5:G9)</f>
        <v>3861000</v>
      </c>
      <c r="H11" s="21">
        <f>SUM(H5:H9)</f>
        <v>593</v>
      </c>
      <c r="L11" s="21">
        <f t="shared" ref="L11:W11" si="0">SUM(L5:L9)</f>
        <v>3861000</v>
      </c>
      <c r="M11" s="21">
        <f t="shared" si="0"/>
        <v>593</v>
      </c>
      <c r="N11" s="21">
        <f t="shared" si="0"/>
        <v>3861000</v>
      </c>
      <c r="O11" s="21">
        <f t="shared" si="0"/>
        <v>593</v>
      </c>
      <c r="P11" s="21">
        <f t="shared" si="0"/>
        <v>3861000</v>
      </c>
      <c r="Q11" s="21">
        <f t="shared" si="0"/>
        <v>593</v>
      </c>
      <c r="R11" s="21">
        <f t="shared" si="0"/>
        <v>3861000</v>
      </c>
      <c r="S11" s="21">
        <f t="shared" si="0"/>
        <v>593</v>
      </c>
      <c r="T11" s="21">
        <f t="shared" si="0"/>
        <v>3861000</v>
      </c>
      <c r="U11" s="21">
        <f t="shared" si="0"/>
        <v>593</v>
      </c>
      <c r="V11" s="21">
        <f t="shared" si="0"/>
        <v>3861000</v>
      </c>
      <c r="W11" s="21">
        <f t="shared" si="0"/>
        <v>593</v>
      </c>
    </row>
  </sheetData>
  <dataValidations count="1">
    <dataValidation type="list" allowBlank="1" showInputMessage="1" showErrorMessage="1" sqref="E5:E8">
      <formula1>LDC_Name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2020 Summary kWh</vt:lpstr>
      <vt:lpstr>2020 Summary kW</vt:lpstr>
      <vt:lpstr>Retrofit 2020 details</vt:lpstr>
      <vt:lpstr>PSUI 2020 details</vt:lpstr>
      <vt:lpstr>EB-2020-0005 Att. Staff-6 ---&gt;</vt:lpstr>
      <vt:lpstr>2019 Summary kWh</vt:lpstr>
      <vt:lpstr>2019 Summary kW</vt:lpstr>
      <vt:lpstr>2019 ERII Complete</vt:lpstr>
      <vt:lpstr>PSUP 2019 Complete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Dugas</cp:lastModifiedBy>
  <cp:lastPrinted>2021-10-29T14:36:52Z</cp:lastPrinted>
  <dcterms:created xsi:type="dcterms:W3CDTF">2020-01-27T15:26:47Z</dcterms:created>
  <dcterms:modified xsi:type="dcterms:W3CDTF">2021-11-03T13:29:18Z</dcterms:modified>
</cp:coreProperties>
</file>