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C84DCA11-3D54-4CD6-B26F-3ED31A0D1408}" xr6:coauthVersionLast="46" xr6:coauthVersionMax="46" xr10:uidLastSave="{00000000-0000-0000-0000-000000000000}"/>
  <bookViews>
    <workbookView xWindow="28680" yWindow="3285" windowWidth="29040" windowHeight="15840" activeTab="2" xr2:uid="{587F03EF-AE6D-411E-A754-E576043059B7}"/>
  </bookViews>
  <sheets>
    <sheet name="EGD-2018" sheetId="4" r:id="rId1"/>
    <sheet name="EGD-2019" sheetId="2" r:id="rId2"/>
    <sheet name="EGD-2020" sheetId="1" r:id="rId3"/>
    <sheet name="Notes" sheetId="5" r:id="rId4"/>
  </sheets>
  <definedNames>
    <definedName name="_xlnm._FilterDatabase" localSheetId="0" hidden="1">'EGD-2018'!$A$2:$Y$41</definedName>
    <definedName name="_xlnm._FilterDatabase" localSheetId="1" hidden="1">'EGD-2019'!$A$2:$Y$41</definedName>
    <definedName name="_xlnm._FilterDatabase" localSheetId="2" hidden="1">'EGD-2020'!$A$2:$Y$43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7" i="2" l="1"/>
  <c r="U16" i="2"/>
  <c r="U15" i="2"/>
  <c r="U19" i="1"/>
  <c r="U18" i="1"/>
  <c r="Y45" i="1"/>
  <c r="Y43" i="2"/>
  <c r="N45" i="1"/>
  <c r="N43" i="2"/>
  <c r="N42" i="4"/>
  <c r="R33" i="4"/>
  <c r="R41" i="4"/>
  <c r="R40" i="4"/>
  <c r="R39" i="4"/>
  <c r="R38" i="4"/>
  <c r="R37" i="4"/>
  <c r="R36" i="4"/>
  <c r="R35" i="4"/>
  <c r="R34"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R3"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3" i="4"/>
  <c r="D45" i="1" l="1"/>
  <c r="D43" i="2"/>
  <c r="D42" i="4"/>
  <c r="Y42" i="4" s="1"/>
  <c r="U31" i="2" l="1"/>
  <c r="S31" i="2"/>
  <c r="S16" i="2"/>
  <c r="S17" i="2"/>
  <c r="S15" i="2"/>
  <c r="U20" i="1"/>
  <c r="S19" i="1"/>
  <c r="S20" i="1"/>
  <c r="S18" i="1"/>
  <c r="O18" i="4"/>
  <c r="Q18" i="4" s="1"/>
  <c r="S4" i="2"/>
  <c r="S5" i="2"/>
  <c r="S6" i="2"/>
  <c r="S7" i="2"/>
  <c r="S8" i="2"/>
  <c r="S9" i="2"/>
  <c r="S10" i="2"/>
  <c r="S11" i="2"/>
  <c r="S12" i="2"/>
  <c r="S13" i="2"/>
  <c r="S14" i="2"/>
  <c r="S18" i="2"/>
  <c r="S19" i="2"/>
  <c r="S20" i="2"/>
  <c r="S21" i="2"/>
  <c r="S22" i="2"/>
  <c r="S23" i="2"/>
  <c r="S24" i="2"/>
  <c r="S25" i="2"/>
  <c r="S26" i="2"/>
  <c r="S27" i="2"/>
  <c r="S28" i="2"/>
  <c r="S29" i="2"/>
  <c r="S30" i="2"/>
  <c r="S32" i="2"/>
  <c r="S33" i="2"/>
  <c r="S34" i="2"/>
  <c r="S35" i="2"/>
  <c r="S36" i="2"/>
  <c r="S37" i="2"/>
  <c r="S38" i="2"/>
  <c r="S39" i="2"/>
  <c r="S40" i="2"/>
  <c r="S41" i="2"/>
  <c r="S42" i="2"/>
  <c r="W23" i="2"/>
  <c r="R17" i="2"/>
  <c r="R15" i="2"/>
  <c r="P31" i="2"/>
  <c r="R31" i="2" s="1"/>
  <c r="O31" i="2"/>
  <c r="O16" i="2"/>
  <c r="P16" i="2"/>
  <c r="R16" i="2" s="1"/>
  <c r="O17" i="2"/>
  <c r="P17" i="2"/>
  <c r="P15" i="2"/>
  <c r="O15" i="2"/>
  <c r="P18" i="1" l="1"/>
  <c r="R18" i="1"/>
  <c r="P19" i="1"/>
  <c r="R19" i="1" s="1"/>
  <c r="P20" i="1"/>
  <c r="R20" i="1" s="1"/>
  <c r="O19" i="1"/>
  <c r="O20" i="1"/>
  <c r="O18" i="1"/>
  <c r="Y4" i="4" l="1"/>
  <c r="Y5" i="4"/>
  <c r="Y6" i="4"/>
  <c r="Y7" i="4"/>
  <c r="Y8" i="4"/>
  <c r="Y9" i="4"/>
  <c r="Y10" i="4"/>
  <c r="Y11" i="4"/>
  <c r="Y12" i="4"/>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W4" i="4"/>
  <c r="X4" i="4" s="1"/>
  <c r="W5" i="4"/>
  <c r="X5" i="4" s="1"/>
  <c r="W6" i="4"/>
  <c r="X6" i="4" s="1"/>
  <c r="W7" i="4"/>
  <c r="X7" i="4" s="1"/>
  <c r="W8" i="4"/>
  <c r="X8" i="4" s="1"/>
  <c r="W9" i="4"/>
  <c r="X9" i="4" s="1"/>
  <c r="W10" i="4"/>
  <c r="X10" i="4" s="1"/>
  <c r="W11" i="4"/>
  <c r="X11" i="4" s="1"/>
  <c r="W12" i="4"/>
  <c r="X12" i="4" s="1"/>
  <c r="W13" i="4"/>
  <c r="X13" i="4" s="1"/>
  <c r="W14" i="4"/>
  <c r="X14" i="4" s="1"/>
  <c r="W15" i="4"/>
  <c r="X15" i="4" s="1"/>
  <c r="W16" i="4"/>
  <c r="X16" i="4" s="1"/>
  <c r="W17" i="4"/>
  <c r="X17" i="4" s="1"/>
  <c r="W18" i="4"/>
  <c r="X18" i="4" s="1"/>
  <c r="W19" i="4"/>
  <c r="X19" i="4" s="1"/>
  <c r="W20" i="4"/>
  <c r="X20" i="4" s="1"/>
  <c r="W21" i="4"/>
  <c r="X21" i="4" s="1"/>
  <c r="W22" i="4"/>
  <c r="X22" i="4" s="1"/>
  <c r="W23" i="4"/>
  <c r="X23" i="4" s="1"/>
  <c r="W24" i="4"/>
  <c r="X24" i="4" s="1"/>
  <c r="W25" i="4"/>
  <c r="X25" i="4" s="1"/>
  <c r="W26" i="4"/>
  <c r="X26" i="4" s="1"/>
  <c r="W27" i="4"/>
  <c r="X27" i="4" s="1"/>
  <c r="W28" i="4"/>
  <c r="X28" i="4" s="1"/>
  <c r="W29" i="4"/>
  <c r="X29" i="4" s="1"/>
  <c r="W30" i="4"/>
  <c r="X30" i="4" s="1"/>
  <c r="W31" i="4"/>
  <c r="X31" i="4" s="1"/>
  <c r="W32" i="4"/>
  <c r="X32" i="4" s="1"/>
  <c r="W33" i="4"/>
  <c r="X33" i="4" s="1"/>
  <c r="W34" i="4"/>
  <c r="X34" i="4" s="1"/>
  <c r="W35" i="4"/>
  <c r="X35" i="4" s="1"/>
  <c r="W36" i="4"/>
  <c r="X36" i="4" s="1"/>
  <c r="W37" i="4"/>
  <c r="X37" i="4" s="1"/>
  <c r="W38" i="4"/>
  <c r="X38" i="4" s="1"/>
  <c r="W39" i="4"/>
  <c r="X39" i="4" s="1"/>
  <c r="W40" i="4"/>
  <c r="X40" i="4" s="1"/>
  <c r="W41" i="4"/>
  <c r="X41" i="4" s="1"/>
  <c r="U4" i="4"/>
  <c r="V4" i="4" s="1"/>
  <c r="U5" i="4"/>
  <c r="V5" i="4" s="1"/>
  <c r="U6" i="4"/>
  <c r="V6" i="4" s="1"/>
  <c r="U7" i="4"/>
  <c r="V7" i="4" s="1"/>
  <c r="U8" i="4"/>
  <c r="V8" i="4" s="1"/>
  <c r="U9" i="4"/>
  <c r="V9" i="4" s="1"/>
  <c r="U10" i="4"/>
  <c r="V10" i="4" s="1"/>
  <c r="U11" i="4"/>
  <c r="V11" i="4" s="1"/>
  <c r="U12" i="4"/>
  <c r="V12" i="4" s="1"/>
  <c r="U13" i="4"/>
  <c r="V13" i="4" s="1"/>
  <c r="U14" i="4"/>
  <c r="V14" i="4" s="1"/>
  <c r="U15" i="4"/>
  <c r="V15" i="4" s="1"/>
  <c r="U16" i="4"/>
  <c r="V16" i="4" s="1"/>
  <c r="U17" i="4"/>
  <c r="V17" i="4" s="1"/>
  <c r="U18" i="4"/>
  <c r="V18" i="4" s="1"/>
  <c r="U19" i="4"/>
  <c r="V19" i="4" s="1"/>
  <c r="U20" i="4"/>
  <c r="V20" i="4" s="1"/>
  <c r="U21" i="4"/>
  <c r="V21" i="4" s="1"/>
  <c r="U22" i="4"/>
  <c r="V22" i="4" s="1"/>
  <c r="U23" i="4"/>
  <c r="V23" i="4" s="1"/>
  <c r="U24" i="4"/>
  <c r="V24" i="4" s="1"/>
  <c r="U25" i="4"/>
  <c r="V25" i="4" s="1"/>
  <c r="U26" i="4"/>
  <c r="V26" i="4" s="1"/>
  <c r="U27" i="4"/>
  <c r="V27" i="4" s="1"/>
  <c r="U28" i="4"/>
  <c r="V28" i="4" s="1"/>
  <c r="U29" i="4"/>
  <c r="V29" i="4" s="1"/>
  <c r="U30" i="4"/>
  <c r="V30" i="4" s="1"/>
  <c r="U31" i="4"/>
  <c r="V31" i="4" s="1"/>
  <c r="U32" i="4"/>
  <c r="V32" i="4" s="1"/>
  <c r="U33" i="4"/>
  <c r="V33" i="4" s="1"/>
  <c r="U34" i="4"/>
  <c r="V34" i="4" s="1"/>
  <c r="U35" i="4"/>
  <c r="V35" i="4" s="1"/>
  <c r="U36" i="4"/>
  <c r="V36" i="4" s="1"/>
  <c r="U37" i="4"/>
  <c r="V37" i="4" s="1"/>
  <c r="U38" i="4"/>
  <c r="V38" i="4" s="1"/>
  <c r="U39" i="4"/>
  <c r="V39" i="4" s="1"/>
  <c r="U40" i="4"/>
  <c r="V40" i="4" s="1"/>
  <c r="U41" i="4"/>
  <c r="V41" i="4" s="1"/>
  <c r="U3" i="4"/>
  <c r="V3" i="4" s="1"/>
  <c r="Q9" i="4"/>
  <c r="O4" i="4"/>
  <c r="Q4" i="4" s="1"/>
  <c r="O5" i="4"/>
  <c r="Q5" i="4" s="1"/>
  <c r="O6" i="4"/>
  <c r="Q6" i="4" s="1"/>
  <c r="O7" i="4"/>
  <c r="Q7" i="4" s="1"/>
  <c r="O8" i="4"/>
  <c r="Q8" i="4" s="1"/>
  <c r="O9" i="4"/>
  <c r="O10" i="4"/>
  <c r="Q10" i="4" s="1"/>
  <c r="O11" i="4"/>
  <c r="Q11" i="4" s="1"/>
  <c r="O12" i="4"/>
  <c r="Q12" i="4" s="1"/>
  <c r="O13" i="4"/>
  <c r="Q13" i="4" s="1"/>
  <c r="O14" i="4"/>
  <c r="Q14" i="4" s="1"/>
  <c r="O15" i="4"/>
  <c r="Q15" i="4" s="1"/>
  <c r="O16" i="4"/>
  <c r="Q16" i="4" s="1"/>
  <c r="O17" i="4"/>
  <c r="Q17" i="4" s="1"/>
  <c r="O19" i="4"/>
  <c r="Q19" i="4" s="1"/>
  <c r="O20" i="4"/>
  <c r="Q20" i="4" s="1"/>
  <c r="O21" i="4"/>
  <c r="Q21" i="4" s="1"/>
  <c r="O22" i="4"/>
  <c r="Q22" i="4" s="1"/>
  <c r="O23" i="4"/>
  <c r="Q23" i="4" s="1"/>
  <c r="O24" i="4"/>
  <c r="Q24" i="4" s="1"/>
  <c r="O25" i="4"/>
  <c r="Q25" i="4" s="1"/>
  <c r="O26" i="4"/>
  <c r="Q26" i="4" s="1"/>
  <c r="O27" i="4"/>
  <c r="Q27" i="4" s="1"/>
  <c r="O28" i="4"/>
  <c r="Q28" i="4" s="1"/>
  <c r="O29" i="4"/>
  <c r="Q29" i="4" s="1"/>
  <c r="O30" i="4"/>
  <c r="Q30" i="4" s="1"/>
  <c r="O31" i="4"/>
  <c r="Q31" i="4" s="1"/>
  <c r="O32" i="4"/>
  <c r="Q32" i="4" s="1"/>
  <c r="O33" i="4"/>
  <c r="Q33" i="4" s="1"/>
  <c r="O34" i="4"/>
  <c r="Q34" i="4" s="1"/>
  <c r="O35" i="4"/>
  <c r="Q35" i="4" s="1"/>
  <c r="O36" i="4"/>
  <c r="Q36" i="4" s="1"/>
  <c r="O37" i="4"/>
  <c r="Q37" i="4" s="1"/>
  <c r="O38" i="4"/>
  <c r="Q38" i="4" s="1"/>
  <c r="O39" i="4"/>
  <c r="Q39" i="4" s="1"/>
  <c r="O40" i="4"/>
  <c r="Q40" i="4" s="1"/>
  <c r="O41" i="4"/>
  <c r="Q41" i="4" s="1"/>
  <c r="O3" i="4"/>
  <c r="Q3" i="4" s="1"/>
  <c r="T11" i="4"/>
  <c r="T15" i="4"/>
  <c r="T31" i="4"/>
  <c r="S4" i="4"/>
  <c r="T4" i="4" s="1"/>
  <c r="S5" i="4"/>
  <c r="T5" i="4" s="1"/>
  <c r="S6" i="4"/>
  <c r="T6" i="4" s="1"/>
  <c r="S7" i="4"/>
  <c r="T7" i="4" s="1"/>
  <c r="S8" i="4"/>
  <c r="T8" i="4" s="1"/>
  <c r="S9" i="4"/>
  <c r="T9" i="4" s="1"/>
  <c r="S10" i="4"/>
  <c r="T10" i="4" s="1"/>
  <c r="S11" i="4"/>
  <c r="S12" i="4"/>
  <c r="T12" i="4" s="1"/>
  <c r="S13" i="4"/>
  <c r="T13" i="4" s="1"/>
  <c r="S14" i="4"/>
  <c r="T14" i="4" s="1"/>
  <c r="S15" i="4"/>
  <c r="S16" i="4"/>
  <c r="T16" i="4" s="1"/>
  <c r="S17" i="4"/>
  <c r="T17" i="4" s="1"/>
  <c r="S18" i="4"/>
  <c r="T18" i="4" s="1"/>
  <c r="S19" i="4"/>
  <c r="T19" i="4" s="1"/>
  <c r="S20" i="4"/>
  <c r="T20" i="4" s="1"/>
  <c r="S21" i="4"/>
  <c r="T21" i="4" s="1"/>
  <c r="S22" i="4"/>
  <c r="T22" i="4" s="1"/>
  <c r="S23" i="4"/>
  <c r="T23" i="4" s="1"/>
  <c r="S24" i="4"/>
  <c r="T24" i="4" s="1"/>
  <c r="S25" i="4"/>
  <c r="T25" i="4" s="1"/>
  <c r="S26" i="4"/>
  <c r="T26" i="4" s="1"/>
  <c r="S27" i="4"/>
  <c r="T27" i="4" s="1"/>
  <c r="S28" i="4"/>
  <c r="T28" i="4" s="1"/>
  <c r="S29" i="4"/>
  <c r="T29" i="4" s="1"/>
  <c r="S30" i="4"/>
  <c r="T30" i="4" s="1"/>
  <c r="S31" i="4"/>
  <c r="S32" i="4"/>
  <c r="T32" i="4" s="1"/>
  <c r="S33" i="4"/>
  <c r="T33" i="4" s="1"/>
  <c r="S34" i="4"/>
  <c r="T34" i="4" s="1"/>
  <c r="S35" i="4"/>
  <c r="T35" i="4" s="1"/>
  <c r="S36" i="4"/>
  <c r="T36" i="4" s="1"/>
  <c r="S37" i="4"/>
  <c r="T37" i="4" s="1"/>
  <c r="S38" i="4"/>
  <c r="T38" i="4" s="1"/>
  <c r="S39" i="4"/>
  <c r="T39" i="4" s="1"/>
  <c r="S40" i="4"/>
  <c r="T40" i="4" s="1"/>
  <c r="S41" i="4"/>
  <c r="T41" i="4" s="1"/>
  <c r="S3" i="4"/>
  <c r="T3" i="4" s="1"/>
  <c r="Y3" i="4"/>
  <c r="W3" i="4"/>
  <c r="X3" i="4" s="1"/>
  <c r="U42" i="4" l="1"/>
  <c r="Q42" i="4"/>
  <c r="V42" i="4"/>
  <c r="O42" i="4"/>
  <c r="S42" i="4"/>
  <c r="W42" i="4"/>
  <c r="P42" i="4"/>
  <c r="T42" i="4"/>
  <c r="R42" i="4"/>
  <c r="X42" i="4"/>
  <c r="O4" i="2" l="1"/>
  <c r="Q4" i="2" s="1"/>
  <c r="P4" i="2"/>
  <c r="R4" i="2" s="1"/>
  <c r="T4" i="2"/>
  <c r="U4" i="2"/>
  <c r="V4" i="2" s="1"/>
  <c r="W4" i="2"/>
  <c r="X4" i="2" s="1"/>
  <c r="Y4" i="2"/>
  <c r="O5" i="2"/>
  <c r="Q5" i="2" s="1"/>
  <c r="P5" i="2"/>
  <c r="R5" i="2" s="1"/>
  <c r="T5" i="2"/>
  <c r="U5" i="2"/>
  <c r="V5" i="2" s="1"/>
  <c r="W5" i="2"/>
  <c r="X5" i="2" s="1"/>
  <c r="Y5" i="2"/>
  <c r="O6" i="2"/>
  <c r="Q6" i="2" s="1"/>
  <c r="P6" i="2"/>
  <c r="R6" i="2" s="1"/>
  <c r="T6" i="2"/>
  <c r="U6" i="2"/>
  <c r="V6" i="2" s="1"/>
  <c r="W6" i="2"/>
  <c r="X6" i="2"/>
  <c r="Y6" i="2"/>
  <c r="O7" i="2"/>
  <c r="P7" i="2"/>
  <c r="R7" i="2" s="1"/>
  <c r="Q7" i="2"/>
  <c r="T7" i="2"/>
  <c r="U7" i="2"/>
  <c r="V7" i="2" s="1"/>
  <c r="W7" i="2"/>
  <c r="X7" i="2"/>
  <c r="Y7" i="2"/>
  <c r="O8" i="2"/>
  <c r="Q8" i="2" s="1"/>
  <c r="P8" i="2"/>
  <c r="R8" i="2"/>
  <c r="T8" i="2"/>
  <c r="U8" i="2"/>
  <c r="V8" i="2" s="1"/>
  <c r="W8" i="2"/>
  <c r="X8" i="2" s="1"/>
  <c r="Y8" i="2"/>
  <c r="O9" i="2"/>
  <c r="Q9" i="2" s="1"/>
  <c r="P9" i="2"/>
  <c r="R9" i="2" s="1"/>
  <c r="T9" i="2"/>
  <c r="U9" i="2"/>
  <c r="V9" i="2" s="1"/>
  <c r="W9" i="2"/>
  <c r="X9" i="2"/>
  <c r="Y9" i="2"/>
  <c r="O10" i="2"/>
  <c r="P10" i="2"/>
  <c r="R10" i="2" s="1"/>
  <c r="Q10" i="2"/>
  <c r="T10" i="2"/>
  <c r="U10" i="2"/>
  <c r="V10" i="2" s="1"/>
  <c r="W10" i="2"/>
  <c r="X10" i="2"/>
  <c r="Y10" i="2"/>
  <c r="O11" i="2"/>
  <c r="P11" i="2"/>
  <c r="Q11" i="2"/>
  <c r="R11" i="2"/>
  <c r="T11" i="2"/>
  <c r="U11" i="2"/>
  <c r="V11" i="2"/>
  <c r="W11" i="2"/>
  <c r="X11" i="2" s="1"/>
  <c r="Y11" i="2"/>
  <c r="O12" i="2"/>
  <c r="Q12" i="2" s="1"/>
  <c r="P12" i="2"/>
  <c r="R12" i="2" s="1"/>
  <c r="T12" i="2"/>
  <c r="U12" i="2"/>
  <c r="V12" i="2"/>
  <c r="W12" i="2"/>
  <c r="X12" i="2" s="1"/>
  <c r="Y12" i="2"/>
  <c r="O13" i="2"/>
  <c r="Q13" i="2" s="1"/>
  <c r="P13" i="2"/>
  <c r="R13" i="2" s="1"/>
  <c r="T13" i="2"/>
  <c r="U13" i="2"/>
  <c r="V13" i="2"/>
  <c r="W13" i="2"/>
  <c r="X13" i="2" s="1"/>
  <c r="Y13" i="2"/>
  <c r="O14" i="2"/>
  <c r="Q14" i="2" s="1"/>
  <c r="P14" i="2"/>
  <c r="R14" i="2" s="1"/>
  <c r="T14" i="2"/>
  <c r="U14" i="2"/>
  <c r="V14" i="2" s="1"/>
  <c r="W14" i="2"/>
  <c r="X14" i="2" s="1"/>
  <c r="Y14" i="2"/>
  <c r="Q15" i="2"/>
  <c r="T15" i="2"/>
  <c r="V15" i="2"/>
  <c r="W15" i="2"/>
  <c r="X15" i="2"/>
  <c r="Y15" i="2"/>
  <c r="Q16" i="2"/>
  <c r="T16" i="2"/>
  <c r="V16" i="2"/>
  <c r="W16" i="2"/>
  <c r="X16" i="2" s="1"/>
  <c r="Y16" i="2"/>
  <c r="Q17" i="2"/>
  <c r="T17" i="2"/>
  <c r="V17" i="2"/>
  <c r="W17" i="2"/>
  <c r="X17" i="2"/>
  <c r="Y17" i="2"/>
  <c r="O18" i="2"/>
  <c r="P18" i="2"/>
  <c r="R18" i="2" s="1"/>
  <c r="Q18" i="2"/>
  <c r="T18" i="2"/>
  <c r="U18" i="2"/>
  <c r="V18" i="2" s="1"/>
  <c r="W18" i="2"/>
  <c r="X18" i="2"/>
  <c r="Y18" i="2"/>
  <c r="O19" i="2"/>
  <c r="P19" i="2"/>
  <c r="Q19" i="2"/>
  <c r="R19" i="2"/>
  <c r="T19" i="2"/>
  <c r="U19" i="2"/>
  <c r="V19" i="2"/>
  <c r="W19" i="2"/>
  <c r="X19" i="2" s="1"/>
  <c r="Y19" i="2"/>
  <c r="O20" i="2"/>
  <c r="Q20" i="2" s="1"/>
  <c r="P20" i="2"/>
  <c r="R20" i="2" s="1"/>
  <c r="T20" i="2"/>
  <c r="U20" i="2"/>
  <c r="V20" i="2"/>
  <c r="W20" i="2"/>
  <c r="X20" i="2" s="1"/>
  <c r="Y20" i="2"/>
  <c r="O21" i="2"/>
  <c r="Q21" i="2" s="1"/>
  <c r="P21" i="2"/>
  <c r="R21" i="2" s="1"/>
  <c r="T21" i="2"/>
  <c r="U21" i="2"/>
  <c r="V21" i="2"/>
  <c r="W21" i="2"/>
  <c r="X21" i="2" s="1"/>
  <c r="Y21" i="2"/>
  <c r="O22" i="2"/>
  <c r="Q22" i="2" s="1"/>
  <c r="P22" i="2"/>
  <c r="R22" i="2" s="1"/>
  <c r="T22" i="2"/>
  <c r="U22" i="2"/>
  <c r="V22" i="2" s="1"/>
  <c r="W22" i="2"/>
  <c r="X22" i="2" s="1"/>
  <c r="Y22" i="2"/>
  <c r="O23" i="2"/>
  <c r="Q23" i="2" s="1"/>
  <c r="P23" i="2"/>
  <c r="R23" i="2" s="1"/>
  <c r="T23" i="2"/>
  <c r="U23" i="2"/>
  <c r="V23" i="2" s="1"/>
  <c r="X23" i="2"/>
  <c r="Y23" i="2"/>
  <c r="O24" i="2"/>
  <c r="Q24" i="2" s="1"/>
  <c r="P24" i="2"/>
  <c r="R24" i="2"/>
  <c r="T24" i="2"/>
  <c r="U24" i="2"/>
  <c r="V24" i="2" s="1"/>
  <c r="W24" i="2"/>
  <c r="X24" i="2" s="1"/>
  <c r="Y24" i="2"/>
  <c r="O25" i="2"/>
  <c r="Q25" i="2" s="1"/>
  <c r="P25" i="2"/>
  <c r="R25" i="2" s="1"/>
  <c r="T25" i="2"/>
  <c r="U25" i="2"/>
  <c r="V25" i="2"/>
  <c r="W25" i="2"/>
  <c r="X25" i="2"/>
  <c r="Y25" i="2"/>
  <c r="O26" i="2"/>
  <c r="Q26" i="2" s="1"/>
  <c r="P26" i="2"/>
  <c r="R26" i="2" s="1"/>
  <c r="T26" i="2"/>
  <c r="U26" i="2"/>
  <c r="V26" i="2" s="1"/>
  <c r="W26" i="2"/>
  <c r="X26" i="2"/>
  <c r="Y26" i="2"/>
  <c r="O27" i="2"/>
  <c r="Q27" i="2" s="1"/>
  <c r="P27" i="2"/>
  <c r="R27" i="2"/>
  <c r="T27" i="2"/>
  <c r="U27" i="2"/>
  <c r="V27" i="2"/>
  <c r="W27" i="2"/>
  <c r="X27" i="2"/>
  <c r="Y27" i="2"/>
  <c r="O28" i="2"/>
  <c r="Q28" i="2" s="1"/>
  <c r="P28" i="2"/>
  <c r="R28" i="2"/>
  <c r="T28" i="2"/>
  <c r="U28" i="2"/>
  <c r="V28" i="2"/>
  <c r="W28" i="2"/>
  <c r="X28" i="2" s="1"/>
  <c r="Y28" i="2"/>
  <c r="O29" i="2"/>
  <c r="Q29" i="2" s="1"/>
  <c r="P29" i="2"/>
  <c r="R29" i="2" s="1"/>
  <c r="T29" i="2"/>
  <c r="U29" i="2"/>
  <c r="V29" i="2"/>
  <c r="W29" i="2"/>
  <c r="X29" i="2"/>
  <c r="Y29" i="2"/>
  <c r="O30" i="2"/>
  <c r="P30" i="2"/>
  <c r="R30" i="2" s="1"/>
  <c r="Q30" i="2"/>
  <c r="T30" i="2"/>
  <c r="U30" i="2"/>
  <c r="V30" i="2" s="1"/>
  <c r="W30" i="2"/>
  <c r="X30" i="2"/>
  <c r="Y30" i="2"/>
  <c r="Q31" i="2"/>
  <c r="T31" i="2"/>
  <c r="V31" i="2"/>
  <c r="W31" i="2"/>
  <c r="X31" i="2"/>
  <c r="Y31" i="2"/>
  <c r="O32" i="2"/>
  <c r="Q32" i="2" s="1"/>
  <c r="P32" i="2"/>
  <c r="R32" i="2"/>
  <c r="T32" i="2"/>
  <c r="U32" i="2"/>
  <c r="V32" i="2" s="1"/>
  <c r="W32" i="2"/>
  <c r="X32" i="2" s="1"/>
  <c r="Y32" i="2"/>
  <c r="O33" i="2"/>
  <c r="Q33" i="2" s="1"/>
  <c r="P33" i="2"/>
  <c r="R33" i="2" s="1"/>
  <c r="T33" i="2"/>
  <c r="U33" i="2"/>
  <c r="V33" i="2"/>
  <c r="W33" i="2"/>
  <c r="X33" i="2"/>
  <c r="Y33" i="2"/>
  <c r="O34" i="2"/>
  <c r="Q34" i="2" s="1"/>
  <c r="P34" i="2"/>
  <c r="R34" i="2" s="1"/>
  <c r="T34" i="2"/>
  <c r="U34" i="2"/>
  <c r="V34" i="2" s="1"/>
  <c r="W34" i="2"/>
  <c r="X34" i="2"/>
  <c r="Y34" i="2"/>
  <c r="O35" i="2"/>
  <c r="Q35" i="2" s="1"/>
  <c r="P35" i="2"/>
  <c r="R35" i="2"/>
  <c r="T35" i="2"/>
  <c r="U35" i="2"/>
  <c r="V35" i="2"/>
  <c r="W35" i="2"/>
  <c r="X35" i="2"/>
  <c r="Y35" i="2"/>
  <c r="O36" i="2"/>
  <c r="Q36" i="2" s="1"/>
  <c r="P36" i="2"/>
  <c r="R36" i="2"/>
  <c r="T36" i="2"/>
  <c r="U36" i="2"/>
  <c r="V36" i="2"/>
  <c r="W36" i="2"/>
  <c r="X36" i="2" s="1"/>
  <c r="Y36" i="2"/>
  <c r="O37" i="2"/>
  <c r="Q37" i="2" s="1"/>
  <c r="P37" i="2"/>
  <c r="R37" i="2" s="1"/>
  <c r="T37" i="2"/>
  <c r="U37" i="2"/>
  <c r="V37" i="2"/>
  <c r="W37" i="2"/>
  <c r="X37" i="2"/>
  <c r="Y37" i="2"/>
  <c r="O38" i="2"/>
  <c r="P38" i="2"/>
  <c r="R38" i="2" s="1"/>
  <c r="Q38" i="2"/>
  <c r="T38" i="2"/>
  <c r="U38" i="2"/>
  <c r="V38" i="2" s="1"/>
  <c r="W38" i="2"/>
  <c r="X38" i="2"/>
  <c r="Y38" i="2"/>
  <c r="O39" i="2"/>
  <c r="P39" i="2"/>
  <c r="R39" i="2" s="1"/>
  <c r="Q39" i="2"/>
  <c r="T39" i="2"/>
  <c r="U39" i="2"/>
  <c r="V39" i="2"/>
  <c r="W39" i="2"/>
  <c r="X39" i="2"/>
  <c r="Y39" i="2"/>
  <c r="O40" i="2"/>
  <c r="Q40" i="2" s="1"/>
  <c r="P40" i="2"/>
  <c r="R40" i="2"/>
  <c r="T40" i="2"/>
  <c r="U40" i="2"/>
  <c r="V40" i="2" s="1"/>
  <c r="W40" i="2"/>
  <c r="X40" i="2" s="1"/>
  <c r="Y40" i="2"/>
  <c r="O41" i="2"/>
  <c r="Q41" i="2" s="1"/>
  <c r="P41" i="2"/>
  <c r="R41" i="2" s="1"/>
  <c r="T41" i="2"/>
  <c r="U41" i="2"/>
  <c r="V41" i="2"/>
  <c r="W41" i="2"/>
  <c r="X41" i="2"/>
  <c r="Y41" i="2"/>
  <c r="O42" i="2"/>
  <c r="Q42" i="2" s="1"/>
  <c r="P42" i="2"/>
  <c r="R42" i="2" s="1"/>
  <c r="T42" i="2"/>
  <c r="U42" i="2"/>
  <c r="V42" i="2" s="1"/>
  <c r="W42" i="2"/>
  <c r="X42" i="2"/>
  <c r="Y42" i="2"/>
  <c r="Y3" i="2"/>
  <c r="W3" i="2"/>
  <c r="X3" i="2" s="1"/>
  <c r="U3" i="2"/>
  <c r="V3" i="2" s="1"/>
  <c r="S3" i="2"/>
  <c r="T3" i="2" s="1"/>
  <c r="P3" i="2"/>
  <c r="R3" i="2" s="1"/>
  <c r="O3" i="2"/>
  <c r="O29" i="1"/>
  <c r="Q29" i="1" s="1"/>
  <c r="P29" i="1"/>
  <c r="R29" i="1" s="1"/>
  <c r="S29" i="1"/>
  <c r="T29" i="1" s="1"/>
  <c r="U29" i="1"/>
  <c r="V29" i="1"/>
  <c r="W29" i="1"/>
  <c r="X29" i="1"/>
  <c r="Y29" i="1"/>
  <c r="O30" i="1"/>
  <c r="Q30" i="1" s="1"/>
  <c r="P30" i="1"/>
  <c r="R30" i="1" s="1"/>
  <c r="S30" i="1"/>
  <c r="T30" i="1" s="1"/>
  <c r="U30" i="1"/>
  <c r="V30" i="1" s="1"/>
  <c r="W30" i="1"/>
  <c r="X30" i="1" s="1"/>
  <c r="Y30" i="1"/>
  <c r="O31" i="1"/>
  <c r="Q31" i="1" s="1"/>
  <c r="P31" i="1"/>
  <c r="R31" i="1" s="1"/>
  <c r="S31" i="1"/>
  <c r="T31" i="1"/>
  <c r="U31" i="1"/>
  <c r="V31" i="1"/>
  <c r="W31" i="1"/>
  <c r="X31" i="1"/>
  <c r="Y31" i="1"/>
  <c r="O32" i="1"/>
  <c r="P32" i="1"/>
  <c r="R32" i="1" s="1"/>
  <c r="Q32" i="1"/>
  <c r="S32" i="1"/>
  <c r="T32" i="1" s="1"/>
  <c r="U32" i="1"/>
  <c r="V32" i="1" s="1"/>
  <c r="W32" i="1"/>
  <c r="X32" i="1" s="1"/>
  <c r="Y32" i="1"/>
  <c r="O33" i="1"/>
  <c r="Q33" i="1" s="1"/>
  <c r="P33" i="1"/>
  <c r="R33" i="1"/>
  <c r="S33" i="1"/>
  <c r="T33" i="1"/>
  <c r="U33" i="1"/>
  <c r="V33" i="1"/>
  <c r="W33" i="1"/>
  <c r="X33" i="1"/>
  <c r="Y33" i="1"/>
  <c r="O34" i="1"/>
  <c r="Q34" i="1" s="1"/>
  <c r="P34" i="1"/>
  <c r="R34" i="1" s="1"/>
  <c r="S34" i="1"/>
  <c r="T34" i="1" s="1"/>
  <c r="U34" i="1"/>
  <c r="V34" i="1" s="1"/>
  <c r="W34" i="1"/>
  <c r="X34" i="1" s="1"/>
  <c r="Y34" i="1"/>
  <c r="O35" i="1"/>
  <c r="P35" i="1"/>
  <c r="R35" i="1" s="1"/>
  <c r="Q35" i="1"/>
  <c r="S35" i="1"/>
  <c r="T35" i="1"/>
  <c r="U35" i="1"/>
  <c r="V35" i="1"/>
  <c r="W35" i="1"/>
  <c r="X35" i="1"/>
  <c r="Y35" i="1"/>
  <c r="O36" i="1"/>
  <c r="Q36" i="1" s="1"/>
  <c r="P36" i="1"/>
  <c r="R36" i="1"/>
  <c r="S36" i="1"/>
  <c r="T36" i="1" s="1"/>
  <c r="U36" i="1"/>
  <c r="V36" i="1" s="1"/>
  <c r="W36" i="1"/>
  <c r="X36" i="1" s="1"/>
  <c r="Y36" i="1"/>
  <c r="O37" i="1"/>
  <c r="Q37" i="1" s="1"/>
  <c r="P37" i="1"/>
  <c r="R37" i="1"/>
  <c r="S37" i="1"/>
  <c r="T37" i="1"/>
  <c r="U37" i="1"/>
  <c r="V37" i="1"/>
  <c r="W37" i="1"/>
  <c r="X37" i="1"/>
  <c r="Y37" i="1"/>
  <c r="O38" i="1"/>
  <c r="Q38" i="1" s="1"/>
  <c r="P38" i="1"/>
  <c r="R38" i="1" s="1"/>
  <c r="S38" i="1"/>
  <c r="T38" i="1" s="1"/>
  <c r="U38" i="1"/>
  <c r="V38" i="1" s="1"/>
  <c r="W38" i="1"/>
  <c r="X38" i="1" s="1"/>
  <c r="Y38" i="1"/>
  <c r="O39" i="1"/>
  <c r="Q39" i="1" s="1"/>
  <c r="P39" i="1"/>
  <c r="R39" i="1" s="1"/>
  <c r="S39" i="1"/>
  <c r="T39" i="1"/>
  <c r="U39" i="1"/>
  <c r="V39" i="1"/>
  <c r="W39" i="1"/>
  <c r="X39" i="1"/>
  <c r="Y39" i="1"/>
  <c r="O40" i="1"/>
  <c r="P40" i="1"/>
  <c r="R40" i="1" s="1"/>
  <c r="Q40" i="1"/>
  <c r="S40" i="1"/>
  <c r="T40" i="1" s="1"/>
  <c r="U40" i="1"/>
  <c r="V40" i="1" s="1"/>
  <c r="W40" i="1"/>
  <c r="X40" i="1" s="1"/>
  <c r="Y40" i="1"/>
  <c r="O41" i="1"/>
  <c r="Q41" i="1" s="1"/>
  <c r="P41" i="1"/>
  <c r="R41" i="1"/>
  <c r="S41" i="1"/>
  <c r="T41" i="1"/>
  <c r="U41" i="1"/>
  <c r="V41" i="1"/>
  <c r="W41" i="1"/>
  <c r="X41" i="1"/>
  <c r="Y41" i="1"/>
  <c r="O42" i="1"/>
  <c r="Q42" i="1" s="1"/>
  <c r="P42" i="1"/>
  <c r="R42" i="1" s="1"/>
  <c r="S42" i="1"/>
  <c r="T42" i="1" s="1"/>
  <c r="U42" i="1"/>
  <c r="V42" i="1" s="1"/>
  <c r="W42" i="1"/>
  <c r="X42" i="1" s="1"/>
  <c r="Y42" i="1"/>
  <c r="O43" i="1"/>
  <c r="P43" i="1"/>
  <c r="R43" i="1" s="1"/>
  <c r="Q43" i="1"/>
  <c r="S43" i="1"/>
  <c r="T43" i="1"/>
  <c r="U43" i="1"/>
  <c r="V43" i="1"/>
  <c r="W43" i="1"/>
  <c r="X43" i="1"/>
  <c r="Y43" i="1"/>
  <c r="O44" i="1"/>
  <c r="Q44" i="1" s="1"/>
  <c r="P44" i="1"/>
  <c r="R44" i="1" s="1"/>
  <c r="S44" i="1"/>
  <c r="T44" i="1" s="1"/>
  <c r="U44" i="1"/>
  <c r="V44" i="1" s="1"/>
  <c r="W44" i="1"/>
  <c r="X44" i="1" s="1"/>
  <c r="Y44" i="1"/>
  <c r="O24" i="1"/>
  <c r="Q24" i="1" s="1"/>
  <c r="P24" i="1"/>
  <c r="R24" i="1" s="1"/>
  <c r="S24" i="1"/>
  <c r="T24" i="1" s="1"/>
  <c r="U24" i="1"/>
  <c r="V24" i="1" s="1"/>
  <c r="W24" i="1"/>
  <c r="X24" i="1" s="1"/>
  <c r="Y24" i="1"/>
  <c r="O25" i="1"/>
  <c r="Q25" i="1" s="1"/>
  <c r="P25" i="1"/>
  <c r="R25" i="1" s="1"/>
  <c r="S25" i="1"/>
  <c r="T25" i="1" s="1"/>
  <c r="U25" i="1"/>
  <c r="V25" i="1" s="1"/>
  <c r="W25" i="1"/>
  <c r="X25" i="1" s="1"/>
  <c r="Y25" i="1"/>
  <c r="O43" i="2" l="1"/>
  <c r="Q3" i="2"/>
  <c r="Q43" i="2" s="1"/>
  <c r="P43" i="2"/>
  <c r="X43" i="2"/>
  <c r="T43" i="2"/>
  <c r="R43" i="2"/>
  <c r="S43" i="2"/>
  <c r="W43" i="2"/>
  <c r="U43" i="2"/>
  <c r="V43" i="2"/>
  <c r="O16" i="1"/>
  <c r="Q16" i="1" s="1"/>
  <c r="P16" i="1"/>
  <c r="R16" i="1" s="1"/>
  <c r="S16" i="1"/>
  <c r="T16" i="1" s="1"/>
  <c r="U16" i="1"/>
  <c r="V16" i="1" s="1"/>
  <c r="W16" i="1"/>
  <c r="X16" i="1" s="1"/>
  <c r="Y16" i="1"/>
  <c r="O17" i="1"/>
  <c r="Q17" i="1" s="1"/>
  <c r="P17" i="1"/>
  <c r="R17" i="1" s="1"/>
  <c r="S17" i="1"/>
  <c r="T17" i="1" s="1"/>
  <c r="U17" i="1"/>
  <c r="V17" i="1" s="1"/>
  <c r="W17" i="1"/>
  <c r="X17" i="1" s="1"/>
  <c r="Y17" i="1"/>
  <c r="Q18" i="1"/>
  <c r="W18" i="1"/>
  <c r="X18" i="1" s="1"/>
  <c r="Y18" i="1"/>
  <c r="Q19" i="1"/>
  <c r="T19" i="1"/>
  <c r="V19" i="1"/>
  <c r="W19" i="1"/>
  <c r="X19" i="1" s="1"/>
  <c r="Y19" i="1"/>
  <c r="Q20" i="1"/>
  <c r="T20" i="1"/>
  <c r="V20" i="1"/>
  <c r="W20" i="1"/>
  <c r="X20" i="1" s="1"/>
  <c r="Y20" i="1"/>
  <c r="O21" i="1"/>
  <c r="Q21" i="1" s="1"/>
  <c r="P21" i="1"/>
  <c r="R21" i="1" s="1"/>
  <c r="S21" i="1"/>
  <c r="T21" i="1" s="1"/>
  <c r="U21" i="1"/>
  <c r="V21" i="1" s="1"/>
  <c r="W21" i="1"/>
  <c r="X21" i="1" s="1"/>
  <c r="Y21" i="1"/>
  <c r="O22" i="1"/>
  <c r="Q22" i="1" s="1"/>
  <c r="P22" i="1"/>
  <c r="R22" i="1" s="1"/>
  <c r="S22" i="1"/>
  <c r="T22" i="1" s="1"/>
  <c r="U22" i="1"/>
  <c r="V22" i="1" s="1"/>
  <c r="W22" i="1"/>
  <c r="X22" i="1" s="1"/>
  <c r="Y22" i="1"/>
  <c r="O8" i="1"/>
  <c r="Q8" i="1" s="1"/>
  <c r="P8" i="1"/>
  <c r="R8" i="1" s="1"/>
  <c r="S8" i="1"/>
  <c r="T8" i="1" s="1"/>
  <c r="U8" i="1"/>
  <c r="V8" i="1" s="1"/>
  <c r="W8" i="1"/>
  <c r="X8" i="1" s="1"/>
  <c r="Y8" i="1"/>
  <c r="O9" i="1"/>
  <c r="Q9" i="1" s="1"/>
  <c r="P9" i="1"/>
  <c r="R9" i="1" s="1"/>
  <c r="S9" i="1"/>
  <c r="T9" i="1" s="1"/>
  <c r="U9" i="1"/>
  <c r="V9" i="1" s="1"/>
  <c r="W9" i="1"/>
  <c r="X9" i="1" s="1"/>
  <c r="Y9" i="1"/>
  <c r="O10" i="1"/>
  <c r="Q10" i="1" s="1"/>
  <c r="P10" i="1"/>
  <c r="R10" i="1" s="1"/>
  <c r="S10" i="1"/>
  <c r="T10" i="1" s="1"/>
  <c r="U10" i="1"/>
  <c r="V10" i="1" s="1"/>
  <c r="W10" i="1"/>
  <c r="X10" i="1" s="1"/>
  <c r="Y10" i="1"/>
  <c r="O11" i="1"/>
  <c r="Q11" i="1" s="1"/>
  <c r="P11" i="1"/>
  <c r="R11" i="1" s="1"/>
  <c r="S11" i="1"/>
  <c r="T11" i="1" s="1"/>
  <c r="U11" i="1"/>
  <c r="V11" i="1" s="1"/>
  <c r="W11" i="1"/>
  <c r="X11" i="1" s="1"/>
  <c r="Y11" i="1"/>
  <c r="O13" i="1"/>
  <c r="Q13" i="1" s="1"/>
  <c r="P13" i="1"/>
  <c r="R13" i="1" s="1"/>
  <c r="S13" i="1"/>
  <c r="T13" i="1" s="1"/>
  <c r="U13" i="1"/>
  <c r="V13" i="1" s="1"/>
  <c r="W13" i="1"/>
  <c r="X13" i="1" s="1"/>
  <c r="Y13" i="1"/>
  <c r="O14" i="1"/>
  <c r="Q14" i="1" s="1"/>
  <c r="P14" i="1"/>
  <c r="R14" i="1" s="1"/>
  <c r="S14" i="1"/>
  <c r="T14" i="1" s="1"/>
  <c r="U14" i="1"/>
  <c r="V14" i="1" s="1"/>
  <c r="W14" i="1"/>
  <c r="X14" i="1" s="1"/>
  <c r="Y14" i="1"/>
  <c r="O15" i="1"/>
  <c r="Q15" i="1" s="1"/>
  <c r="P15" i="1"/>
  <c r="R15" i="1" s="1"/>
  <c r="S15" i="1"/>
  <c r="T15" i="1" s="1"/>
  <c r="U15" i="1"/>
  <c r="V15" i="1" s="1"/>
  <c r="W15" i="1"/>
  <c r="X15" i="1" s="1"/>
  <c r="Y15" i="1"/>
  <c r="Y3" i="1"/>
  <c r="Y4" i="1"/>
  <c r="Y5" i="1"/>
  <c r="Y6" i="1"/>
  <c r="Y7" i="1"/>
  <c r="O3" i="1"/>
  <c r="P3" i="1"/>
  <c r="R3" i="1" s="1"/>
  <c r="S3" i="1"/>
  <c r="T3" i="1" s="1"/>
  <c r="U3" i="1"/>
  <c r="V3" i="1" s="1"/>
  <c r="W3" i="1"/>
  <c r="O4" i="1"/>
  <c r="Q4" i="1" s="1"/>
  <c r="P4" i="1"/>
  <c r="R4" i="1" s="1"/>
  <c r="S4" i="1"/>
  <c r="T4" i="1" s="1"/>
  <c r="U4" i="1"/>
  <c r="V4" i="1" s="1"/>
  <c r="W4" i="1"/>
  <c r="X4" i="1" s="1"/>
  <c r="O5" i="1"/>
  <c r="Q5" i="1" s="1"/>
  <c r="P5" i="1"/>
  <c r="R5" i="1" s="1"/>
  <c r="S5" i="1"/>
  <c r="T5" i="1" s="1"/>
  <c r="U5" i="1"/>
  <c r="V5" i="1" s="1"/>
  <c r="W5" i="1"/>
  <c r="X5" i="1" s="1"/>
  <c r="O6" i="1"/>
  <c r="Q6" i="1" s="1"/>
  <c r="P6" i="1"/>
  <c r="R6" i="1" s="1"/>
  <c r="S6" i="1"/>
  <c r="T6" i="1" s="1"/>
  <c r="U6" i="1"/>
  <c r="V6" i="1" s="1"/>
  <c r="W6" i="1"/>
  <c r="X6" i="1" s="1"/>
  <c r="O7" i="1"/>
  <c r="Q7" i="1" s="1"/>
  <c r="P7" i="1"/>
  <c r="R7" i="1" s="1"/>
  <c r="S7" i="1"/>
  <c r="T7" i="1" s="1"/>
  <c r="U7" i="1"/>
  <c r="V7" i="1" s="1"/>
  <c r="W7" i="1"/>
  <c r="X7" i="1" s="1"/>
  <c r="O12" i="1"/>
  <c r="X3" i="1" l="1"/>
  <c r="Q3" i="1"/>
  <c r="T18" i="1"/>
  <c r="V18" i="1"/>
  <c r="Y28" i="1"/>
  <c r="W28" i="1"/>
  <c r="X28" i="1" s="1"/>
  <c r="U28" i="1"/>
  <c r="V28" i="1" s="1"/>
  <c r="S28" i="1"/>
  <c r="T28" i="1" s="1"/>
  <c r="P28" i="1"/>
  <c r="R28" i="1" s="1"/>
  <c r="O28" i="1"/>
  <c r="Q28" i="1" s="1"/>
  <c r="Y27" i="1"/>
  <c r="W27" i="1"/>
  <c r="X27" i="1" s="1"/>
  <c r="U27" i="1"/>
  <c r="V27" i="1" s="1"/>
  <c r="S27" i="1"/>
  <c r="T27" i="1" s="1"/>
  <c r="P27" i="1"/>
  <c r="R27" i="1" s="1"/>
  <c r="O27" i="1"/>
  <c r="Q27" i="1" s="1"/>
  <c r="Y26" i="1"/>
  <c r="W26" i="1"/>
  <c r="X26" i="1" s="1"/>
  <c r="U26" i="1"/>
  <c r="V26" i="1" s="1"/>
  <c r="S26" i="1"/>
  <c r="T26" i="1" s="1"/>
  <c r="P26" i="1"/>
  <c r="R26" i="1" s="1"/>
  <c r="O26" i="1"/>
  <c r="Q26" i="1" s="1"/>
  <c r="Y23" i="1"/>
  <c r="W23" i="1"/>
  <c r="X23" i="1" s="1"/>
  <c r="U23" i="1"/>
  <c r="V23" i="1" s="1"/>
  <c r="S23" i="1"/>
  <c r="T23" i="1" s="1"/>
  <c r="T45" i="1" s="1"/>
  <c r="P23" i="1"/>
  <c r="R23" i="1" s="1"/>
  <c r="O23" i="1"/>
  <c r="Q23" i="1" s="1"/>
  <c r="Y12" i="1"/>
  <c r="W12" i="1"/>
  <c r="X12" i="1" s="1"/>
  <c r="U12" i="1"/>
  <c r="V12" i="1" s="1"/>
  <c r="S12" i="1"/>
  <c r="T12" i="1" s="1"/>
  <c r="P12" i="1"/>
  <c r="R12" i="1" s="1"/>
  <c r="Q12" i="1"/>
  <c r="S45" i="1" l="1"/>
  <c r="X45" i="1"/>
  <c r="P45" i="1"/>
  <c r="W45" i="1"/>
  <c r="O45" i="1"/>
  <c r="Q45" i="1"/>
  <c r="U45" i="1"/>
  <c r="V45" i="1"/>
  <c r="R45" i="1"/>
</calcChain>
</file>

<file path=xl/sharedStrings.xml><?xml version="1.0" encoding="utf-8"?>
<sst xmlns="http://schemas.openxmlformats.org/spreadsheetml/2006/main" count="450" uniqueCount="82">
  <si>
    <t>Program</t>
  </si>
  <si>
    <t>Program Offering</t>
  </si>
  <si>
    <t>Measure</t>
  </si>
  <si>
    <t>Total Gross Annual Natural Gas Savings (m3)</t>
  </si>
  <si>
    <t>Total Gross Cumulative Natural Gas Savings (m3)</t>
  </si>
  <si>
    <t xml:space="preserve">Total Net Annual Natural Gas Savings (m3) </t>
  </si>
  <si>
    <t>Total Net Cumulative Natural Gas Savings (m3)</t>
  </si>
  <si>
    <t>Total Gross Annual Electricity Savings (kWh)</t>
  </si>
  <si>
    <t>Total Gross Annual Water Savings (L)</t>
  </si>
  <si>
    <t>Custom Project Savings</t>
  </si>
  <si>
    <t>Residential</t>
  </si>
  <si>
    <t>Residential Adaptive (Smart) Thermostats</t>
  </si>
  <si>
    <t>Home Efficiency Rebate Offering (Whole Home)</t>
  </si>
  <si>
    <t>Whole Home Savings</t>
  </si>
  <si>
    <t>Low-Income</t>
  </si>
  <si>
    <t>Bathroom Aerator</t>
  </si>
  <si>
    <t>Kitchen Aerator</t>
  </si>
  <si>
    <t>Showerhead</t>
  </si>
  <si>
    <t>Home Winterproofing</t>
  </si>
  <si>
    <t>Smart Thermostats</t>
  </si>
  <si>
    <t>Condensing Tankless Water Heater</t>
  </si>
  <si>
    <t>Condensing Make-Up Air Unit</t>
  </si>
  <si>
    <t>Condensing Tank Water Heater</t>
  </si>
  <si>
    <t>Energy Recovery Ventilator</t>
  </si>
  <si>
    <t>Energy Recovery Ventilator Improved Effectiveness</t>
  </si>
  <si>
    <t>Heat Recovery Ventilator</t>
  </si>
  <si>
    <t>Commercial/Industrial</t>
  </si>
  <si>
    <t>Commercial Custom</t>
  </si>
  <si>
    <t>Multi-Residential</t>
  </si>
  <si>
    <t>MUSH (Municipalities, Universities, Schools, Hospitals)</t>
  </si>
  <si>
    <t>Other Commercial</t>
  </si>
  <si>
    <t>Industrial Custom</t>
  </si>
  <si>
    <t>Agriculture / Greenhouse</t>
  </si>
  <si>
    <t>Industrial</t>
  </si>
  <si>
    <t>Direct Install</t>
  </si>
  <si>
    <t>Air Curtain - Pedestrian &amp; Shipping Door</t>
  </si>
  <si>
    <t>Prescriptive Downstream</t>
  </si>
  <si>
    <t>Condensing Unit Heater</t>
  </si>
  <si>
    <t>Demand Control Kitchen Ventilation Unit</t>
  </si>
  <si>
    <t>Demand Controlled Ventilation with CO2 Sensors</t>
  </si>
  <si>
    <t>Destratification Fans</t>
  </si>
  <si>
    <t>Energy Star Fryer</t>
  </si>
  <si>
    <t>Energy Star Steam Cooker</t>
  </si>
  <si>
    <t>Ozone Laundry</t>
  </si>
  <si>
    <t>Prescriptive Midstream</t>
  </si>
  <si>
    <t>Energy Star Rack Oven</t>
  </si>
  <si>
    <t>Totals</t>
  </si>
  <si>
    <t>Affordable Housing Multi-Residential</t>
  </si>
  <si>
    <t>Comprehensive Energy Management</t>
  </si>
  <si>
    <t>Run it Right</t>
  </si>
  <si>
    <t>Units</t>
  </si>
  <si>
    <t>Dock Door Seals - Compression &amp; Shelter</t>
  </si>
  <si>
    <t>Energy Star Convection Oven</t>
  </si>
  <si>
    <t>Boiler</t>
  </si>
  <si>
    <t>Broiler</t>
  </si>
  <si>
    <t>Dishwasher</t>
  </si>
  <si>
    <t>Infrared heaters</t>
  </si>
  <si>
    <t>Home Weatherization</t>
  </si>
  <si>
    <t>Programmable Thermostats</t>
  </si>
  <si>
    <t>Energy Leaders</t>
  </si>
  <si>
    <r>
      <t>Adjustment Factor</t>
    </r>
    <r>
      <rPr>
        <b/>
        <vertAlign val="superscript"/>
        <sz val="11"/>
        <color theme="0"/>
        <rFont val="Calibri"/>
        <family val="2"/>
        <scheme val="minor"/>
      </rPr>
      <t>2</t>
    </r>
  </si>
  <si>
    <t>Annual Gas Savings Realization Rate</t>
  </si>
  <si>
    <t>Cumulative Gas Savings Realization Rate</t>
  </si>
  <si>
    <r>
      <t>Average EUL</t>
    </r>
    <r>
      <rPr>
        <b/>
        <vertAlign val="superscript"/>
        <sz val="11"/>
        <color theme="0"/>
        <rFont val="Calibri"/>
        <family val="2"/>
        <scheme val="minor"/>
      </rPr>
      <t>1</t>
    </r>
  </si>
  <si>
    <r>
      <t>Average Gross Annual Natural Gas Savings (m3/Unit)</t>
    </r>
    <r>
      <rPr>
        <b/>
        <vertAlign val="superscript"/>
        <sz val="11"/>
        <color theme="0"/>
        <rFont val="Calibri"/>
        <family val="2"/>
        <scheme val="minor"/>
      </rPr>
      <t>1</t>
    </r>
  </si>
  <si>
    <r>
      <t>Average Gross Annual Electricity Savings (kWh/Unit)</t>
    </r>
    <r>
      <rPr>
        <b/>
        <vertAlign val="superscript"/>
        <sz val="11"/>
        <color theme="0"/>
        <rFont val="Calibri"/>
        <family val="2"/>
        <scheme val="minor"/>
      </rPr>
      <t>1</t>
    </r>
  </si>
  <si>
    <r>
      <t>Average Gross Annual Water Savings (L/Unit)</t>
    </r>
    <r>
      <rPr>
        <b/>
        <vertAlign val="superscript"/>
        <sz val="11"/>
        <color theme="0"/>
        <rFont val="Calibri"/>
        <family val="2"/>
        <scheme val="minor"/>
      </rPr>
      <t>1</t>
    </r>
  </si>
  <si>
    <r>
      <t>Average Equipment Cost/Unit</t>
    </r>
    <r>
      <rPr>
        <b/>
        <vertAlign val="superscript"/>
        <sz val="11"/>
        <color theme="0"/>
        <rFont val="Calibri"/>
        <family val="2"/>
        <scheme val="minor"/>
      </rPr>
      <t>1</t>
    </r>
  </si>
  <si>
    <r>
      <t>Average NTG</t>
    </r>
    <r>
      <rPr>
        <b/>
        <vertAlign val="superscript"/>
        <sz val="11"/>
        <color theme="0"/>
        <rFont val="Calibri"/>
        <family val="2"/>
        <scheme val="minor"/>
      </rPr>
      <t>1</t>
    </r>
  </si>
  <si>
    <r>
      <t>Total Incentive ($)</t>
    </r>
    <r>
      <rPr>
        <b/>
        <vertAlign val="superscript"/>
        <sz val="11"/>
        <color theme="0"/>
        <rFont val="Calibri"/>
        <family val="2"/>
        <scheme val="minor"/>
      </rPr>
      <t>3</t>
    </r>
  </si>
  <si>
    <r>
      <t>Total Net Annual Electricity Savings (kWh)</t>
    </r>
    <r>
      <rPr>
        <b/>
        <vertAlign val="superscript"/>
        <sz val="11"/>
        <color theme="0"/>
        <rFont val="Calibri"/>
        <family val="2"/>
        <scheme val="minor"/>
      </rPr>
      <t>2</t>
    </r>
  </si>
  <si>
    <r>
      <t>Total Net Annual Water Savings (L)</t>
    </r>
    <r>
      <rPr>
        <b/>
        <vertAlign val="superscript"/>
        <sz val="11"/>
        <color theme="0"/>
        <rFont val="Calibri"/>
        <family val="2"/>
        <scheme val="minor"/>
      </rPr>
      <t>2</t>
    </r>
  </si>
  <si>
    <t>Total Gross Equipment Costs</t>
  </si>
  <si>
    <r>
      <t>Total Net Equipment Costs</t>
    </r>
    <r>
      <rPr>
        <b/>
        <vertAlign val="superscript"/>
        <sz val="11"/>
        <color theme="0"/>
        <rFont val="Calibri"/>
        <family val="2"/>
        <scheme val="minor"/>
      </rPr>
      <t>2</t>
    </r>
  </si>
  <si>
    <t>Average Incentive per Unit</t>
  </si>
  <si>
    <t>Notes</t>
  </si>
  <si>
    <t>1. Custom and quasi prescriptive measures may use quasi factors (i.e. capacity/sizing), have differences in EUL, NTG, or incremental costs within the measure category so the overall total by measure is an average of the unique tracked projects.</t>
  </si>
  <si>
    <t>2. Related to the above, certain measure lines had to be further adjusted to balance to totals. This was done by using an adjustment factor and making a corresponding correction to formulas on those lines to use the adjustment factor for this purpose. Cells have been highlighted to indicate this treatment. All natural gas savings are accurately reflected (gross/net annual and cumulative) as well as gross annual electricity and water savings and gross equipment costs. Total net annual electricity and water savings and net equipment costs will have variances to reported results due to this issue. Where the adjustment factor column was used, the value would otherwise be 100%. All other adjustment factors outside of the highlighted cells reflect audit adjustment factors.</t>
  </si>
  <si>
    <t>3. The incentive information provided is the total incentive recorded in the tracking system. Some offerings follow a different payment process due to the nature of the offering (e.g. Direct Install, Low Income Weatherization, etc.). For this and other reasons in how projects are processed, the assembled measure by measure totals presented here will not align to overall reported financial incentives for the offering. For Low Income Single Family, where no incentive was paid to the customer, the equipment cost has been used as a proxy.</t>
  </si>
  <si>
    <t>Not all values may compute exactly to reported values due to rounding</t>
  </si>
  <si>
    <t>Condensing High Efficiency Furnace</t>
  </si>
  <si>
    <t>Filed:  2021-11-15, EB-2021-0002, Exhibit I.5.EGI.GEC.9, Attachment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</si>
</sst>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1"/>
      <color theme="1"/>
      <name val="Calibri"/>
      <family val="2"/>
      <scheme val="minor"/>
    </font>
    <font>
      <b/>
      <sz val="11"/>
      <color theme="0"/>
      <name val="Calibri"/>
      <family val="2"/>
      <scheme val="minor"/>
    </font>
    <font>
      <b/>
      <sz val="11"/>
      <color theme="1"/>
      <name val="Calibri"/>
      <family val="2"/>
      <scheme val="minor"/>
    </font>
    <font>
      <b/>
      <vertAlign val="superscript"/>
      <sz val="11"/>
      <color theme="0"/>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1"/>
        <bgColor theme="4" tint="0.79998168889431442"/>
      </patternFill>
    </fill>
    <fill>
      <patternFill patternType="solid">
        <fgColor theme="0" tint="-0.249977111117893"/>
        <bgColor indexed="64"/>
      </patternFill>
    </fill>
    <fill>
      <patternFill patternType="solid">
        <fgColor rgb="FFFFC000"/>
        <bgColor indexed="64"/>
      </patternFill>
    </fill>
  </fills>
  <borders count="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2">
    <xf numFmtId="0" fontId="0" fillId="0" borderId="0" xfId="0"/>
    <xf numFmtId="0" fontId="1" fillId="2" borderId="0" xfId="0" applyFont="1" applyFill="1" applyAlignment="1">
      <alignment horizontal="center" vertical="center"/>
    </xf>
    <xf numFmtId="0" fontId="1" fillId="3" borderId="0" xfId="0" applyFont="1" applyFill="1" applyAlignment="1">
      <alignment horizontal="center" vertical="center"/>
    </xf>
    <xf numFmtId="3" fontId="1" fillId="3" borderId="0" xfId="0" applyNumberFormat="1" applyFont="1" applyFill="1" applyAlignment="1">
      <alignment horizontal="center" vertical="center" wrapText="1"/>
    </xf>
    <xf numFmtId="10" fontId="1" fillId="3" borderId="0" xfId="0" applyNumberFormat="1" applyFont="1" applyFill="1" applyAlignment="1">
      <alignment horizontal="center" vertical="center" wrapText="1"/>
    </xf>
    <xf numFmtId="2" fontId="1" fillId="3" borderId="0" xfId="0" applyNumberFormat="1" applyFont="1" applyFill="1" applyAlignment="1">
      <alignment horizontal="center" vertical="center" wrapText="1"/>
    </xf>
    <xf numFmtId="164" fontId="1" fillId="3" borderId="0" xfId="0" applyNumberFormat="1" applyFont="1" applyFill="1" applyAlignment="1">
      <alignment horizontal="center" vertical="center" wrapText="1"/>
    </xf>
    <xf numFmtId="4" fontId="1" fillId="3" borderId="0" xfId="0" applyNumberFormat="1" applyFont="1" applyFill="1" applyAlignment="1">
      <alignment horizontal="center" vertical="center" wrapText="1"/>
    </xf>
    <xf numFmtId="0" fontId="4" fillId="0" borderId="0" xfId="0" applyFont="1"/>
    <xf numFmtId="3" fontId="4" fillId="0" borderId="0" xfId="0" applyNumberFormat="1" applyFont="1"/>
    <xf numFmtId="10" fontId="4" fillId="0" borderId="0" xfId="0" applyNumberFormat="1" applyFont="1"/>
    <xf numFmtId="164" fontId="4" fillId="0" borderId="0" xfId="0" applyNumberFormat="1" applyFont="1"/>
    <xf numFmtId="0" fontId="4" fillId="0" borderId="0" xfId="0" applyFont="1" applyAlignment="1">
      <alignment horizontal="left"/>
    </xf>
    <xf numFmtId="0" fontId="5" fillId="5" borderId="1" xfId="0" applyFont="1" applyFill="1" applyBorder="1" applyAlignment="1">
      <alignment vertical="center"/>
    </xf>
    <xf numFmtId="0" fontId="0" fillId="0" borderId="0" xfId="0" applyAlignment="1">
      <alignment vertical="center"/>
    </xf>
    <xf numFmtId="3" fontId="0" fillId="0" borderId="0" xfId="0" applyNumberFormat="1"/>
    <xf numFmtId="164" fontId="0" fillId="0" borderId="0" xfId="0" applyNumberFormat="1"/>
    <xf numFmtId="10" fontId="0" fillId="0" borderId="0" xfId="0" applyNumberFormat="1"/>
    <xf numFmtId="164" fontId="4" fillId="0" borderId="0" xfId="0" applyNumberFormat="1" applyFont="1" applyFill="1"/>
    <xf numFmtId="0" fontId="4" fillId="0" borderId="0" xfId="0" applyFont="1" applyFill="1"/>
    <xf numFmtId="0" fontId="4" fillId="0" borderId="0" xfId="0" applyFont="1" applyFill="1" applyAlignment="1">
      <alignment horizontal="left"/>
    </xf>
    <xf numFmtId="10" fontId="4" fillId="0" borderId="0" xfId="0" applyNumberFormat="1" applyFont="1" applyFill="1"/>
    <xf numFmtId="4" fontId="0" fillId="0" borderId="0" xfId="0" applyNumberFormat="1"/>
    <xf numFmtId="4" fontId="4" fillId="0" borderId="0" xfId="0" applyNumberFormat="1" applyFont="1"/>
    <xf numFmtId="10" fontId="4" fillId="5" borderId="0" xfId="0" applyNumberFormat="1" applyFont="1" applyFill="1"/>
    <xf numFmtId="4" fontId="4" fillId="0" borderId="0" xfId="0" applyNumberFormat="1" applyFont="1" applyFill="1"/>
    <xf numFmtId="3" fontId="4" fillId="4" borderId="0" xfId="0" applyNumberFormat="1" applyFont="1" applyFill="1"/>
    <xf numFmtId="164" fontId="4" fillId="4" borderId="0" xfId="0" applyNumberFormat="1" applyFont="1" applyFill="1"/>
    <xf numFmtId="0" fontId="4" fillId="5" borderId="2" xfId="0" applyFont="1" applyFill="1" applyBorder="1" applyAlignment="1">
      <alignment vertical="center"/>
    </xf>
    <xf numFmtId="3" fontId="5" fillId="5" borderId="2" xfId="0" applyNumberFormat="1" applyFont="1" applyFill="1" applyBorder="1" applyAlignment="1">
      <alignment vertical="center"/>
    </xf>
    <xf numFmtId="10" fontId="4" fillId="5" borderId="2" xfId="0" applyNumberFormat="1" applyFont="1" applyFill="1" applyBorder="1" applyAlignment="1">
      <alignment vertical="center"/>
    </xf>
    <xf numFmtId="4" fontId="4" fillId="5" borderId="2" xfId="0" applyNumberFormat="1" applyFont="1" applyFill="1" applyBorder="1" applyAlignment="1">
      <alignment vertical="center"/>
    </xf>
    <xf numFmtId="3" fontId="4" fillId="5" borderId="2" xfId="0" applyNumberFormat="1" applyFont="1" applyFill="1" applyBorder="1" applyAlignment="1">
      <alignment vertical="center"/>
    </xf>
    <xf numFmtId="164" fontId="4" fillId="5" borderId="2" xfId="0" applyNumberFormat="1" applyFont="1" applyFill="1" applyBorder="1" applyAlignment="1">
      <alignment vertical="center"/>
    </xf>
    <xf numFmtId="164" fontId="5" fillId="5" borderId="2" xfId="0" applyNumberFormat="1" applyFont="1" applyFill="1" applyBorder="1" applyAlignment="1">
      <alignment vertical="center"/>
    </xf>
    <xf numFmtId="0" fontId="4" fillId="0" borderId="0" xfId="0" applyFont="1" applyAlignment="1">
      <alignment vertical="center"/>
    </xf>
    <xf numFmtId="0" fontId="2"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3" fontId="0" fillId="0" borderId="0" xfId="0" applyNumberFormat="1" applyAlignment="1">
      <alignment vertical="center"/>
    </xf>
    <xf numFmtId="164" fontId="0" fillId="0" borderId="0" xfId="0" applyNumberFormat="1" applyAlignment="1">
      <alignment vertical="center"/>
    </xf>
    <xf numFmtId="3" fontId="4" fillId="5"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756D1-059E-4C93-85F6-7A60146B4D35}">
  <dimension ref="A1:Y42"/>
  <sheetViews>
    <sheetView showGridLines="0" zoomScale="85" zoomScaleNormal="85" workbookViewId="0">
      <selection sqref="A1:XFD1"/>
    </sheetView>
  </sheetViews>
  <sheetFormatPr defaultRowHeight="14.5" x14ac:dyDescent="0.35"/>
  <cols>
    <col min="1" max="1" width="25.7265625" customWidth="1"/>
    <col min="2" max="3" width="55.7265625" customWidth="1"/>
    <col min="4" max="4" width="14.7265625" style="15" customWidth="1"/>
    <col min="5" max="7" width="20.7265625" style="17" customWidth="1"/>
    <col min="8" max="8" width="14.7265625" style="22" customWidth="1"/>
    <col min="9" max="11" width="26.7265625" style="15" customWidth="1"/>
    <col min="12" max="12" width="25.7265625" style="16" customWidth="1"/>
    <col min="13" max="13" width="14.7265625" style="17" customWidth="1"/>
    <col min="14" max="14" width="25.7265625" style="16" customWidth="1"/>
    <col min="15" max="22" width="25.7265625" style="15" customWidth="1"/>
    <col min="23" max="25" width="25.7265625" style="16" customWidth="1"/>
    <col min="26" max="26" width="10.81640625" bestFit="1" customWidth="1"/>
    <col min="27" max="27" width="11.90625" bestFit="1" customWidth="1"/>
    <col min="28" max="28" width="10.81640625" bestFit="1" customWidth="1"/>
    <col min="29" max="30" width="11.90625" bestFit="1" customWidth="1"/>
    <col min="31" max="31" width="10.81640625" bestFit="1" customWidth="1"/>
    <col min="32" max="33" width="11.90625" bestFit="1" customWidth="1"/>
  </cols>
  <sheetData>
    <row r="1" spans="1:25" x14ac:dyDescent="0.35">
      <c r="A1" t="s">
        <v>81</v>
      </c>
    </row>
    <row r="2" spans="1:25" ht="53.5" customHeight="1" x14ac:dyDescent="0.35">
      <c r="A2" s="1" t="s">
        <v>0</v>
      </c>
      <c r="B2" s="1" t="s">
        <v>1</v>
      </c>
      <c r="C2" s="2" t="s">
        <v>2</v>
      </c>
      <c r="D2" s="3" t="s">
        <v>50</v>
      </c>
      <c r="E2" s="4" t="s">
        <v>60</v>
      </c>
      <c r="F2" s="4" t="s">
        <v>61</v>
      </c>
      <c r="G2" s="4" t="s">
        <v>62</v>
      </c>
      <c r="H2" s="5" t="s">
        <v>63</v>
      </c>
      <c r="I2" s="3" t="s">
        <v>64</v>
      </c>
      <c r="J2" s="3" t="s">
        <v>65</v>
      </c>
      <c r="K2" s="3" t="s">
        <v>66</v>
      </c>
      <c r="L2" s="6" t="s">
        <v>67</v>
      </c>
      <c r="M2" s="4" t="s">
        <v>68</v>
      </c>
      <c r="N2" s="7" t="s">
        <v>69</v>
      </c>
      <c r="O2" s="3" t="s">
        <v>3</v>
      </c>
      <c r="P2" s="3" t="s">
        <v>4</v>
      </c>
      <c r="Q2" s="3" t="s">
        <v>5</v>
      </c>
      <c r="R2" s="3" t="s">
        <v>6</v>
      </c>
      <c r="S2" s="3" t="s">
        <v>7</v>
      </c>
      <c r="T2" s="3" t="s">
        <v>70</v>
      </c>
      <c r="U2" s="3" t="s">
        <v>8</v>
      </c>
      <c r="V2" s="3" t="s">
        <v>71</v>
      </c>
      <c r="W2" s="3" t="s">
        <v>72</v>
      </c>
      <c r="X2" s="3" t="s">
        <v>73</v>
      </c>
      <c r="Y2" s="6" t="s">
        <v>74</v>
      </c>
    </row>
    <row r="3" spans="1:25" s="8" customFormat="1" x14ac:dyDescent="0.35">
      <c r="A3" s="8" t="s">
        <v>10</v>
      </c>
      <c r="B3" s="12" t="s">
        <v>11</v>
      </c>
      <c r="C3" s="20" t="s">
        <v>11</v>
      </c>
      <c r="D3" s="9">
        <v>16262</v>
      </c>
      <c r="E3" s="21">
        <v>1</v>
      </c>
      <c r="F3" s="10">
        <v>1</v>
      </c>
      <c r="G3" s="10">
        <v>1</v>
      </c>
      <c r="H3" s="23">
        <v>15</v>
      </c>
      <c r="I3" s="9">
        <v>185</v>
      </c>
      <c r="J3" s="9">
        <v>176</v>
      </c>
      <c r="K3" s="9">
        <v>0</v>
      </c>
      <c r="L3" s="11">
        <v>300</v>
      </c>
      <c r="M3" s="10">
        <v>0.96</v>
      </c>
      <c r="N3" s="11">
        <v>1219650</v>
      </c>
      <c r="O3" s="26">
        <f>D3*F3*I3</f>
        <v>3008470</v>
      </c>
      <c r="P3" s="26">
        <f>D3*G3*H3*I3</f>
        <v>45127050</v>
      </c>
      <c r="Q3" s="26">
        <f>M3*O3*E3</f>
        <v>2888131.1999999997</v>
      </c>
      <c r="R3" s="26">
        <f>D3*G3*H3*I3*E3*M3</f>
        <v>43321968</v>
      </c>
      <c r="S3" s="26">
        <f>D3*J3</f>
        <v>2862112</v>
      </c>
      <c r="T3" s="26">
        <f>M3*S3*E3</f>
        <v>2747627.52</v>
      </c>
      <c r="U3" s="26">
        <f>D3*K3</f>
        <v>0</v>
      </c>
      <c r="V3" s="26">
        <f>M3*U3*E3</f>
        <v>0</v>
      </c>
      <c r="W3" s="27">
        <f t="shared" ref="W3:W41" si="0">D3*L3</f>
        <v>4878600</v>
      </c>
      <c r="X3" s="27">
        <f>M3*W3*E3</f>
        <v>4683456</v>
      </c>
      <c r="Y3" s="27">
        <f t="shared" ref="Y3:Y41" si="1">N3/D3</f>
        <v>75</v>
      </c>
    </row>
    <row r="4" spans="1:25" s="8" customFormat="1" x14ac:dyDescent="0.35">
      <c r="A4" s="8" t="s">
        <v>10</v>
      </c>
      <c r="B4" s="12" t="s">
        <v>12</v>
      </c>
      <c r="C4" s="20" t="s">
        <v>13</v>
      </c>
      <c r="D4" s="9">
        <v>14428</v>
      </c>
      <c r="E4" s="10">
        <v>1</v>
      </c>
      <c r="F4" s="10">
        <v>1.0174651096423322</v>
      </c>
      <c r="G4" s="10">
        <v>1.0174651096423322</v>
      </c>
      <c r="H4" s="23">
        <v>25</v>
      </c>
      <c r="I4" s="9">
        <v>506.36088855004209</v>
      </c>
      <c r="J4" s="9">
        <v>391.25772109786556</v>
      </c>
      <c r="K4" s="9">
        <v>0</v>
      </c>
      <c r="L4" s="11">
        <v>2413.1734654134511</v>
      </c>
      <c r="M4" s="10">
        <v>0.85</v>
      </c>
      <c r="N4" s="11">
        <v>21748956.435000002</v>
      </c>
      <c r="O4" s="26">
        <f t="shared" ref="O4:O41" si="2">D4*F4*I4</f>
        <v>7433371.0596507061</v>
      </c>
      <c r="P4" s="26">
        <f t="shared" ref="P4:P41" si="3">D4*G4*H4*I4</f>
        <v>185834276.49126765</v>
      </c>
      <c r="Q4" s="26">
        <f t="shared" ref="Q4:Q41" si="4">M4*O4*E4</f>
        <v>6318365.4007031005</v>
      </c>
      <c r="R4" s="26">
        <f t="shared" ref="R4:R41" si="5">D4*G4*H4*I4*E4*M4</f>
        <v>157959135.0175775</v>
      </c>
      <c r="S4" s="26">
        <f t="shared" ref="S4:S41" si="6">D4*J4</f>
        <v>5645066.4000000041</v>
      </c>
      <c r="T4" s="26">
        <f t="shared" ref="T4:T41" si="7">M4*S4*E4</f>
        <v>4798306.4400000032</v>
      </c>
      <c r="U4" s="26">
        <f t="shared" ref="U4:U41" si="8">D4*K4</f>
        <v>0</v>
      </c>
      <c r="V4" s="26">
        <f t="shared" ref="V4:V41" si="9">M4*U4*E4</f>
        <v>0</v>
      </c>
      <c r="W4" s="27">
        <f t="shared" si="0"/>
        <v>34817266.758985274</v>
      </c>
      <c r="X4" s="27">
        <f t="shared" ref="X4:X41" si="10">M4*W4*E4</f>
        <v>29594676.745137483</v>
      </c>
      <c r="Y4" s="27">
        <f t="shared" si="1"/>
        <v>1507.4131158164682</v>
      </c>
    </row>
    <row r="5" spans="1:25" s="8" customFormat="1" x14ac:dyDescent="0.35">
      <c r="A5" s="8" t="s">
        <v>14</v>
      </c>
      <c r="B5" s="8" t="s">
        <v>57</v>
      </c>
      <c r="C5" s="20" t="s">
        <v>13</v>
      </c>
      <c r="D5" s="9">
        <v>692</v>
      </c>
      <c r="E5" s="10">
        <v>1</v>
      </c>
      <c r="F5" s="10">
        <v>1</v>
      </c>
      <c r="G5" s="10">
        <v>1</v>
      </c>
      <c r="H5" s="23">
        <v>25</v>
      </c>
      <c r="I5" s="9">
        <v>798.82511464354525</v>
      </c>
      <c r="J5" s="9">
        <v>118.80757803468205</v>
      </c>
      <c r="K5" s="9">
        <v>0</v>
      </c>
      <c r="L5" s="11">
        <v>2545.5057492012502</v>
      </c>
      <c r="M5" s="10">
        <v>1</v>
      </c>
      <c r="N5" s="11">
        <v>1761489.9784472652</v>
      </c>
      <c r="O5" s="26">
        <f t="shared" si="2"/>
        <v>552786.97933333332</v>
      </c>
      <c r="P5" s="26">
        <f t="shared" si="3"/>
        <v>13819674.483333332</v>
      </c>
      <c r="Q5" s="26">
        <f t="shared" si="4"/>
        <v>552786.97933333332</v>
      </c>
      <c r="R5" s="26">
        <f t="shared" si="5"/>
        <v>13819674.483333332</v>
      </c>
      <c r="S5" s="26">
        <f t="shared" si="6"/>
        <v>82214.843999999983</v>
      </c>
      <c r="T5" s="26">
        <f t="shared" si="7"/>
        <v>82214.843999999983</v>
      </c>
      <c r="U5" s="26">
        <f t="shared" si="8"/>
        <v>0</v>
      </c>
      <c r="V5" s="26">
        <f t="shared" si="9"/>
        <v>0</v>
      </c>
      <c r="W5" s="27">
        <f t="shared" si="0"/>
        <v>1761489.9784472652</v>
      </c>
      <c r="X5" s="27">
        <f t="shared" si="10"/>
        <v>1761489.9784472652</v>
      </c>
      <c r="Y5" s="27">
        <f t="shared" si="1"/>
        <v>2545.5057492012502</v>
      </c>
    </row>
    <row r="6" spans="1:25" s="8" customFormat="1" x14ac:dyDescent="0.35">
      <c r="A6" s="8" t="s">
        <v>14</v>
      </c>
      <c r="B6" s="8" t="s">
        <v>57</v>
      </c>
      <c r="C6" s="20" t="s">
        <v>15</v>
      </c>
      <c r="D6" s="9">
        <v>170</v>
      </c>
      <c r="E6" s="10">
        <v>0.22500000000000031</v>
      </c>
      <c r="F6" s="10">
        <v>1</v>
      </c>
      <c r="G6" s="10">
        <v>1</v>
      </c>
      <c r="H6" s="23">
        <v>10</v>
      </c>
      <c r="I6" s="9">
        <v>6.399999999999987</v>
      </c>
      <c r="J6" s="9">
        <v>0</v>
      </c>
      <c r="K6" s="9">
        <v>2501</v>
      </c>
      <c r="L6" s="11">
        <v>0.60999999999999954</v>
      </c>
      <c r="M6" s="10">
        <v>1</v>
      </c>
      <c r="N6" s="11">
        <v>66.489999999999952</v>
      </c>
      <c r="O6" s="26">
        <f t="shared" si="2"/>
        <v>1087.9999999999977</v>
      </c>
      <c r="P6" s="26">
        <f t="shared" si="3"/>
        <v>10879.999999999978</v>
      </c>
      <c r="Q6" s="26">
        <f t="shared" si="4"/>
        <v>244.79999999999984</v>
      </c>
      <c r="R6" s="26">
        <f t="shared" si="5"/>
        <v>2447.9999999999986</v>
      </c>
      <c r="S6" s="26">
        <f t="shared" si="6"/>
        <v>0</v>
      </c>
      <c r="T6" s="26">
        <f t="shared" si="7"/>
        <v>0</v>
      </c>
      <c r="U6" s="26">
        <f t="shared" si="8"/>
        <v>425170</v>
      </c>
      <c r="V6" s="26">
        <f t="shared" si="9"/>
        <v>95663.250000000131</v>
      </c>
      <c r="W6" s="27">
        <f t="shared" si="0"/>
        <v>103.69999999999992</v>
      </c>
      <c r="X6" s="27">
        <f t="shared" si="10"/>
        <v>23.332500000000014</v>
      </c>
      <c r="Y6" s="27">
        <f t="shared" si="1"/>
        <v>0.39111764705882324</v>
      </c>
    </row>
    <row r="7" spans="1:25" s="8" customFormat="1" x14ac:dyDescent="0.35">
      <c r="A7" s="8" t="s">
        <v>14</v>
      </c>
      <c r="B7" s="8" t="s">
        <v>57</v>
      </c>
      <c r="C7" s="20" t="s">
        <v>16</v>
      </c>
      <c r="D7" s="9">
        <v>57</v>
      </c>
      <c r="E7" s="10">
        <v>0.33500000000000046</v>
      </c>
      <c r="F7" s="10">
        <v>1</v>
      </c>
      <c r="G7" s="10">
        <v>1</v>
      </c>
      <c r="H7" s="23">
        <v>10</v>
      </c>
      <c r="I7" s="9">
        <v>11.559999999999992</v>
      </c>
      <c r="J7" s="9">
        <v>0</v>
      </c>
      <c r="K7" s="9">
        <v>4516</v>
      </c>
      <c r="L7" s="11">
        <v>1.1599999999999984</v>
      </c>
      <c r="M7" s="10">
        <v>1</v>
      </c>
      <c r="N7" s="11">
        <v>63.799999999999905</v>
      </c>
      <c r="O7" s="26">
        <f t="shared" si="2"/>
        <v>658.9199999999995</v>
      </c>
      <c r="P7" s="26">
        <f t="shared" si="3"/>
        <v>6589.1999999999953</v>
      </c>
      <c r="Q7" s="26">
        <f t="shared" si="4"/>
        <v>220.73820000000015</v>
      </c>
      <c r="R7" s="26">
        <f t="shared" si="5"/>
        <v>2207.3820000000014</v>
      </c>
      <c r="S7" s="26">
        <f t="shared" si="6"/>
        <v>0</v>
      </c>
      <c r="T7" s="26">
        <f t="shared" si="7"/>
        <v>0</v>
      </c>
      <c r="U7" s="26">
        <f t="shared" si="8"/>
        <v>257412</v>
      </c>
      <c r="V7" s="26">
        <f t="shared" si="9"/>
        <v>86233.02000000012</v>
      </c>
      <c r="W7" s="27">
        <f t="shared" si="0"/>
        <v>66.119999999999905</v>
      </c>
      <c r="X7" s="27">
        <f t="shared" si="10"/>
        <v>22.150199999999998</v>
      </c>
      <c r="Y7" s="27">
        <f t="shared" si="1"/>
        <v>1.1192982456140335</v>
      </c>
    </row>
    <row r="8" spans="1:25" s="8" customFormat="1" x14ac:dyDescent="0.35">
      <c r="A8" s="8" t="s">
        <v>14</v>
      </c>
      <c r="B8" s="8" t="s">
        <v>57</v>
      </c>
      <c r="C8" s="20" t="s">
        <v>58</v>
      </c>
      <c r="D8" s="9">
        <v>101</v>
      </c>
      <c r="E8" s="10">
        <v>1</v>
      </c>
      <c r="F8" s="10">
        <v>1</v>
      </c>
      <c r="G8" s="10">
        <v>1</v>
      </c>
      <c r="H8" s="23">
        <v>15</v>
      </c>
      <c r="I8" s="9">
        <v>46</v>
      </c>
      <c r="J8" s="9">
        <v>0</v>
      </c>
      <c r="K8" s="9">
        <v>0</v>
      </c>
      <c r="L8" s="11">
        <v>97</v>
      </c>
      <c r="M8" s="10">
        <v>1</v>
      </c>
      <c r="N8" s="11">
        <v>9797</v>
      </c>
      <c r="O8" s="26">
        <f t="shared" si="2"/>
        <v>4646</v>
      </c>
      <c r="P8" s="26">
        <f t="shared" si="3"/>
        <v>69690</v>
      </c>
      <c r="Q8" s="26">
        <f t="shared" si="4"/>
        <v>4646</v>
      </c>
      <c r="R8" s="26">
        <f t="shared" si="5"/>
        <v>69690</v>
      </c>
      <c r="S8" s="26">
        <f t="shared" si="6"/>
        <v>0</v>
      </c>
      <c r="T8" s="26">
        <f t="shared" si="7"/>
        <v>0</v>
      </c>
      <c r="U8" s="26">
        <f t="shared" si="8"/>
        <v>0</v>
      </c>
      <c r="V8" s="26">
        <f t="shared" si="9"/>
        <v>0</v>
      </c>
      <c r="W8" s="27">
        <f t="shared" si="0"/>
        <v>9797</v>
      </c>
      <c r="X8" s="27">
        <f t="shared" si="10"/>
        <v>9797</v>
      </c>
      <c r="Y8" s="27">
        <f t="shared" si="1"/>
        <v>97</v>
      </c>
    </row>
    <row r="9" spans="1:25" s="8" customFormat="1" x14ac:dyDescent="0.35">
      <c r="A9" s="8" t="s">
        <v>14</v>
      </c>
      <c r="B9" s="8" t="s">
        <v>57</v>
      </c>
      <c r="C9" s="20" t="s">
        <v>17</v>
      </c>
      <c r="D9" s="9">
        <v>39</v>
      </c>
      <c r="E9" s="10">
        <v>0.87699999999999967</v>
      </c>
      <c r="F9" s="10">
        <v>1</v>
      </c>
      <c r="G9" s="10">
        <v>1</v>
      </c>
      <c r="H9" s="23">
        <v>10</v>
      </c>
      <c r="I9" s="9">
        <v>25.350000000000012</v>
      </c>
      <c r="J9" s="9">
        <v>0</v>
      </c>
      <c r="K9" s="9">
        <v>12120</v>
      </c>
      <c r="L9" s="11">
        <v>18.649999999999988</v>
      </c>
      <c r="M9" s="10">
        <v>1</v>
      </c>
      <c r="N9" s="11">
        <v>596.79999999999961</v>
      </c>
      <c r="O9" s="26">
        <f t="shared" si="2"/>
        <v>988.65000000000043</v>
      </c>
      <c r="P9" s="26">
        <f t="shared" si="3"/>
        <v>9886.5000000000055</v>
      </c>
      <c r="Q9" s="26">
        <f t="shared" si="4"/>
        <v>867.04605000000004</v>
      </c>
      <c r="R9" s="26">
        <f t="shared" si="5"/>
        <v>8670.460500000001</v>
      </c>
      <c r="S9" s="26">
        <f t="shared" si="6"/>
        <v>0</v>
      </c>
      <c r="T9" s="26">
        <f t="shared" si="7"/>
        <v>0</v>
      </c>
      <c r="U9" s="26">
        <f t="shared" si="8"/>
        <v>472680</v>
      </c>
      <c r="V9" s="26">
        <f t="shared" si="9"/>
        <v>414540.35999999987</v>
      </c>
      <c r="W9" s="27">
        <f t="shared" si="0"/>
        <v>727.34999999999957</v>
      </c>
      <c r="X9" s="27">
        <f t="shared" si="10"/>
        <v>637.88594999999941</v>
      </c>
      <c r="Y9" s="27">
        <f t="shared" si="1"/>
        <v>15.302564102564093</v>
      </c>
    </row>
    <row r="10" spans="1:25" s="8" customFormat="1" x14ac:dyDescent="0.35">
      <c r="A10" s="8" t="s">
        <v>14</v>
      </c>
      <c r="B10" s="8" t="s">
        <v>57</v>
      </c>
      <c r="C10" s="20" t="s">
        <v>19</v>
      </c>
      <c r="D10" s="9">
        <v>748</v>
      </c>
      <c r="E10" s="10">
        <v>1</v>
      </c>
      <c r="F10" s="10">
        <v>1</v>
      </c>
      <c r="G10" s="10">
        <v>1</v>
      </c>
      <c r="H10" s="23">
        <v>15</v>
      </c>
      <c r="I10" s="9">
        <v>185</v>
      </c>
      <c r="J10" s="9">
        <v>96.235294117647058</v>
      </c>
      <c r="K10" s="9">
        <v>0</v>
      </c>
      <c r="L10" s="11">
        <v>280</v>
      </c>
      <c r="M10" s="10">
        <v>1</v>
      </c>
      <c r="N10" s="11">
        <v>209440</v>
      </c>
      <c r="O10" s="26">
        <f t="shared" si="2"/>
        <v>138380</v>
      </c>
      <c r="P10" s="26">
        <f t="shared" si="3"/>
        <v>2075700</v>
      </c>
      <c r="Q10" s="26">
        <f t="shared" si="4"/>
        <v>138380</v>
      </c>
      <c r="R10" s="26">
        <f t="shared" si="5"/>
        <v>2075700</v>
      </c>
      <c r="S10" s="26">
        <f t="shared" si="6"/>
        <v>71984</v>
      </c>
      <c r="T10" s="26">
        <f t="shared" si="7"/>
        <v>71984</v>
      </c>
      <c r="U10" s="26">
        <f t="shared" si="8"/>
        <v>0</v>
      </c>
      <c r="V10" s="26">
        <f t="shared" si="9"/>
        <v>0</v>
      </c>
      <c r="W10" s="27">
        <f t="shared" si="0"/>
        <v>209440</v>
      </c>
      <c r="X10" s="27">
        <f t="shared" si="10"/>
        <v>209440</v>
      </c>
      <c r="Y10" s="27">
        <f t="shared" si="1"/>
        <v>280</v>
      </c>
    </row>
    <row r="11" spans="1:25" s="8" customFormat="1" x14ac:dyDescent="0.35">
      <c r="A11" s="8" t="s">
        <v>14</v>
      </c>
      <c r="B11" s="12" t="s">
        <v>47</v>
      </c>
      <c r="C11" s="20" t="s">
        <v>53</v>
      </c>
      <c r="D11" s="9">
        <v>15</v>
      </c>
      <c r="E11" s="10">
        <v>1</v>
      </c>
      <c r="F11" s="10">
        <v>1</v>
      </c>
      <c r="G11" s="10">
        <v>1</v>
      </c>
      <c r="H11" s="23">
        <v>25</v>
      </c>
      <c r="I11" s="9">
        <v>7432.318666666667</v>
      </c>
      <c r="J11" s="9">
        <v>0</v>
      </c>
      <c r="K11" s="9">
        <v>0</v>
      </c>
      <c r="L11" s="11">
        <v>4945.2666666666664</v>
      </c>
      <c r="M11" s="10">
        <v>1</v>
      </c>
      <c r="N11" s="11">
        <v>36600</v>
      </c>
      <c r="O11" s="26">
        <f t="shared" si="2"/>
        <v>111484.78</v>
      </c>
      <c r="P11" s="26">
        <f t="shared" si="3"/>
        <v>2787119.5</v>
      </c>
      <c r="Q11" s="26">
        <f t="shared" si="4"/>
        <v>111484.78</v>
      </c>
      <c r="R11" s="26">
        <f t="shared" si="5"/>
        <v>2787119.5</v>
      </c>
      <c r="S11" s="26">
        <f t="shared" si="6"/>
        <v>0</v>
      </c>
      <c r="T11" s="26">
        <f t="shared" si="7"/>
        <v>0</v>
      </c>
      <c r="U11" s="26">
        <f t="shared" si="8"/>
        <v>0</v>
      </c>
      <c r="V11" s="26">
        <f t="shared" si="9"/>
        <v>0</v>
      </c>
      <c r="W11" s="27">
        <f t="shared" si="0"/>
        <v>74179</v>
      </c>
      <c r="X11" s="27">
        <f t="shared" si="10"/>
        <v>74179</v>
      </c>
      <c r="Y11" s="27">
        <f t="shared" si="1"/>
        <v>2440</v>
      </c>
    </row>
    <row r="12" spans="1:25" s="8" customFormat="1" x14ac:dyDescent="0.35">
      <c r="A12" s="8" t="s">
        <v>14</v>
      </c>
      <c r="B12" s="12" t="s">
        <v>47</v>
      </c>
      <c r="C12" s="20" t="s">
        <v>21</v>
      </c>
      <c r="D12" s="9">
        <v>6</v>
      </c>
      <c r="E12" s="10">
        <v>1</v>
      </c>
      <c r="F12" s="10">
        <v>1</v>
      </c>
      <c r="G12" s="10">
        <v>1</v>
      </c>
      <c r="H12" s="23">
        <v>20</v>
      </c>
      <c r="I12" s="9">
        <v>15508.908333333335</v>
      </c>
      <c r="J12" s="9">
        <v>10191.568333333335</v>
      </c>
      <c r="K12" s="9">
        <v>0</v>
      </c>
      <c r="L12" s="11">
        <v>7263.4683333333332</v>
      </c>
      <c r="M12" s="10">
        <v>1</v>
      </c>
      <c r="N12" s="11">
        <v>45720</v>
      </c>
      <c r="O12" s="26">
        <f t="shared" si="2"/>
        <v>93053.450000000012</v>
      </c>
      <c r="P12" s="26">
        <f t="shared" si="3"/>
        <v>1861069.0000000002</v>
      </c>
      <c r="Q12" s="26">
        <f t="shared" si="4"/>
        <v>93053.450000000012</v>
      </c>
      <c r="R12" s="26">
        <f t="shared" si="5"/>
        <v>1861069.0000000002</v>
      </c>
      <c r="S12" s="26">
        <f t="shared" si="6"/>
        <v>61149.41</v>
      </c>
      <c r="T12" s="26">
        <f t="shared" si="7"/>
        <v>61149.41</v>
      </c>
      <c r="U12" s="26">
        <f t="shared" si="8"/>
        <v>0</v>
      </c>
      <c r="V12" s="26">
        <f t="shared" si="9"/>
        <v>0</v>
      </c>
      <c r="W12" s="27">
        <f t="shared" si="0"/>
        <v>43580.81</v>
      </c>
      <c r="X12" s="27">
        <f t="shared" si="10"/>
        <v>43580.81</v>
      </c>
      <c r="Y12" s="27">
        <f t="shared" si="1"/>
        <v>7620</v>
      </c>
    </row>
    <row r="13" spans="1:25" s="8" customFormat="1" x14ac:dyDescent="0.35">
      <c r="A13" s="8" t="s">
        <v>14</v>
      </c>
      <c r="B13" s="12" t="s">
        <v>47</v>
      </c>
      <c r="C13" s="20" t="s">
        <v>22</v>
      </c>
      <c r="D13" s="9">
        <v>14</v>
      </c>
      <c r="E13" s="10">
        <v>1</v>
      </c>
      <c r="F13" s="10">
        <v>1</v>
      </c>
      <c r="G13" s="10">
        <v>1</v>
      </c>
      <c r="H13" s="23">
        <v>15</v>
      </c>
      <c r="I13" s="9">
        <v>446.94642857142856</v>
      </c>
      <c r="J13" s="9">
        <v>0</v>
      </c>
      <c r="K13" s="9">
        <v>0</v>
      </c>
      <c r="L13" s="11">
        <v>2724.7857142857142</v>
      </c>
      <c r="M13" s="10">
        <v>1</v>
      </c>
      <c r="N13" s="11">
        <v>12600</v>
      </c>
      <c r="O13" s="26">
        <f t="shared" si="2"/>
        <v>6257.25</v>
      </c>
      <c r="P13" s="26">
        <f t="shared" si="3"/>
        <v>93858.75</v>
      </c>
      <c r="Q13" s="26">
        <f t="shared" si="4"/>
        <v>6257.25</v>
      </c>
      <c r="R13" s="26">
        <f t="shared" si="5"/>
        <v>93858.75</v>
      </c>
      <c r="S13" s="26">
        <f t="shared" si="6"/>
        <v>0</v>
      </c>
      <c r="T13" s="26">
        <f t="shared" si="7"/>
        <v>0</v>
      </c>
      <c r="U13" s="26">
        <f t="shared" si="8"/>
        <v>0</v>
      </c>
      <c r="V13" s="26">
        <f t="shared" si="9"/>
        <v>0</v>
      </c>
      <c r="W13" s="27">
        <f t="shared" si="0"/>
        <v>38147</v>
      </c>
      <c r="X13" s="27">
        <f t="shared" si="10"/>
        <v>38147</v>
      </c>
      <c r="Y13" s="27">
        <f t="shared" si="1"/>
        <v>900</v>
      </c>
    </row>
    <row r="14" spans="1:25" s="8" customFormat="1" x14ac:dyDescent="0.35">
      <c r="A14" s="8" t="s">
        <v>14</v>
      </c>
      <c r="B14" s="12" t="s">
        <v>47</v>
      </c>
      <c r="C14" s="20" t="s">
        <v>17</v>
      </c>
      <c r="D14" s="9">
        <v>847</v>
      </c>
      <c r="E14" s="10">
        <v>0.877</v>
      </c>
      <c r="F14" s="10">
        <v>1</v>
      </c>
      <c r="G14" s="10">
        <v>1</v>
      </c>
      <c r="H14" s="23">
        <v>10</v>
      </c>
      <c r="I14" s="9">
        <v>30.6</v>
      </c>
      <c r="J14" s="9">
        <v>0</v>
      </c>
      <c r="K14" s="9">
        <v>8322</v>
      </c>
      <c r="L14" s="11">
        <v>18.650000000000002</v>
      </c>
      <c r="M14" s="10">
        <v>1</v>
      </c>
      <c r="N14" s="11">
        <v>3518795.0499999984</v>
      </c>
      <c r="O14" s="26">
        <f t="shared" si="2"/>
        <v>25918.2</v>
      </c>
      <c r="P14" s="26">
        <f t="shared" si="3"/>
        <v>259182</v>
      </c>
      <c r="Q14" s="26">
        <f t="shared" si="4"/>
        <v>22730.261399999999</v>
      </c>
      <c r="R14" s="26">
        <f t="shared" si="5"/>
        <v>227302.614</v>
      </c>
      <c r="S14" s="26">
        <f t="shared" si="6"/>
        <v>0</v>
      </c>
      <c r="T14" s="26">
        <f t="shared" si="7"/>
        <v>0</v>
      </c>
      <c r="U14" s="26">
        <f t="shared" si="8"/>
        <v>7048734</v>
      </c>
      <c r="V14" s="26">
        <f t="shared" si="9"/>
        <v>6181739.7180000003</v>
      </c>
      <c r="W14" s="27">
        <f t="shared" si="0"/>
        <v>15796.550000000001</v>
      </c>
      <c r="X14" s="27">
        <f t="shared" si="10"/>
        <v>13853.574350000001</v>
      </c>
      <c r="Y14" s="27">
        <f t="shared" si="1"/>
        <v>4154.4215466351807</v>
      </c>
    </row>
    <row r="15" spans="1:25" s="8" customFormat="1" x14ac:dyDescent="0.35">
      <c r="A15" s="8" t="s">
        <v>14</v>
      </c>
      <c r="B15" s="12" t="s">
        <v>47</v>
      </c>
      <c r="C15" s="20" t="s">
        <v>9</v>
      </c>
      <c r="D15" s="9">
        <v>125</v>
      </c>
      <c r="E15" s="10">
        <v>1</v>
      </c>
      <c r="F15" s="21">
        <v>1.218500000000003</v>
      </c>
      <c r="G15" s="21">
        <v>1.2108999999999999</v>
      </c>
      <c r="H15" s="23">
        <v>21.382338322337873</v>
      </c>
      <c r="I15" s="9">
        <v>33740.175999999999</v>
      </c>
      <c r="J15" s="9">
        <v>519.18399999999997</v>
      </c>
      <c r="K15" s="9">
        <v>0</v>
      </c>
      <c r="L15" s="11">
        <v>39912.194080000001</v>
      </c>
      <c r="M15" s="10">
        <v>1</v>
      </c>
      <c r="N15" s="11">
        <v>10600</v>
      </c>
      <c r="O15" s="26">
        <f t="shared" si="2"/>
        <v>5139050.5570000121</v>
      </c>
      <c r="P15" s="26">
        <f t="shared" si="3"/>
        <v>109199546.00000001</v>
      </c>
      <c r="Q15" s="26">
        <f t="shared" si="4"/>
        <v>5139050.5570000121</v>
      </c>
      <c r="R15" s="26">
        <f t="shared" si="5"/>
        <v>109199546.00000001</v>
      </c>
      <c r="S15" s="26">
        <f t="shared" si="6"/>
        <v>64897.999999999993</v>
      </c>
      <c r="T15" s="26">
        <f t="shared" si="7"/>
        <v>64897.999999999993</v>
      </c>
      <c r="U15" s="26">
        <f t="shared" si="8"/>
        <v>0</v>
      </c>
      <c r="V15" s="26">
        <f t="shared" si="9"/>
        <v>0</v>
      </c>
      <c r="W15" s="27">
        <f t="shared" si="0"/>
        <v>4989024.26</v>
      </c>
      <c r="X15" s="27">
        <f t="shared" si="10"/>
        <v>4989024.26</v>
      </c>
      <c r="Y15" s="27">
        <f t="shared" si="1"/>
        <v>84.8</v>
      </c>
    </row>
    <row r="16" spans="1:25" s="8" customFormat="1" x14ac:dyDescent="0.35">
      <c r="A16" s="19" t="s">
        <v>26</v>
      </c>
      <c r="B16" s="20" t="s">
        <v>49</v>
      </c>
      <c r="C16" s="20" t="s">
        <v>9</v>
      </c>
      <c r="D16" s="9">
        <v>22</v>
      </c>
      <c r="E16" s="10">
        <v>1</v>
      </c>
      <c r="F16" s="21">
        <v>1</v>
      </c>
      <c r="G16" s="21">
        <v>1</v>
      </c>
      <c r="H16" s="23">
        <v>5</v>
      </c>
      <c r="I16" s="9">
        <v>2359.9545454545455</v>
      </c>
      <c r="J16" s="9">
        <v>0</v>
      </c>
      <c r="K16" s="9">
        <v>0</v>
      </c>
      <c r="L16" s="18">
        <v>1215.0613636363635</v>
      </c>
      <c r="M16" s="10">
        <v>0.50060000000000027</v>
      </c>
      <c r="N16" s="11">
        <v>26506</v>
      </c>
      <c r="O16" s="26">
        <f t="shared" si="2"/>
        <v>51919</v>
      </c>
      <c r="P16" s="26">
        <f t="shared" si="3"/>
        <v>259595</v>
      </c>
      <c r="Q16" s="26">
        <f t="shared" si="4"/>
        <v>25990.651400000013</v>
      </c>
      <c r="R16" s="26">
        <f t="shared" si="5"/>
        <v>129953.25700000007</v>
      </c>
      <c r="S16" s="26">
        <f t="shared" si="6"/>
        <v>0</v>
      </c>
      <c r="T16" s="26">
        <f t="shared" si="7"/>
        <v>0</v>
      </c>
      <c r="U16" s="26">
        <f t="shared" si="8"/>
        <v>0</v>
      </c>
      <c r="V16" s="26">
        <f t="shared" si="9"/>
        <v>0</v>
      </c>
      <c r="W16" s="27">
        <f t="shared" si="0"/>
        <v>26731.349999999995</v>
      </c>
      <c r="X16" s="27">
        <f t="shared" si="10"/>
        <v>13381.713810000005</v>
      </c>
      <c r="Y16" s="27">
        <f t="shared" si="1"/>
        <v>1204.8181818181818</v>
      </c>
    </row>
    <row r="17" spans="1:25" s="8" customFormat="1" x14ac:dyDescent="0.35">
      <c r="A17" s="19" t="s">
        <v>26</v>
      </c>
      <c r="B17" s="20" t="s">
        <v>59</v>
      </c>
      <c r="C17" s="20" t="s">
        <v>9</v>
      </c>
      <c r="D17" s="9">
        <v>3</v>
      </c>
      <c r="E17" s="10">
        <v>1</v>
      </c>
      <c r="F17" s="21">
        <v>1</v>
      </c>
      <c r="G17" s="21">
        <v>1</v>
      </c>
      <c r="H17" s="23">
        <v>24.624436163140942</v>
      </c>
      <c r="I17" s="9">
        <v>402155.33333333331</v>
      </c>
      <c r="J17" s="9">
        <v>-217744.33333333334</v>
      </c>
      <c r="K17" s="9">
        <v>0</v>
      </c>
      <c r="L17" s="18">
        <v>344014.33333333331</v>
      </c>
      <c r="M17" s="10">
        <v>1</v>
      </c>
      <c r="N17" s="11">
        <v>315000</v>
      </c>
      <c r="O17" s="26">
        <f t="shared" si="2"/>
        <v>1206466</v>
      </c>
      <c r="P17" s="26">
        <f t="shared" si="3"/>
        <v>29708544.999999996</v>
      </c>
      <c r="Q17" s="26">
        <f t="shared" si="4"/>
        <v>1206466</v>
      </c>
      <c r="R17" s="26">
        <f t="shared" si="5"/>
        <v>29708544.999999996</v>
      </c>
      <c r="S17" s="26">
        <f t="shared" si="6"/>
        <v>-653233</v>
      </c>
      <c r="T17" s="26">
        <f t="shared" si="7"/>
        <v>-653233</v>
      </c>
      <c r="U17" s="26">
        <f t="shared" si="8"/>
        <v>0</v>
      </c>
      <c r="V17" s="26">
        <f t="shared" si="9"/>
        <v>0</v>
      </c>
      <c r="W17" s="27">
        <f t="shared" si="0"/>
        <v>1032043</v>
      </c>
      <c r="X17" s="27">
        <f t="shared" si="10"/>
        <v>1032043</v>
      </c>
      <c r="Y17" s="27">
        <f t="shared" si="1"/>
        <v>105000</v>
      </c>
    </row>
    <row r="18" spans="1:25" s="8" customFormat="1" x14ac:dyDescent="0.35">
      <c r="A18" s="8" t="s">
        <v>26</v>
      </c>
      <c r="B18" s="12" t="s">
        <v>27</v>
      </c>
      <c r="C18" s="20" t="s">
        <v>28</v>
      </c>
      <c r="D18" s="9">
        <v>357</v>
      </c>
      <c r="E18" s="24">
        <v>0.98940525850123495</v>
      </c>
      <c r="F18" s="21">
        <v>1.2184999999999999</v>
      </c>
      <c r="G18" s="21">
        <v>1.2109000000000001</v>
      </c>
      <c r="H18" s="25">
        <v>20.080041969330008</v>
      </c>
      <c r="I18" s="9">
        <v>24824.498599439776</v>
      </c>
      <c r="J18" s="9">
        <v>4767.3529411764703</v>
      </c>
      <c r="K18" s="9">
        <v>0</v>
      </c>
      <c r="L18" s="11">
        <v>30665.451036414564</v>
      </c>
      <c r="M18" s="10">
        <v>0.70965660261966468</v>
      </c>
      <c r="N18" s="11">
        <v>3054164.2399999988</v>
      </c>
      <c r="O18" s="26">
        <f>D18*F18*I18</f>
        <v>10798768.600999998</v>
      </c>
      <c r="P18" s="26">
        <f t="shared" si="3"/>
        <v>215487259</v>
      </c>
      <c r="Q18" s="41">
        <f>M18*O18</f>
        <v>7663417.4378615674</v>
      </c>
      <c r="R18" s="26">
        <f t="shared" si="5"/>
        <v>151301787.53508341</v>
      </c>
      <c r="S18" s="26">
        <f t="shared" si="6"/>
        <v>1701945</v>
      </c>
      <c r="T18" s="26">
        <f t="shared" si="7"/>
        <v>1195000.2147755639</v>
      </c>
      <c r="U18" s="26">
        <f t="shared" si="8"/>
        <v>0</v>
      </c>
      <c r="V18" s="26">
        <f t="shared" si="9"/>
        <v>0</v>
      </c>
      <c r="W18" s="27">
        <f t="shared" si="0"/>
        <v>10947566.02</v>
      </c>
      <c r="X18" s="27">
        <f t="shared" si="10"/>
        <v>7686701.8294772534</v>
      </c>
      <c r="Y18" s="27">
        <f t="shared" si="1"/>
        <v>8555.0819047619007</v>
      </c>
    </row>
    <row r="19" spans="1:25" s="8" customFormat="1" x14ac:dyDescent="0.35">
      <c r="A19" s="8" t="s">
        <v>26</v>
      </c>
      <c r="B19" s="12" t="s">
        <v>27</v>
      </c>
      <c r="C19" s="20" t="s">
        <v>29</v>
      </c>
      <c r="D19" s="9">
        <v>92</v>
      </c>
      <c r="E19" s="24">
        <v>1.1028418769537445</v>
      </c>
      <c r="F19" s="21">
        <v>1.0041999999999986</v>
      </c>
      <c r="G19" s="21">
        <v>0.94989999999999963</v>
      </c>
      <c r="H19" s="25">
        <v>16.640419506704635</v>
      </c>
      <c r="I19" s="9">
        <v>40761.619565217392</v>
      </c>
      <c r="J19" s="9">
        <v>32921.40217391304</v>
      </c>
      <c r="K19" s="9">
        <v>0</v>
      </c>
      <c r="L19" s="11">
        <v>53470.309891304336</v>
      </c>
      <c r="M19" s="10">
        <v>0.29789961030050438</v>
      </c>
      <c r="N19" s="11">
        <v>823972.19000000006</v>
      </c>
      <c r="O19" s="26">
        <f t="shared" si="2"/>
        <v>3765819.2897999953</v>
      </c>
      <c r="P19" s="26">
        <f t="shared" si="3"/>
        <v>59276345</v>
      </c>
      <c r="Q19" s="41">
        <f>M19*O19</f>
        <v>1121836.0988935407</v>
      </c>
      <c r="R19" s="26">
        <f t="shared" si="5"/>
        <v>19474423.083306748</v>
      </c>
      <c r="S19" s="26">
        <f t="shared" si="6"/>
        <v>3028768.9999999995</v>
      </c>
      <c r="T19" s="26">
        <f t="shared" si="7"/>
        <v>995060.15304425207</v>
      </c>
      <c r="U19" s="26">
        <f t="shared" si="8"/>
        <v>0</v>
      </c>
      <c r="V19" s="26">
        <f t="shared" si="9"/>
        <v>0</v>
      </c>
      <c r="W19" s="27">
        <f t="shared" si="0"/>
        <v>4919268.5099999988</v>
      </c>
      <c r="X19" s="27">
        <f t="shared" si="10"/>
        <v>1616157.6126889735</v>
      </c>
      <c r="Y19" s="27">
        <f t="shared" si="1"/>
        <v>8956.2194565217396</v>
      </c>
    </row>
    <row r="20" spans="1:25" s="8" customFormat="1" x14ac:dyDescent="0.35">
      <c r="A20" s="8" t="s">
        <v>26</v>
      </c>
      <c r="B20" s="12" t="s">
        <v>27</v>
      </c>
      <c r="C20" s="20" t="s">
        <v>30</v>
      </c>
      <c r="D20" s="9">
        <v>125</v>
      </c>
      <c r="E20" s="24">
        <v>1.09825442165098</v>
      </c>
      <c r="F20" s="21">
        <v>1.0041999999999982</v>
      </c>
      <c r="G20" s="21">
        <v>0.94989999999999963</v>
      </c>
      <c r="H20" s="25">
        <v>17.019137330162209</v>
      </c>
      <c r="I20" s="9">
        <v>29350.567999999999</v>
      </c>
      <c r="J20" s="9">
        <v>22088.168000000001</v>
      </c>
      <c r="K20" s="9">
        <v>0</v>
      </c>
      <c r="L20" s="11">
        <v>34666.722399999999</v>
      </c>
      <c r="M20" s="10">
        <v>0.29217555568941683</v>
      </c>
      <c r="N20" s="11">
        <v>867927.74000000034</v>
      </c>
      <c r="O20" s="26">
        <f t="shared" si="2"/>
        <v>3684230.0481999936</v>
      </c>
      <c r="P20" s="26">
        <f t="shared" si="3"/>
        <v>59311915.999999993</v>
      </c>
      <c r="Q20" s="41">
        <f>M20*O20</f>
        <v>1076441.9616204801</v>
      </c>
      <c r="R20" s="26">
        <f t="shared" si="5"/>
        <v>19032191.231871236</v>
      </c>
      <c r="S20" s="26">
        <f t="shared" si="6"/>
        <v>2761021</v>
      </c>
      <c r="T20" s="26">
        <f t="shared" si="7"/>
        <v>885964.96641943522</v>
      </c>
      <c r="U20" s="26">
        <f t="shared" si="8"/>
        <v>0</v>
      </c>
      <c r="V20" s="26">
        <f t="shared" si="9"/>
        <v>0</v>
      </c>
      <c r="W20" s="27">
        <f t="shared" si="0"/>
        <v>4333340.3</v>
      </c>
      <c r="X20" s="27">
        <f t="shared" si="10"/>
        <v>1390495.6512005832</v>
      </c>
      <c r="Y20" s="27">
        <f t="shared" si="1"/>
        <v>6943.4219200000025</v>
      </c>
    </row>
    <row r="21" spans="1:25" s="8" customFormat="1" x14ac:dyDescent="0.35">
      <c r="A21" s="8" t="s">
        <v>26</v>
      </c>
      <c r="B21" s="12" t="s">
        <v>31</v>
      </c>
      <c r="C21" s="20" t="s">
        <v>32</v>
      </c>
      <c r="D21" s="9">
        <v>24</v>
      </c>
      <c r="E21" s="10">
        <v>1</v>
      </c>
      <c r="F21" s="21">
        <v>1.0690999999999997</v>
      </c>
      <c r="G21" s="21">
        <v>1.1079000000000006</v>
      </c>
      <c r="H21" s="23">
        <v>14.276496686119348</v>
      </c>
      <c r="I21" s="9">
        <v>103436</v>
      </c>
      <c r="J21" s="9">
        <v>0</v>
      </c>
      <c r="K21" s="9">
        <v>0</v>
      </c>
      <c r="L21" s="11">
        <v>155055.60333333333</v>
      </c>
      <c r="M21" s="10">
        <v>0.52069999999999983</v>
      </c>
      <c r="N21" s="11">
        <v>2508042.66</v>
      </c>
      <c r="O21" s="26">
        <f t="shared" si="2"/>
        <v>2654002.2623999994</v>
      </c>
      <c r="P21" s="26">
        <f t="shared" si="3"/>
        <v>39264961</v>
      </c>
      <c r="Q21" s="26">
        <f t="shared" si="4"/>
        <v>1381938.9780316793</v>
      </c>
      <c r="R21" s="26">
        <f t="shared" si="5"/>
        <v>20445265.192699995</v>
      </c>
      <c r="S21" s="26">
        <f t="shared" si="6"/>
        <v>0</v>
      </c>
      <c r="T21" s="26">
        <f t="shared" si="7"/>
        <v>0</v>
      </c>
      <c r="U21" s="26">
        <f t="shared" si="8"/>
        <v>0</v>
      </c>
      <c r="V21" s="26">
        <f t="shared" si="9"/>
        <v>0</v>
      </c>
      <c r="W21" s="27">
        <f t="shared" si="0"/>
        <v>3721334.48</v>
      </c>
      <c r="X21" s="27">
        <f t="shared" si="10"/>
        <v>1937698.8637359994</v>
      </c>
      <c r="Y21" s="27">
        <f t="shared" si="1"/>
        <v>104501.77750000001</v>
      </c>
    </row>
    <row r="22" spans="1:25" s="8" customFormat="1" x14ac:dyDescent="0.35">
      <c r="A22" s="8" t="s">
        <v>26</v>
      </c>
      <c r="B22" s="12" t="s">
        <v>31</v>
      </c>
      <c r="C22" s="20" t="s">
        <v>33</v>
      </c>
      <c r="D22" s="9">
        <v>98</v>
      </c>
      <c r="E22" s="10">
        <v>1</v>
      </c>
      <c r="F22" s="21">
        <v>1.0691000000000019</v>
      </c>
      <c r="G22" s="21">
        <v>1.1079000000000006</v>
      </c>
      <c r="H22" s="23">
        <v>16.093272869536996</v>
      </c>
      <c r="I22" s="9">
        <v>156839.74489795917</v>
      </c>
      <c r="J22" s="9">
        <v>8463.6938775510207</v>
      </c>
      <c r="K22" s="9">
        <v>1179306.1224489796</v>
      </c>
      <c r="L22" s="11">
        <v>106658.96469387755</v>
      </c>
      <c r="M22" s="10">
        <v>0.52069999999999961</v>
      </c>
      <c r="N22" s="11">
        <v>9340826.75</v>
      </c>
      <c r="O22" s="26">
        <f t="shared" si="2"/>
        <v>16432382.384500027</v>
      </c>
      <c r="P22" s="26">
        <f t="shared" si="3"/>
        <v>274048317.64931846</v>
      </c>
      <c r="Q22" s="26">
        <f t="shared" si="4"/>
        <v>8556341.5076091569</v>
      </c>
      <c r="R22" s="26">
        <f t="shared" si="5"/>
        <v>142696959</v>
      </c>
      <c r="S22" s="26">
        <f t="shared" si="6"/>
        <v>829442</v>
      </c>
      <c r="T22" s="26">
        <f t="shared" si="7"/>
        <v>431890.44939999969</v>
      </c>
      <c r="U22" s="26">
        <f t="shared" si="8"/>
        <v>115572000</v>
      </c>
      <c r="V22" s="26">
        <f t="shared" si="9"/>
        <v>60178340.399999954</v>
      </c>
      <c r="W22" s="27">
        <f t="shared" si="0"/>
        <v>10452578.540000001</v>
      </c>
      <c r="X22" s="27">
        <f t="shared" si="10"/>
        <v>5442657.6457779966</v>
      </c>
      <c r="Y22" s="27">
        <f t="shared" si="1"/>
        <v>95314.558673469393</v>
      </c>
    </row>
    <row r="23" spans="1:25" s="8" customFormat="1" x14ac:dyDescent="0.35">
      <c r="A23" s="8" t="s">
        <v>26</v>
      </c>
      <c r="B23" s="12" t="s">
        <v>34</v>
      </c>
      <c r="C23" s="20" t="s">
        <v>35</v>
      </c>
      <c r="D23" s="9">
        <v>261</v>
      </c>
      <c r="E23" s="10">
        <v>1</v>
      </c>
      <c r="F23" s="10">
        <v>1</v>
      </c>
      <c r="G23" s="10">
        <v>1</v>
      </c>
      <c r="H23" s="23">
        <v>15</v>
      </c>
      <c r="I23" s="9">
        <v>14076.049808429119</v>
      </c>
      <c r="J23" s="9">
        <v>-2438.6360153256705</v>
      </c>
      <c r="K23" s="9">
        <v>0</v>
      </c>
      <c r="L23" s="11">
        <v>4825.5057471264372</v>
      </c>
      <c r="M23" s="10">
        <v>0.95</v>
      </c>
      <c r="N23" s="11">
        <v>958751.57999999984</v>
      </c>
      <c r="O23" s="26">
        <f t="shared" si="2"/>
        <v>3673849</v>
      </c>
      <c r="P23" s="26">
        <f t="shared" si="3"/>
        <v>55107735</v>
      </c>
      <c r="Q23" s="26">
        <f t="shared" si="4"/>
        <v>3490156.55</v>
      </c>
      <c r="R23" s="26">
        <f t="shared" si="5"/>
        <v>52352348.25</v>
      </c>
      <c r="S23" s="26">
        <f t="shared" si="6"/>
        <v>-636484</v>
      </c>
      <c r="T23" s="26">
        <f t="shared" si="7"/>
        <v>-604659.79999999993</v>
      </c>
      <c r="U23" s="26">
        <f t="shared" si="8"/>
        <v>0</v>
      </c>
      <c r="V23" s="26">
        <f t="shared" si="9"/>
        <v>0</v>
      </c>
      <c r="W23" s="27">
        <f t="shared" si="0"/>
        <v>1259457</v>
      </c>
      <c r="X23" s="27">
        <f t="shared" si="10"/>
        <v>1196484.1499999999</v>
      </c>
      <c r="Y23" s="27">
        <f t="shared" si="1"/>
        <v>3673.3777011494249</v>
      </c>
    </row>
    <row r="24" spans="1:25" s="8" customFormat="1" x14ac:dyDescent="0.35">
      <c r="A24" s="8" t="s">
        <v>26</v>
      </c>
      <c r="B24" s="12" t="s">
        <v>34</v>
      </c>
      <c r="C24" s="20" t="s">
        <v>38</v>
      </c>
      <c r="D24" s="9">
        <v>14</v>
      </c>
      <c r="E24" s="10">
        <v>1</v>
      </c>
      <c r="F24" s="10">
        <v>1</v>
      </c>
      <c r="G24" s="10">
        <v>1</v>
      </c>
      <c r="H24" s="23">
        <v>15</v>
      </c>
      <c r="I24" s="9">
        <v>13021.285714285714</v>
      </c>
      <c r="J24" s="9">
        <v>20806.5</v>
      </c>
      <c r="K24" s="9">
        <v>0</v>
      </c>
      <c r="L24" s="11">
        <v>14752.142857142857</v>
      </c>
      <c r="M24" s="10">
        <v>0.94999999999999984</v>
      </c>
      <c r="N24" s="11">
        <v>201000</v>
      </c>
      <c r="O24" s="26">
        <f t="shared" si="2"/>
        <v>182298</v>
      </c>
      <c r="P24" s="26">
        <f t="shared" si="3"/>
        <v>2734470</v>
      </c>
      <c r="Q24" s="26">
        <f t="shared" si="4"/>
        <v>173183.09999999998</v>
      </c>
      <c r="R24" s="26">
        <f t="shared" si="5"/>
        <v>2597746.4999999995</v>
      </c>
      <c r="S24" s="26">
        <f t="shared" si="6"/>
        <v>291291</v>
      </c>
      <c r="T24" s="26">
        <f t="shared" si="7"/>
        <v>276726.44999999995</v>
      </c>
      <c r="U24" s="26">
        <f t="shared" si="8"/>
        <v>0</v>
      </c>
      <c r="V24" s="26">
        <f t="shared" si="9"/>
        <v>0</v>
      </c>
      <c r="W24" s="27">
        <f t="shared" si="0"/>
        <v>206530</v>
      </c>
      <c r="X24" s="27">
        <f t="shared" si="10"/>
        <v>196203.49999999997</v>
      </c>
      <c r="Y24" s="27">
        <f t="shared" si="1"/>
        <v>14357.142857142857</v>
      </c>
    </row>
    <row r="25" spans="1:25" s="8" customFormat="1" x14ac:dyDescent="0.35">
      <c r="A25" s="8" t="s">
        <v>26</v>
      </c>
      <c r="B25" s="12" t="s">
        <v>34</v>
      </c>
      <c r="C25" s="20" t="s">
        <v>39</v>
      </c>
      <c r="D25" s="9">
        <v>78</v>
      </c>
      <c r="E25" s="10">
        <v>1</v>
      </c>
      <c r="F25" s="10">
        <v>1</v>
      </c>
      <c r="G25" s="10">
        <v>1</v>
      </c>
      <c r="H25" s="23">
        <v>15</v>
      </c>
      <c r="I25" s="9">
        <v>1649.3902564102564</v>
      </c>
      <c r="J25" s="9">
        <v>0</v>
      </c>
      <c r="K25" s="9">
        <v>0</v>
      </c>
      <c r="L25" s="11">
        <v>1650</v>
      </c>
      <c r="M25" s="10">
        <v>0.94999999999999962</v>
      </c>
      <c r="N25" s="11">
        <v>121860</v>
      </c>
      <c r="O25" s="26">
        <f t="shared" si="2"/>
        <v>128652.44</v>
      </c>
      <c r="P25" s="26">
        <f t="shared" si="3"/>
        <v>1929786.5999999999</v>
      </c>
      <c r="Q25" s="26">
        <f t="shared" si="4"/>
        <v>122219.81799999996</v>
      </c>
      <c r="R25" s="26">
        <f t="shared" si="5"/>
        <v>1833297.2699999991</v>
      </c>
      <c r="S25" s="26">
        <f t="shared" si="6"/>
        <v>0</v>
      </c>
      <c r="T25" s="26">
        <f t="shared" si="7"/>
        <v>0</v>
      </c>
      <c r="U25" s="26">
        <f t="shared" si="8"/>
        <v>0</v>
      </c>
      <c r="V25" s="26">
        <f t="shared" si="9"/>
        <v>0</v>
      </c>
      <c r="W25" s="27">
        <f t="shared" si="0"/>
        <v>128700</v>
      </c>
      <c r="X25" s="27">
        <f t="shared" si="10"/>
        <v>122264.99999999996</v>
      </c>
      <c r="Y25" s="27">
        <f t="shared" si="1"/>
        <v>1562.3076923076924</v>
      </c>
    </row>
    <row r="26" spans="1:25" s="8" customFormat="1" x14ac:dyDescent="0.35">
      <c r="A26" s="8" t="s">
        <v>26</v>
      </c>
      <c r="B26" s="12" t="s">
        <v>36</v>
      </c>
      <c r="C26" s="20" t="s">
        <v>35</v>
      </c>
      <c r="D26" s="9">
        <v>47</v>
      </c>
      <c r="E26" s="10">
        <v>1</v>
      </c>
      <c r="F26" s="10">
        <v>1</v>
      </c>
      <c r="G26" s="10">
        <v>1</v>
      </c>
      <c r="H26" s="23">
        <v>15</v>
      </c>
      <c r="I26" s="9">
        <v>9015.8085106382987</v>
      </c>
      <c r="J26" s="9">
        <v>-2030.5531914893618</v>
      </c>
      <c r="K26" s="9">
        <v>0</v>
      </c>
      <c r="L26" s="11">
        <v>4524.7659574468089</v>
      </c>
      <c r="M26" s="10">
        <v>0.94999999999999962</v>
      </c>
      <c r="N26" s="11">
        <v>42020</v>
      </c>
      <c r="O26" s="26">
        <f t="shared" si="2"/>
        <v>423743.00000000006</v>
      </c>
      <c r="P26" s="26">
        <f t="shared" si="3"/>
        <v>6356145.0000000009</v>
      </c>
      <c r="Q26" s="26">
        <f t="shared" si="4"/>
        <v>402555.84999999992</v>
      </c>
      <c r="R26" s="26">
        <f t="shared" si="5"/>
        <v>6038337.7499999981</v>
      </c>
      <c r="S26" s="26">
        <f t="shared" si="6"/>
        <v>-95436</v>
      </c>
      <c r="T26" s="26">
        <f t="shared" si="7"/>
        <v>-90664.199999999968</v>
      </c>
      <c r="U26" s="26">
        <f t="shared" si="8"/>
        <v>0</v>
      </c>
      <c r="V26" s="26">
        <f t="shared" si="9"/>
        <v>0</v>
      </c>
      <c r="W26" s="27">
        <f t="shared" si="0"/>
        <v>212664.00000000003</v>
      </c>
      <c r="X26" s="27">
        <f t="shared" si="10"/>
        <v>202030.79999999996</v>
      </c>
      <c r="Y26" s="27">
        <f t="shared" si="1"/>
        <v>894.04255319148933</v>
      </c>
    </row>
    <row r="27" spans="1:25" s="8" customFormat="1" x14ac:dyDescent="0.35">
      <c r="A27" s="8" t="s">
        <v>26</v>
      </c>
      <c r="B27" s="12" t="s">
        <v>36</v>
      </c>
      <c r="C27" s="20" t="s">
        <v>53</v>
      </c>
      <c r="D27" s="9">
        <v>71</v>
      </c>
      <c r="E27" s="21">
        <v>1</v>
      </c>
      <c r="F27" s="21">
        <v>1</v>
      </c>
      <c r="G27" s="21">
        <v>1</v>
      </c>
      <c r="H27" s="25">
        <v>25</v>
      </c>
      <c r="I27" s="9">
        <v>6874.2001267605638</v>
      </c>
      <c r="J27" s="9">
        <v>0</v>
      </c>
      <c r="K27" s="9">
        <v>0</v>
      </c>
      <c r="L27" s="11">
        <v>4838.1690140845067</v>
      </c>
      <c r="M27" s="10">
        <v>0.88139614631200025</v>
      </c>
      <c r="N27" s="11">
        <v>136700</v>
      </c>
      <c r="O27" s="26">
        <f t="shared" si="2"/>
        <v>488068.20900000003</v>
      </c>
      <c r="P27" s="26">
        <f t="shared" si="3"/>
        <v>12201705.225000001</v>
      </c>
      <c r="Q27" s="26">
        <f t="shared" si="4"/>
        <v>430181.43854999996</v>
      </c>
      <c r="R27" s="26">
        <f t="shared" si="5"/>
        <v>10754535.963749999</v>
      </c>
      <c r="S27" s="26">
        <f t="shared" si="6"/>
        <v>0</v>
      </c>
      <c r="T27" s="26">
        <f t="shared" si="7"/>
        <v>0</v>
      </c>
      <c r="U27" s="26">
        <f t="shared" si="8"/>
        <v>0</v>
      </c>
      <c r="V27" s="26">
        <f t="shared" si="9"/>
        <v>0</v>
      </c>
      <c r="W27" s="27">
        <f t="shared" si="0"/>
        <v>343510</v>
      </c>
      <c r="X27" s="27">
        <f t="shared" si="10"/>
        <v>302768.39021963521</v>
      </c>
      <c r="Y27" s="27">
        <f t="shared" si="1"/>
        <v>1925.3521126760563</v>
      </c>
    </row>
    <row r="28" spans="1:25" s="8" customFormat="1" x14ac:dyDescent="0.35">
      <c r="A28" s="8" t="s">
        <v>26</v>
      </c>
      <c r="B28" s="12" t="s">
        <v>36</v>
      </c>
      <c r="C28" s="20" t="s">
        <v>80</v>
      </c>
      <c r="D28" s="9">
        <v>12</v>
      </c>
      <c r="E28" s="10">
        <v>1</v>
      </c>
      <c r="F28" s="10">
        <v>1</v>
      </c>
      <c r="G28" s="10">
        <v>1</v>
      </c>
      <c r="H28" s="23">
        <v>18</v>
      </c>
      <c r="I28" s="9">
        <v>333.28833333333336</v>
      </c>
      <c r="J28" s="9">
        <v>0</v>
      </c>
      <c r="K28" s="9">
        <v>0</v>
      </c>
      <c r="L28" s="11">
        <v>494</v>
      </c>
      <c r="M28" s="10">
        <v>0.82500000000000007</v>
      </c>
      <c r="N28" s="11">
        <v>1850</v>
      </c>
      <c r="O28" s="26">
        <f t="shared" si="2"/>
        <v>3999.46</v>
      </c>
      <c r="P28" s="26">
        <f t="shared" si="3"/>
        <v>71990.28</v>
      </c>
      <c r="Q28" s="26">
        <f t="shared" si="4"/>
        <v>3299.5545000000002</v>
      </c>
      <c r="R28" s="26">
        <f t="shared" si="5"/>
        <v>59391.981000000007</v>
      </c>
      <c r="S28" s="26">
        <f t="shared" si="6"/>
        <v>0</v>
      </c>
      <c r="T28" s="26">
        <f t="shared" si="7"/>
        <v>0</v>
      </c>
      <c r="U28" s="26">
        <f t="shared" si="8"/>
        <v>0</v>
      </c>
      <c r="V28" s="26">
        <f t="shared" si="9"/>
        <v>0</v>
      </c>
      <c r="W28" s="27">
        <f t="shared" si="0"/>
        <v>5928</v>
      </c>
      <c r="X28" s="27">
        <f t="shared" si="10"/>
        <v>4890.6000000000004</v>
      </c>
      <c r="Y28" s="27">
        <f t="shared" si="1"/>
        <v>154.16666666666666</v>
      </c>
    </row>
    <row r="29" spans="1:25" s="8" customFormat="1" x14ac:dyDescent="0.35">
      <c r="A29" s="8" t="s">
        <v>26</v>
      </c>
      <c r="B29" s="12" t="s">
        <v>36</v>
      </c>
      <c r="C29" s="20" t="s">
        <v>22</v>
      </c>
      <c r="D29" s="9">
        <v>29</v>
      </c>
      <c r="E29" s="10">
        <v>1</v>
      </c>
      <c r="F29" s="10">
        <v>1</v>
      </c>
      <c r="G29" s="10">
        <v>1</v>
      </c>
      <c r="H29" s="23">
        <v>15</v>
      </c>
      <c r="I29" s="9">
        <v>438.7855172413793</v>
      </c>
      <c r="J29" s="9">
        <v>0</v>
      </c>
      <c r="K29" s="9">
        <v>0</v>
      </c>
      <c r="L29" s="11">
        <v>2978.5172413793102</v>
      </c>
      <c r="M29" s="10">
        <v>0.94999999999999962</v>
      </c>
      <c r="N29" s="11">
        <v>6700</v>
      </c>
      <c r="O29" s="26">
        <f t="shared" si="2"/>
        <v>12724.779999999999</v>
      </c>
      <c r="P29" s="26">
        <f t="shared" si="3"/>
        <v>190871.69999999998</v>
      </c>
      <c r="Q29" s="26">
        <f t="shared" si="4"/>
        <v>12088.540999999994</v>
      </c>
      <c r="R29" s="26">
        <f t="shared" si="5"/>
        <v>181328.1149999999</v>
      </c>
      <c r="S29" s="26">
        <f t="shared" si="6"/>
        <v>0</v>
      </c>
      <c r="T29" s="26">
        <f t="shared" si="7"/>
        <v>0</v>
      </c>
      <c r="U29" s="26">
        <f t="shared" si="8"/>
        <v>0</v>
      </c>
      <c r="V29" s="26">
        <f t="shared" si="9"/>
        <v>0</v>
      </c>
      <c r="W29" s="27">
        <f t="shared" si="0"/>
        <v>86377</v>
      </c>
      <c r="X29" s="27">
        <f t="shared" si="10"/>
        <v>82058.149999999965</v>
      </c>
      <c r="Y29" s="27">
        <f t="shared" si="1"/>
        <v>231.0344827586207</v>
      </c>
    </row>
    <row r="30" spans="1:25" s="8" customFormat="1" x14ac:dyDescent="0.35">
      <c r="A30" s="8" t="s">
        <v>26</v>
      </c>
      <c r="B30" s="12" t="s">
        <v>36</v>
      </c>
      <c r="C30" s="20" t="s">
        <v>20</v>
      </c>
      <c r="D30" s="9">
        <v>17</v>
      </c>
      <c r="E30" s="10">
        <v>1</v>
      </c>
      <c r="F30" s="10">
        <v>1</v>
      </c>
      <c r="G30" s="10">
        <v>1</v>
      </c>
      <c r="H30" s="23">
        <v>20</v>
      </c>
      <c r="I30" s="9">
        <v>498.35376470588233</v>
      </c>
      <c r="J30" s="9">
        <v>0</v>
      </c>
      <c r="K30" s="9">
        <v>0</v>
      </c>
      <c r="L30" s="11">
        <v>2227</v>
      </c>
      <c r="M30" s="10">
        <v>0.98000000000000009</v>
      </c>
      <c r="N30" s="11">
        <v>7650</v>
      </c>
      <c r="O30" s="26">
        <f t="shared" si="2"/>
        <v>8472.0139999999992</v>
      </c>
      <c r="P30" s="26">
        <f t="shared" si="3"/>
        <v>169440.28</v>
      </c>
      <c r="Q30" s="26">
        <f t="shared" si="4"/>
        <v>8302.5737200000003</v>
      </c>
      <c r="R30" s="26">
        <f t="shared" si="5"/>
        <v>166051.47440000001</v>
      </c>
      <c r="S30" s="26">
        <f t="shared" si="6"/>
        <v>0</v>
      </c>
      <c r="T30" s="26">
        <f t="shared" si="7"/>
        <v>0</v>
      </c>
      <c r="U30" s="26">
        <f t="shared" si="8"/>
        <v>0</v>
      </c>
      <c r="V30" s="26">
        <f t="shared" si="9"/>
        <v>0</v>
      </c>
      <c r="W30" s="27">
        <f t="shared" si="0"/>
        <v>37859</v>
      </c>
      <c r="X30" s="27">
        <f t="shared" si="10"/>
        <v>37101.820000000007</v>
      </c>
      <c r="Y30" s="27">
        <f t="shared" si="1"/>
        <v>450</v>
      </c>
    </row>
    <row r="31" spans="1:25" s="8" customFormat="1" x14ac:dyDescent="0.35">
      <c r="A31" s="8" t="s">
        <v>26</v>
      </c>
      <c r="B31" s="12" t="s">
        <v>36</v>
      </c>
      <c r="C31" s="20" t="s">
        <v>37</v>
      </c>
      <c r="D31" s="9">
        <v>4</v>
      </c>
      <c r="E31" s="10">
        <v>1</v>
      </c>
      <c r="F31" s="10">
        <v>1</v>
      </c>
      <c r="G31" s="10">
        <v>1</v>
      </c>
      <c r="H31" s="23">
        <v>18</v>
      </c>
      <c r="I31" s="9">
        <v>2445.9</v>
      </c>
      <c r="J31" s="9">
        <v>-546</v>
      </c>
      <c r="K31" s="9">
        <v>0</v>
      </c>
      <c r="L31" s="11">
        <v>3999</v>
      </c>
      <c r="M31" s="10">
        <v>1</v>
      </c>
      <c r="N31" s="11">
        <v>3000</v>
      </c>
      <c r="O31" s="26">
        <f t="shared" si="2"/>
        <v>9783.6</v>
      </c>
      <c r="P31" s="26">
        <f t="shared" si="3"/>
        <v>176104.80000000002</v>
      </c>
      <c r="Q31" s="26">
        <f t="shared" si="4"/>
        <v>9783.6</v>
      </c>
      <c r="R31" s="26">
        <f t="shared" si="5"/>
        <v>176104.80000000002</v>
      </c>
      <c r="S31" s="26">
        <f t="shared" si="6"/>
        <v>-2184</v>
      </c>
      <c r="T31" s="26">
        <f t="shared" si="7"/>
        <v>-2184</v>
      </c>
      <c r="U31" s="26">
        <f t="shared" si="8"/>
        <v>0</v>
      </c>
      <c r="V31" s="26">
        <f t="shared" si="9"/>
        <v>0</v>
      </c>
      <c r="W31" s="27">
        <f t="shared" si="0"/>
        <v>15996</v>
      </c>
      <c r="X31" s="27">
        <f t="shared" si="10"/>
        <v>15996</v>
      </c>
      <c r="Y31" s="27">
        <f t="shared" si="1"/>
        <v>750</v>
      </c>
    </row>
    <row r="32" spans="1:25" s="8" customFormat="1" x14ac:dyDescent="0.35">
      <c r="A32" s="8" t="s">
        <v>26</v>
      </c>
      <c r="B32" s="12" t="s">
        <v>36</v>
      </c>
      <c r="C32" s="20" t="s">
        <v>38</v>
      </c>
      <c r="D32" s="9">
        <v>27</v>
      </c>
      <c r="E32" s="10">
        <v>1</v>
      </c>
      <c r="F32" s="10">
        <v>1.027400075533035</v>
      </c>
      <c r="G32" s="10">
        <v>1.027400075533035</v>
      </c>
      <c r="H32" s="23">
        <v>15</v>
      </c>
      <c r="I32" s="9">
        <v>9140.7777777777828</v>
      </c>
      <c r="J32" s="9">
        <v>13818.333333333334</v>
      </c>
      <c r="K32" s="9">
        <v>0</v>
      </c>
      <c r="L32" s="11">
        <v>10355.777777777777</v>
      </c>
      <c r="M32" s="10">
        <v>0.94999999999999962</v>
      </c>
      <c r="N32" s="11">
        <v>99800</v>
      </c>
      <c r="O32" s="26">
        <f t="shared" si="2"/>
        <v>253563.36604162873</v>
      </c>
      <c r="P32" s="26">
        <f t="shared" si="3"/>
        <v>3803450.4906244306</v>
      </c>
      <c r="Q32" s="26">
        <f t="shared" si="4"/>
        <v>240885.19773954721</v>
      </c>
      <c r="R32" s="26">
        <f t="shared" si="5"/>
        <v>3613277.9660932077</v>
      </c>
      <c r="S32" s="26">
        <f t="shared" si="6"/>
        <v>373095</v>
      </c>
      <c r="T32" s="26">
        <f t="shared" si="7"/>
        <v>354440.24999999988</v>
      </c>
      <c r="U32" s="26">
        <f t="shared" si="8"/>
        <v>0</v>
      </c>
      <c r="V32" s="26">
        <f t="shared" si="9"/>
        <v>0</v>
      </c>
      <c r="W32" s="27">
        <f t="shared" si="0"/>
        <v>279606</v>
      </c>
      <c r="X32" s="27">
        <f t="shared" si="10"/>
        <v>265625.6999999999</v>
      </c>
      <c r="Y32" s="27">
        <f t="shared" si="1"/>
        <v>3696.2962962962961</v>
      </c>
    </row>
    <row r="33" spans="1:25" s="8" customFormat="1" x14ac:dyDescent="0.35">
      <c r="A33" s="8" t="s">
        <v>26</v>
      </c>
      <c r="B33" s="12" t="s">
        <v>36</v>
      </c>
      <c r="C33" s="20" t="s">
        <v>39</v>
      </c>
      <c r="D33" s="9">
        <v>78</v>
      </c>
      <c r="E33" s="24">
        <v>1.0073334303069692</v>
      </c>
      <c r="F33" s="10">
        <v>1.0399999999999994</v>
      </c>
      <c r="G33" s="10">
        <v>1.0399999999999994</v>
      </c>
      <c r="H33" s="25">
        <v>13.521034271093177</v>
      </c>
      <c r="I33" s="9">
        <v>1761.2962051282059</v>
      </c>
      <c r="J33" s="9">
        <v>0</v>
      </c>
      <c r="K33" s="9">
        <v>0</v>
      </c>
      <c r="L33" s="11">
        <v>1476.9230769230769</v>
      </c>
      <c r="M33" s="10">
        <v>0.88422516197027079</v>
      </c>
      <c r="N33" s="11">
        <v>14020</v>
      </c>
      <c r="O33" s="26">
        <f t="shared" si="2"/>
        <v>142876.34815999996</v>
      </c>
      <c r="P33" s="26">
        <f t="shared" si="3"/>
        <v>1931836.0000000002</v>
      </c>
      <c r="Q33" s="26">
        <f t="shared" si="4"/>
        <v>127261.33</v>
      </c>
      <c r="R33" s="41">
        <f>D33*G33*H33*I33*M33</f>
        <v>1708178.0000000002</v>
      </c>
      <c r="S33" s="26">
        <f t="shared" si="6"/>
        <v>0</v>
      </c>
      <c r="T33" s="26">
        <f t="shared" si="7"/>
        <v>0</v>
      </c>
      <c r="U33" s="26">
        <f t="shared" si="8"/>
        <v>0</v>
      </c>
      <c r="V33" s="26">
        <f t="shared" si="9"/>
        <v>0</v>
      </c>
      <c r="W33" s="27">
        <f t="shared" si="0"/>
        <v>115200</v>
      </c>
      <c r="X33" s="27">
        <f t="shared" si="10"/>
        <v>102609.74195380781</v>
      </c>
      <c r="Y33" s="27">
        <f t="shared" si="1"/>
        <v>179.74358974358975</v>
      </c>
    </row>
    <row r="34" spans="1:25" s="8" customFormat="1" x14ac:dyDescent="0.35">
      <c r="A34" s="8" t="s">
        <v>26</v>
      </c>
      <c r="B34" s="12" t="s">
        <v>36</v>
      </c>
      <c r="C34" s="20" t="s">
        <v>40</v>
      </c>
      <c r="D34" s="9">
        <v>77</v>
      </c>
      <c r="E34" s="10">
        <v>1</v>
      </c>
      <c r="F34" s="10">
        <v>1</v>
      </c>
      <c r="G34" s="10">
        <v>1</v>
      </c>
      <c r="H34" s="23">
        <v>15</v>
      </c>
      <c r="I34" s="9">
        <v>1539.6753246753246</v>
      </c>
      <c r="J34" s="9">
        <v>0</v>
      </c>
      <c r="K34" s="9">
        <v>0</v>
      </c>
      <c r="L34" s="11">
        <v>8714</v>
      </c>
      <c r="M34" s="10">
        <v>0.90000000000000024</v>
      </c>
      <c r="N34" s="11">
        <v>77000</v>
      </c>
      <c r="O34" s="26">
        <f t="shared" si="2"/>
        <v>118555</v>
      </c>
      <c r="P34" s="26">
        <f t="shared" si="3"/>
        <v>1778325</v>
      </c>
      <c r="Q34" s="26">
        <f t="shared" si="4"/>
        <v>106699.50000000003</v>
      </c>
      <c r="R34" s="26">
        <f t="shared" si="5"/>
        <v>1600492.5000000005</v>
      </c>
      <c r="S34" s="26">
        <f t="shared" si="6"/>
        <v>0</v>
      </c>
      <c r="T34" s="26">
        <f t="shared" si="7"/>
        <v>0</v>
      </c>
      <c r="U34" s="26">
        <f t="shared" si="8"/>
        <v>0</v>
      </c>
      <c r="V34" s="26">
        <f t="shared" si="9"/>
        <v>0</v>
      </c>
      <c r="W34" s="27">
        <f t="shared" si="0"/>
        <v>670978</v>
      </c>
      <c r="X34" s="27">
        <f t="shared" si="10"/>
        <v>603880.20000000019</v>
      </c>
      <c r="Y34" s="27">
        <f t="shared" si="1"/>
        <v>1000</v>
      </c>
    </row>
    <row r="35" spans="1:25" s="8" customFormat="1" x14ac:dyDescent="0.35">
      <c r="A35" s="8" t="s">
        <v>26</v>
      </c>
      <c r="B35" s="12" t="s">
        <v>36</v>
      </c>
      <c r="C35" s="20" t="s">
        <v>55</v>
      </c>
      <c r="D35" s="9">
        <v>6</v>
      </c>
      <c r="E35" s="10">
        <v>1</v>
      </c>
      <c r="F35" s="10">
        <v>1</v>
      </c>
      <c r="G35" s="10">
        <v>1</v>
      </c>
      <c r="H35" s="23">
        <v>10</v>
      </c>
      <c r="I35" s="9">
        <v>137</v>
      </c>
      <c r="J35" s="9">
        <v>1791</v>
      </c>
      <c r="K35" s="9">
        <v>20371</v>
      </c>
      <c r="L35" s="11">
        <v>171</v>
      </c>
      <c r="M35" s="10">
        <v>0.6</v>
      </c>
      <c r="N35" s="11">
        <v>300</v>
      </c>
      <c r="O35" s="26">
        <f t="shared" si="2"/>
        <v>822</v>
      </c>
      <c r="P35" s="26">
        <f t="shared" si="3"/>
        <v>8220</v>
      </c>
      <c r="Q35" s="26">
        <f t="shared" si="4"/>
        <v>493.2</v>
      </c>
      <c r="R35" s="26">
        <f t="shared" si="5"/>
        <v>4932</v>
      </c>
      <c r="S35" s="26">
        <f t="shared" si="6"/>
        <v>10746</v>
      </c>
      <c r="T35" s="26">
        <f t="shared" si="7"/>
        <v>6447.5999999999995</v>
      </c>
      <c r="U35" s="26">
        <f t="shared" si="8"/>
        <v>122226</v>
      </c>
      <c r="V35" s="26">
        <f t="shared" si="9"/>
        <v>73335.599999999991</v>
      </c>
      <c r="W35" s="27">
        <f t="shared" si="0"/>
        <v>1026</v>
      </c>
      <c r="X35" s="27">
        <f t="shared" si="10"/>
        <v>615.6</v>
      </c>
      <c r="Y35" s="27">
        <f t="shared" si="1"/>
        <v>50</v>
      </c>
    </row>
    <row r="36" spans="1:25" s="8" customFormat="1" x14ac:dyDescent="0.35">
      <c r="A36" s="8" t="s">
        <v>26</v>
      </c>
      <c r="B36" s="12" t="s">
        <v>36</v>
      </c>
      <c r="C36" s="20" t="s">
        <v>23</v>
      </c>
      <c r="D36" s="9">
        <v>14</v>
      </c>
      <c r="E36" s="10">
        <v>1</v>
      </c>
      <c r="F36" s="10">
        <v>1</v>
      </c>
      <c r="G36" s="10">
        <v>1</v>
      </c>
      <c r="H36" s="23">
        <v>14</v>
      </c>
      <c r="I36" s="9">
        <v>4922.4642857142853</v>
      </c>
      <c r="J36" s="9">
        <v>-3475.4</v>
      </c>
      <c r="K36" s="9">
        <v>0</v>
      </c>
      <c r="L36" s="11">
        <v>12934.5</v>
      </c>
      <c r="M36" s="10">
        <v>0.95</v>
      </c>
      <c r="N36" s="11">
        <v>24810</v>
      </c>
      <c r="O36" s="26">
        <f t="shared" si="2"/>
        <v>68914.5</v>
      </c>
      <c r="P36" s="26">
        <f t="shared" si="3"/>
        <v>964802.99999999988</v>
      </c>
      <c r="Q36" s="26">
        <f t="shared" si="4"/>
        <v>65468.774999999994</v>
      </c>
      <c r="R36" s="26">
        <f t="shared" si="5"/>
        <v>916562.84999999986</v>
      </c>
      <c r="S36" s="26">
        <f t="shared" si="6"/>
        <v>-48655.6</v>
      </c>
      <c r="T36" s="26">
        <f t="shared" si="7"/>
        <v>-46222.82</v>
      </c>
      <c r="U36" s="26">
        <f t="shared" si="8"/>
        <v>0</v>
      </c>
      <c r="V36" s="26">
        <f t="shared" si="9"/>
        <v>0</v>
      </c>
      <c r="W36" s="27">
        <f t="shared" si="0"/>
        <v>181083</v>
      </c>
      <c r="X36" s="27">
        <f t="shared" si="10"/>
        <v>172028.85</v>
      </c>
      <c r="Y36" s="27">
        <f t="shared" si="1"/>
        <v>1772.1428571428571</v>
      </c>
    </row>
    <row r="37" spans="1:25" s="8" customFormat="1" x14ac:dyDescent="0.35">
      <c r="A37" s="8" t="s">
        <v>26</v>
      </c>
      <c r="B37" s="12" t="s">
        <v>36</v>
      </c>
      <c r="C37" s="20" t="s">
        <v>41</v>
      </c>
      <c r="D37" s="9">
        <v>79</v>
      </c>
      <c r="E37" s="10">
        <v>1</v>
      </c>
      <c r="F37" s="10">
        <v>1</v>
      </c>
      <c r="G37" s="10">
        <v>1</v>
      </c>
      <c r="H37" s="23">
        <v>12</v>
      </c>
      <c r="I37" s="9">
        <v>1408</v>
      </c>
      <c r="J37" s="9">
        <v>0</v>
      </c>
      <c r="K37" s="9">
        <v>0</v>
      </c>
      <c r="L37" s="11">
        <v>2476</v>
      </c>
      <c r="M37" s="10">
        <v>0.80000000000000016</v>
      </c>
      <c r="N37" s="11">
        <v>30600</v>
      </c>
      <c r="O37" s="26">
        <f t="shared" si="2"/>
        <v>111232</v>
      </c>
      <c r="P37" s="26">
        <f t="shared" si="3"/>
        <v>1334784</v>
      </c>
      <c r="Q37" s="26">
        <f t="shared" si="4"/>
        <v>88985.60000000002</v>
      </c>
      <c r="R37" s="26">
        <f t="shared" si="5"/>
        <v>1067827.2000000002</v>
      </c>
      <c r="S37" s="26">
        <f t="shared" si="6"/>
        <v>0</v>
      </c>
      <c r="T37" s="26">
        <f t="shared" si="7"/>
        <v>0</v>
      </c>
      <c r="U37" s="26">
        <f t="shared" si="8"/>
        <v>0</v>
      </c>
      <c r="V37" s="26">
        <f t="shared" si="9"/>
        <v>0</v>
      </c>
      <c r="W37" s="27">
        <f t="shared" si="0"/>
        <v>195604</v>
      </c>
      <c r="X37" s="27">
        <f t="shared" si="10"/>
        <v>156483.20000000004</v>
      </c>
      <c r="Y37" s="27">
        <f t="shared" si="1"/>
        <v>387.34177215189874</v>
      </c>
    </row>
    <row r="38" spans="1:25" s="8" customFormat="1" x14ac:dyDescent="0.35">
      <c r="A38" s="8" t="s">
        <v>26</v>
      </c>
      <c r="B38" s="12" t="s">
        <v>36</v>
      </c>
      <c r="C38" s="20" t="s">
        <v>25</v>
      </c>
      <c r="D38" s="9">
        <v>3</v>
      </c>
      <c r="E38" s="10">
        <v>1</v>
      </c>
      <c r="F38" s="10">
        <v>1</v>
      </c>
      <c r="G38" s="10">
        <v>1</v>
      </c>
      <c r="H38" s="23">
        <v>14</v>
      </c>
      <c r="I38" s="9">
        <v>8945.7333333333318</v>
      </c>
      <c r="J38" s="9">
        <v>-131.19999999999999</v>
      </c>
      <c r="K38" s="9">
        <v>0</v>
      </c>
      <c r="L38" s="11">
        <v>20850.733333333334</v>
      </c>
      <c r="M38" s="10">
        <v>0.95</v>
      </c>
      <c r="N38" s="11">
        <v>5844</v>
      </c>
      <c r="O38" s="26">
        <f t="shared" si="2"/>
        <v>26837.199999999997</v>
      </c>
      <c r="P38" s="26">
        <f t="shared" si="3"/>
        <v>375720.79999999993</v>
      </c>
      <c r="Q38" s="26">
        <f t="shared" si="4"/>
        <v>25495.339999999997</v>
      </c>
      <c r="R38" s="26">
        <f t="shared" si="5"/>
        <v>356934.75999999989</v>
      </c>
      <c r="S38" s="26">
        <f t="shared" si="6"/>
        <v>-393.59999999999997</v>
      </c>
      <c r="T38" s="26">
        <f t="shared" si="7"/>
        <v>-373.91999999999996</v>
      </c>
      <c r="U38" s="26">
        <f t="shared" si="8"/>
        <v>0</v>
      </c>
      <c r="V38" s="26">
        <f t="shared" si="9"/>
        <v>0</v>
      </c>
      <c r="W38" s="27">
        <f t="shared" si="0"/>
        <v>62552.2</v>
      </c>
      <c r="X38" s="27">
        <f t="shared" si="10"/>
        <v>59424.59</v>
      </c>
      <c r="Y38" s="27">
        <f t="shared" si="1"/>
        <v>1948</v>
      </c>
    </row>
    <row r="39" spans="1:25" s="8" customFormat="1" x14ac:dyDescent="0.35">
      <c r="A39" s="8" t="s">
        <v>26</v>
      </c>
      <c r="B39" s="12" t="s">
        <v>36</v>
      </c>
      <c r="C39" s="20" t="s">
        <v>56</v>
      </c>
      <c r="D39" s="9">
        <v>359</v>
      </c>
      <c r="E39" s="10">
        <v>1</v>
      </c>
      <c r="F39" s="10">
        <v>1.0267951751066033</v>
      </c>
      <c r="G39" s="10">
        <v>1.0267951751066033</v>
      </c>
      <c r="H39" s="23">
        <v>17</v>
      </c>
      <c r="I39" s="9">
        <v>1653.2994428969375</v>
      </c>
      <c r="J39" s="9">
        <v>427.49303621169918</v>
      </c>
      <c r="K39" s="9">
        <v>0</v>
      </c>
      <c r="L39" s="11">
        <v>3120.3952646239559</v>
      </c>
      <c r="M39" s="10">
        <v>0.67</v>
      </c>
      <c r="N39" s="11">
        <v>102200</v>
      </c>
      <c r="O39" s="26">
        <f t="shared" si="2"/>
        <v>609438.36085931084</v>
      </c>
      <c r="P39" s="26">
        <f t="shared" si="3"/>
        <v>10360452.134608286</v>
      </c>
      <c r="Q39" s="26">
        <f t="shared" si="4"/>
        <v>408323.70177573827</v>
      </c>
      <c r="R39" s="26">
        <f t="shared" si="5"/>
        <v>6941502.9301875513</v>
      </c>
      <c r="S39" s="26">
        <f t="shared" si="6"/>
        <v>153470</v>
      </c>
      <c r="T39" s="26">
        <f t="shared" si="7"/>
        <v>102824.90000000001</v>
      </c>
      <c r="U39" s="26">
        <f t="shared" si="8"/>
        <v>0</v>
      </c>
      <c r="V39" s="26">
        <f t="shared" si="9"/>
        <v>0</v>
      </c>
      <c r="W39" s="27">
        <f t="shared" si="0"/>
        <v>1120221.9000000001</v>
      </c>
      <c r="X39" s="27">
        <f t="shared" si="10"/>
        <v>750548.67300000018</v>
      </c>
      <c r="Y39" s="27">
        <f t="shared" si="1"/>
        <v>284.67966573816153</v>
      </c>
    </row>
    <row r="40" spans="1:25" s="8" customFormat="1" x14ac:dyDescent="0.35">
      <c r="A40" s="8" t="s">
        <v>26</v>
      </c>
      <c r="B40" s="12" t="s">
        <v>36</v>
      </c>
      <c r="C40" s="20" t="s">
        <v>43</v>
      </c>
      <c r="D40" s="9">
        <v>14</v>
      </c>
      <c r="E40" s="10">
        <v>1</v>
      </c>
      <c r="F40" s="10">
        <v>1</v>
      </c>
      <c r="G40" s="10">
        <v>1</v>
      </c>
      <c r="H40" s="23">
        <v>15</v>
      </c>
      <c r="I40" s="9">
        <v>13389.508470714285</v>
      </c>
      <c r="J40" s="9">
        <v>969.72869057142873</v>
      </c>
      <c r="K40" s="9">
        <v>727158.68457142846</v>
      </c>
      <c r="L40" s="11">
        <v>31428.285714285714</v>
      </c>
      <c r="M40" s="10">
        <v>0.92</v>
      </c>
      <c r="N40" s="11">
        <v>146582</v>
      </c>
      <c r="O40" s="26">
        <f t="shared" si="2"/>
        <v>187453.11859</v>
      </c>
      <c r="P40" s="26">
        <f t="shared" si="3"/>
        <v>2811796.7788499999</v>
      </c>
      <c r="Q40" s="26">
        <f t="shared" si="4"/>
        <v>172456.8691028</v>
      </c>
      <c r="R40" s="26">
        <f t="shared" si="5"/>
        <v>2586853.0365419998</v>
      </c>
      <c r="S40" s="26">
        <f t="shared" si="6"/>
        <v>13576.201668000002</v>
      </c>
      <c r="T40" s="26">
        <f t="shared" si="7"/>
        <v>12490.105534560002</v>
      </c>
      <c r="U40" s="26">
        <f t="shared" si="8"/>
        <v>10180221.583999999</v>
      </c>
      <c r="V40" s="26">
        <f t="shared" si="9"/>
        <v>9365803.8572799992</v>
      </c>
      <c r="W40" s="27">
        <f t="shared" si="0"/>
        <v>439996</v>
      </c>
      <c r="X40" s="27">
        <f t="shared" si="10"/>
        <v>404796.32</v>
      </c>
      <c r="Y40" s="27">
        <f t="shared" si="1"/>
        <v>10470.142857142857</v>
      </c>
    </row>
    <row r="41" spans="1:25" s="8" customFormat="1" x14ac:dyDescent="0.35">
      <c r="A41" s="8" t="s">
        <v>26</v>
      </c>
      <c r="B41" s="12" t="s">
        <v>36</v>
      </c>
      <c r="C41" s="20" t="s">
        <v>17</v>
      </c>
      <c r="D41" s="9">
        <v>1294</v>
      </c>
      <c r="E41" s="10">
        <v>0.84500000000000008</v>
      </c>
      <c r="F41" s="10">
        <v>1</v>
      </c>
      <c r="G41" s="10">
        <v>1</v>
      </c>
      <c r="H41" s="23">
        <v>10</v>
      </c>
      <c r="I41" s="9">
        <v>30.600000000000005</v>
      </c>
      <c r="J41" s="9">
        <v>0</v>
      </c>
      <c r="K41" s="9">
        <v>8322</v>
      </c>
      <c r="L41" s="11">
        <v>16.5</v>
      </c>
      <c r="M41" s="10">
        <v>0.90000000000000024</v>
      </c>
      <c r="N41" s="11">
        <v>7764</v>
      </c>
      <c r="O41" s="26">
        <f t="shared" si="2"/>
        <v>39596.400000000009</v>
      </c>
      <c r="P41" s="26">
        <f t="shared" si="3"/>
        <v>395964.00000000006</v>
      </c>
      <c r="Q41" s="26">
        <f t="shared" si="4"/>
        <v>30113.062200000018</v>
      </c>
      <c r="R41" s="26">
        <f t="shared" si="5"/>
        <v>301130.62200000015</v>
      </c>
      <c r="S41" s="26">
        <f t="shared" si="6"/>
        <v>0</v>
      </c>
      <c r="T41" s="26">
        <f t="shared" si="7"/>
        <v>0</v>
      </c>
      <c r="U41" s="26">
        <f t="shared" si="8"/>
        <v>10768668</v>
      </c>
      <c r="V41" s="26">
        <f t="shared" si="9"/>
        <v>8189572.0140000032</v>
      </c>
      <c r="W41" s="27">
        <f t="shared" si="0"/>
        <v>21351</v>
      </c>
      <c r="X41" s="27">
        <f t="shared" si="10"/>
        <v>16237.435500000005</v>
      </c>
      <c r="Y41" s="27">
        <f t="shared" si="1"/>
        <v>6</v>
      </c>
    </row>
    <row r="42" spans="1:25" s="35" customFormat="1" ht="25.15" customHeight="1" x14ac:dyDescent="0.35">
      <c r="A42" s="13" t="s">
        <v>46</v>
      </c>
      <c r="B42" s="28"/>
      <c r="C42" s="28"/>
      <c r="D42" s="29">
        <f t="shared" ref="D42" si="11">SUBTOTAL(109,D3:D41)</f>
        <v>36709</v>
      </c>
      <c r="E42" s="30"/>
      <c r="F42" s="30"/>
      <c r="G42" s="30"/>
      <c r="H42" s="31"/>
      <c r="I42" s="32"/>
      <c r="J42" s="32"/>
      <c r="K42" s="32"/>
      <c r="L42" s="33"/>
      <c r="M42" s="30"/>
      <c r="N42" s="34">
        <f t="shared" ref="N42:X42" si="12">SUBTOTAL(109,N3:N41)</f>
        <v>47499266.713447258</v>
      </c>
      <c r="O42" s="29">
        <f t="shared" si="12"/>
        <v>61600620.228535004</v>
      </c>
      <c r="P42" s="29">
        <f t="shared" si="12"/>
        <v>1141215061.6630018</v>
      </c>
      <c r="Q42" s="29">
        <f t="shared" si="12"/>
        <v>42226604.69969096</v>
      </c>
      <c r="R42" s="29">
        <f t="shared" si="12"/>
        <v>807474347.47634506</v>
      </c>
      <c r="S42" s="29">
        <f t="shared" si="12"/>
        <v>16514393.655668005</v>
      </c>
      <c r="T42" s="29">
        <f t="shared" si="12"/>
        <v>10689687.563173814</v>
      </c>
      <c r="U42" s="29">
        <f t="shared" si="12"/>
        <v>144847111.58399999</v>
      </c>
      <c r="V42" s="29">
        <f t="shared" si="12"/>
        <v>84585228.219279945</v>
      </c>
      <c r="W42" s="34">
        <f t="shared" si="12"/>
        <v>87655719.827432558</v>
      </c>
      <c r="X42" s="34">
        <f t="shared" si="12"/>
        <v>65229512.773949012</v>
      </c>
      <c r="Y42" s="34">
        <f>N42/D42</f>
        <v>1293.9406334535743</v>
      </c>
    </row>
  </sheetData>
  <autoFilter ref="A2:Y41" xr:uid="{E09E0C2F-7AF5-430F-B536-08F36B329E8C}"/>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2A329-2D7A-43B6-87A0-EC6DAABF9491}">
  <dimension ref="A1:Y43"/>
  <sheetViews>
    <sheetView showGridLines="0" zoomScale="85" zoomScaleNormal="85" workbookViewId="0"/>
  </sheetViews>
  <sheetFormatPr defaultRowHeight="14.5" x14ac:dyDescent="0.35"/>
  <cols>
    <col min="1" max="1" width="25.7265625" customWidth="1"/>
    <col min="2" max="3" width="55.7265625" customWidth="1"/>
    <col min="4" max="4" width="14.7265625" style="15" customWidth="1"/>
    <col min="5" max="7" width="20.7265625" style="17" customWidth="1"/>
    <col min="8" max="8" width="14.7265625" style="22" customWidth="1"/>
    <col min="9" max="11" width="26.7265625" style="15" customWidth="1"/>
    <col min="12" max="12" width="25.7265625" style="16" customWidth="1"/>
    <col min="13" max="13" width="14.7265625" style="17" customWidth="1"/>
    <col min="14" max="14" width="25.7265625" style="16" customWidth="1"/>
    <col min="15" max="22" width="25.7265625" style="15" customWidth="1"/>
    <col min="23" max="25" width="25.7265625" style="16" customWidth="1"/>
    <col min="26" max="26" width="10.81640625" bestFit="1" customWidth="1"/>
    <col min="27" max="27" width="11.90625" bestFit="1" customWidth="1"/>
    <col min="28" max="28" width="10.81640625" bestFit="1" customWidth="1"/>
    <col min="29" max="30" width="11.90625" bestFit="1" customWidth="1"/>
    <col min="31" max="31" width="10.81640625" bestFit="1" customWidth="1"/>
    <col min="32" max="33" width="11.90625" bestFit="1" customWidth="1"/>
  </cols>
  <sheetData>
    <row r="1" spans="1:25" x14ac:dyDescent="0.35">
      <c r="A1" t="s">
        <v>81</v>
      </c>
    </row>
    <row r="2" spans="1:25" ht="53.5" customHeight="1" x14ac:dyDescent="0.35">
      <c r="A2" s="1" t="s">
        <v>0</v>
      </c>
      <c r="B2" s="1" t="s">
        <v>1</v>
      </c>
      <c r="C2" s="2" t="s">
        <v>2</v>
      </c>
      <c r="D2" s="3" t="s">
        <v>50</v>
      </c>
      <c r="E2" s="4" t="s">
        <v>60</v>
      </c>
      <c r="F2" s="4" t="s">
        <v>61</v>
      </c>
      <c r="G2" s="4" t="s">
        <v>62</v>
      </c>
      <c r="H2" s="5" t="s">
        <v>63</v>
      </c>
      <c r="I2" s="3" t="s">
        <v>64</v>
      </c>
      <c r="J2" s="3" t="s">
        <v>65</v>
      </c>
      <c r="K2" s="3" t="s">
        <v>66</v>
      </c>
      <c r="L2" s="6" t="s">
        <v>67</v>
      </c>
      <c r="M2" s="4" t="s">
        <v>68</v>
      </c>
      <c r="N2" s="7" t="s">
        <v>69</v>
      </c>
      <c r="O2" s="3" t="s">
        <v>3</v>
      </c>
      <c r="P2" s="3" t="s">
        <v>4</v>
      </c>
      <c r="Q2" s="3" t="s">
        <v>5</v>
      </c>
      <c r="R2" s="3" t="s">
        <v>6</v>
      </c>
      <c r="S2" s="3" t="s">
        <v>7</v>
      </c>
      <c r="T2" s="3" t="s">
        <v>70</v>
      </c>
      <c r="U2" s="3" t="s">
        <v>8</v>
      </c>
      <c r="V2" s="3" t="s">
        <v>71</v>
      </c>
      <c r="W2" s="3" t="s">
        <v>72</v>
      </c>
      <c r="X2" s="3" t="s">
        <v>73</v>
      </c>
      <c r="Y2" s="6" t="s">
        <v>74</v>
      </c>
    </row>
    <row r="3" spans="1:25" s="8" customFormat="1" x14ac:dyDescent="0.35">
      <c r="A3" s="8" t="s">
        <v>10</v>
      </c>
      <c r="B3" s="12" t="s">
        <v>11</v>
      </c>
      <c r="C3" s="12" t="s">
        <v>11</v>
      </c>
      <c r="D3" s="9">
        <v>15077</v>
      </c>
      <c r="E3" s="21">
        <v>0.87647728327911512</v>
      </c>
      <c r="F3" s="10">
        <v>1</v>
      </c>
      <c r="G3" s="10">
        <v>1</v>
      </c>
      <c r="H3" s="23">
        <v>15</v>
      </c>
      <c r="I3" s="9">
        <v>185</v>
      </c>
      <c r="J3" s="9">
        <v>176</v>
      </c>
      <c r="K3" s="9">
        <v>0</v>
      </c>
      <c r="L3" s="11">
        <v>300</v>
      </c>
      <c r="M3" s="10">
        <v>0.96</v>
      </c>
      <c r="N3" s="11">
        <v>1130775</v>
      </c>
      <c r="O3" s="26">
        <f t="shared" ref="O3" si="0">D3*E3*F3*I3</f>
        <v>2444709.8799998555</v>
      </c>
      <c r="P3" s="26">
        <f t="shared" ref="P3" si="1">D3*E3*G3*H3*I3</f>
        <v>36670648.199997827</v>
      </c>
      <c r="Q3" s="26">
        <f t="shared" ref="Q3" si="2">M3*O3</f>
        <v>2346921.4847998614</v>
      </c>
      <c r="R3" s="26">
        <f t="shared" ref="R3" si="3">M3*P3</f>
        <v>35203822.271997914</v>
      </c>
      <c r="S3" s="26">
        <f t="shared" ref="S3:S42" si="4">D3*E3*F3*J3</f>
        <v>2325778.0479998626</v>
      </c>
      <c r="T3" s="26">
        <f t="shared" ref="T3" si="5">M3*S3</f>
        <v>2232746.9260798679</v>
      </c>
      <c r="U3" s="26">
        <f t="shared" ref="U3" si="6">D3*E3*F3*K3</f>
        <v>0</v>
      </c>
      <c r="V3" s="26">
        <f t="shared" ref="V3" si="7">M3*U3</f>
        <v>0</v>
      </c>
      <c r="W3" s="27">
        <f t="shared" ref="W3" si="8">D3*L3</f>
        <v>4523100</v>
      </c>
      <c r="X3" s="27">
        <f t="shared" ref="X3" si="9">ROUND(M3*W3,2)</f>
        <v>4342176</v>
      </c>
      <c r="Y3" s="27">
        <f t="shared" ref="Y3" si="10">N3/D3</f>
        <v>75</v>
      </c>
    </row>
    <row r="4" spans="1:25" s="8" customFormat="1" x14ac:dyDescent="0.35">
      <c r="A4" s="8" t="s">
        <v>10</v>
      </c>
      <c r="B4" s="12" t="s">
        <v>12</v>
      </c>
      <c r="C4" s="12" t="s">
        <v>13</v>
      </c>
      <c r="D4" s="9">
        <v>16486</v>
      </c>
      <c r="E4" s="10">
        <v>1.0125</v>
      </c>
      <c r="F4" s="10">
        <v>1</v>
      </c>
      <c r="G4" s="10">
        <v>1</v>
      </c>
      <c r="H4" s="23">
        <v>25</v>
      </c>
      <c r="I4" s="9">
        <v>555.8869608860042</v>
      </c>
      <c r="J4" s="9">
        <v>368.7939888390153</v>
      </c>
      <c r="K4" s="9">
        <v>0</v>
      </c>
      <c r="L4" s="11">
        <v>2666.7796537555291</v>
      </c>
      <c r="M4" s="10">
        <v>0.95</v>
      </c>
      <c r="N4" s="11">
        <v>27237310.949999992</v>
      </c>
      <c r="O4" s="26">
        <f t="shared" ref="O4:O42" si="11">D4*E4*F4*I4</f>
        <v>9278906.8426312488</v>
      </c>
      <c r="P4" s="26">
        <f t="shared" ref="P4:P42" si="12">D4*E4*G4*H4*I4</f>
        <v>231972671.06578121</v>
      </c>
      <c r="Q4" s="26">
        <f t="shared" ref="Q4:Q42" si="13">M4*O4</f>
        <v>8814961.5004996862</v>
      </c>
      <c r="R4" s="26">
        <f t="shared" ref="R4:R42" si="14">M4*P4</f>
        <v>220374037.51249215</v>
      </c>
      <c r="S4" s="26">
        <f t="shared" si="4"/>
        <v>6155936.9212500062</v>
      </c>
      <c r="T4" s="26">
        <f t="shared" ref="T4:T42" si="15">M4*S4</f>
        <v>5848140.0751875052</v>
      </c>
      <c r="U4" s="26">
        <f t="shared" ref="U4:U42" si="16">D4*E4*F4*K4</f>
        <v>0</v>
      </c>
      <c r="V4" s="26">
        <f t="shared" ref="V4:V42" si="17">M4*U4</f>
        <v>0</v>
      </c>
      <c r="W4" s="27">
        <f t="shared" ref="W4:W42" si="18">D4*L4</f>
        <v>43964529.371813655</v>
      </c>
      <c r="X4" s="27">
        <f t="shared" ref="X4:X42" si="19">ROUND(M4*W4,2)</f>
        <v>41766302.899999999</v>
      </c>
      <c r="Y4" s="27">
        <f t="shared" ref="Y4:Y42" si="20">N4/D4</f>
        <v>1652.1479406769374</v>
      </c>
    </row>
    <row r="5" spans="1:25" s="8" customFormat="1" x14ac:dyDescent="0.35">
      <c r="A5" s="8" t="s">
        <v>14</v>
      </c>
      <c r="B5" s="8" t="s">
        <v>57</v>
      </c>
      <c r="C5" s="12" t="s">
        <v>13</v>
      </c>
      <c r="D5" s="9">
        <v>1432</v>
      </c>
      <c r="E5" s="10">
        <v>0.98009999999999997</v>
      </c>
      <c r="F5" s="10">
        <v>1</v>
      </c>
      <c r="G5" s="10">
        <v>1</v>
      </c>
      <c r="H5" s="23">
        <v>25</v>
      </c>
      <c r="I5" s="9">
        <v>646.662194908125</v>
      </c>
      <c r="J5" s="9">
        <v>167.14075056076379</v>
      </c>
      <c r="K5" s="9">
        <v>0</v>
      </c>
      <c r="L5" s="11">
        <v>2121.5669497342674</v>
      </c>
      <c r="M5" s="10">
        <v>1</v>
      </c>
      <c r="N5" s="11">
        <v>3038083.8720194711</v>
      </c>
      <c r="O5" s="26">
        <f t="shared" si="11"/>
        <v>907592.45987257711</v>
      </c>
      <c r="P5" s="26">
        <f t="shared" si="12"/>
        <v>22689811.496814426</v>
      </c>
      <c r="Q5" s="26">
        <f t="shared" si="13"/>
        <v>907592.45987257711</v>
      </c>
      <c r="R5" s="26">
        <f t="shared" si="14"/>
        <v>22689811.496814426</v>
      </c>
      <c r="S5" s="26">
        <f t="shared" si="4"/>
        <v>234582.57826243376</v>
      </c>
      <c r="T5" s="26">
        <f t="shared" si="15"/>
        <v>234582.57826243376</v>
      </c>
      <c r="U5" s="26">
        <f t="shared" si="16"/>
        <v>0</v>
      </c>
      <c r="V5" s="26">
        <f t="shared" si="17"/>
        <v>0</v>
      </c>
      <c r="W5" s="27">
        <f t="shared" si="18"/>
        <v>3038083.8720194707</v>
      </c>
      <c r="X5" s="27">
        <f t="shared" si="19"/>
        <v>3038083.87</v>
      </c>
      <c r="Y5" s="27">
        <f t="shared" si="20"/>
        <v>2121.5669497342674</v>
      </c>
    </row>
    <row r="6" spans="1:25" s="8" customFormat="1" x14ac:dyDescent="0.35">
      <c r="A6" s="8" t="s">
        <v>14</v>
      </c>
      <c r="B6" s="8" t="s">
        <v>57</v>
      </c>
      <c r="C6" s="12" t="s">
        <v>15</v>
      </c>
      <c r="D6" s="9">
        <v>538</v>
      </c>
      <c r="E6" s="10">
        <v>0.22500000000000001</v>
      </c>
      <c r="F6" s="10">
        <v>1</v>
      </c>
      <c r="G6" s="10">
        <v>1</v>
      </c>
      <c r="H6" s="23">
        <v>10</v>
      </c>
      <c r="I6" s="9">
        <v>6.4</v>
      </c>
      <c r="J6" s="9">
        <v>0</v>
      </c>
      <c r="K6" s="9">
        <v>2501</v>
      </c>
      <c r="L6" s="11">
        <v>0.59999999999999631</v>
      </c>
      <c r="M6" s="10">
        <v>1</v>
      </c>
      <c r="N6" s="11">
        <v>259.79999999999842</v>
      </c>
      <c r="O6" s="26">
        <f t="shared" si="11"/>
        <v>774.72</v>
      </c>
      <c r="P6" s="26">
        <f t="shared" si="12"/>
        <v>7747.2000000000007</v>
      </c>
      <c r="Q6" s="26">
        <f t="shared" si="13"/>
        <v>774.72</v>
      </c>
      <c r="R6" s="26">
        <f t="shared" si="14"/>
        <v>7747.2000000000007</v>
      </c>
      <c r="S6" s="26">
        <f t="shared" si="4"/>
        <v>0</v>
      </c>
      <c r="T6" s="26">
        <f t="shared" si="15"/>
        <v>0</v>
      </c>
      <c r="U6" s="26">
        <f t="shared" si="16"/>
        <v>302746.05</v>
      </c>
      <c r="V6" s="26">
        <f t="shared" si="17"/>
        <v>302746.05</v>
      </c>
      <c r="W6" s="27">
        <f t="shared" si="18"/>
        <v>322.79999999999802</v>
      </c>
      <c r="X6" s="27">
        <f t="shared" si="19"/>
        <v>322.8</v>
      </c>
      <c r="Y6" s="27">
        <f t="shared" si="20"/>
        <v>0.48289962825278515</v>
      </c>
    </row>
    <row r="7" spans="1:25" s="8" customFormat="1" x14ac:dyDescent="0.35">
      <c r="A7" s="8" t="s">
        <v>14</v>
      </c>
      <c r="B7" s="8" t="s">
        <v>57</v>
      </c>
      <c r="C7" s="12" t="s">
        <v>16</v>
      </c>
      <c r="D7" s="9">
        <v>402</v>
      </c>
      <c r="E7" s="10">
        <v>0.33500000000000002</v>
      </c>
      <c r="F7" s="10">
        <v>1</v>
      </c>
      <c r="G7" s="10">
        <v>1</v>
      </c>
      <c r="H7" s="23">
        <v>10</v>
      </c>
      <c r="I7" s="9">
        <v>11.560000000000006</v>
      </c>
      <c r="J7" s="9">
        <v>0</v>
      </c>
      <c r="K7" s="9">
        <v>4516</v>
      </c>
      <c r="L7" s="11">
        <v>1.1399999999999904</v>
      </c>
      <c r="M7" s="10">
        <v>1</v>
      </c>
      <c r="N7" s="11">
        <v>457.13999999999612</v>
      </c>
      <c r="O7" s="26">
        <f t="shared" si="11"/>
        <v>1556.7852000000009</v>
      </c>
      <c r="P7" s="26">
        <f t="shared" si="12"/>
        <v>15567.852000000012</v>
      </c>
      <c r="Q7" s="26">
        <f t="shared" si="13"/>
        <v>1556.7852000000009</v>
      </c>
      <c r="R7" s="26">
        <f t="shared" si="14"/>
        <v>15567.852000000012</v>
      </c>
      <c r="S7" s="26">
        <f t="shared" si="4"/>
        <v>0</v>
      </c>
      <c r="T7" s="26">
        <f t="shared" si="15"/>
        <v>0</v>
      </c>
      <c r="U7" s="26">
        <f t="shared" si="16"/>
        <v>608169.72000000009</v>
      </c>
      <c r="V7" s="26">
        <f t="shared" si="17"/>
        <v>608169.72000000009</v>
      </c>
      <c r="W7" s="27">
        <f t="shared" si="18"/>
        <v>458.27999999999611</v>
      </c>
      <c r="X7" s="27">
        <f t="shared" si="19"/>
        <v>458.28</v>
      </c>
      <c r="Y7" s="27">
        <f t="shared" si="20"/>
        <v>1.137164179104468</v>
      </c>
    </row>
    <row r="8" spans="1:25" s="8" customFormat="1" x14ac:dyDescent="0.35">
      <c r="A8" s="8" t="s">
        <v>14</v>
      </c>
      <c r="B8" s="8" t="s">
        <v>57</v>
      </c>
      <c r="C8" s="12" t="s">
        <v>17</v>
      </c>
      <c r="D8" s="9">
        <v>461</v>
      </c>
      <c r="E8" s="10">
        <v>0.877</v>
      </c>
      <c r="F8" s="10">
        <v>1</v>
      </c>
      <c r="G8" s="10">
        <v>1</v>
      </c>
      <c r="H8" s="23">
        <v>10</v>
      </c>
      <c r="I8" s="9">
        <v>28.2</v>
      </c>
      <c r="J8" s="9">
        <v>0</v>
      </c>
      <c r="K8" s="9">
        <v>13884.999999999838</v>
      </c>
      <c r="L8" s="11">
        <v>13.5</v>
      </c>
      <c r="M8" s="10">
        <v>1</v>
      </c>
      <c r="N8" s="11">
        <v>5467.5</v>
      </c>
      <c r="O8" s="26">
        <f t="shared" si="11"/>
        <v>11401.1754</v>
      </c>
      <c r="P8" s="26">
        <f t="shared" si="12"/>
        <v>114011.754</v>
      </c>
      <c r="Q8" s="26">
        <f t="shared" si="13"/>
        <v>11401.1754</v>
      </c>
      <c r="R8" s="26">
        <f t="shared" si="14"/>
        <v>114011.754</v>
      </c>
      <c r="S8" s="26">
        <f t="shared" si="4"/>
        <v>0</v>
      </c>
      <c r="T8" s="26">
        <f t="shared" si="15"/>
        <v>0</v>
      </c>
      <c r="U8" s="26">
        <f t="shared" si="16"/>
        <v>5613663.8449999345</v>
      </c>
      <c r="V8" s="26">
        <f t="shared" si="17"/>
        <v>5613663.8449999345</v>
      </c>
      <c r="W8" s="27">
        <f t="shared" si="18"/>
        <v>6223.5</v>
      </c>
      <c r="X8" s="27">
        <f t="shared" si="19"/>
        <v>6223.5</v>
      </c>
      <c r="Y8" s="27">
        <f t="shared" si="20"/>
        <v>11.860086767895879</v>
      </c>
    </row>
    <row r="9" spans="1:25" s="8" customFormat="1" x14ac:dyDescent="0.35">
      <c r="A9" s="8" t="s">
        <v>14</v>
      </c>
      <c r="B9" s="8" t="s">
        <v>57</v>
      </c>
      <c r="C9" s="12" t="s">
        <v>19</v>
      </c>
      <c r="D9" s="9">
        <v>1687</v>
      </c>
      <c r="E9" s="10">
        <v>1</v>
      </c>
      <c r="F9" s="10">
        <v>1</v>
      </c>
      <c r="G9" s="10">
        <v>1</v>
      </c>
      <c r="H9" s="23">
        <v>15</v>
      </c>
      <c r="I9" s="9">
        <v>189.35328986366332</v>
      </c>
      <c r="J9" s="9">
        <v>170.08595139300533</v>
      </c>
      <c r="K9" s="9">
        <v>0</v>
      </c>
      <c r="L9" s="11">
        <v>300</v>
      </c>
      <c r="M9" s="10">
        <v>1</v>
      </c>
      <c r="N9" s="11">
        <v>506100</v>
      </c>
      <c r="O9" s="26">
        <f t="shared" si="11"/>
        <v>319439</v>
      </c>
      <c r="P9" s="26">
        <f t="shared" si="12"/>
        <v>4791585</v>
      </c>
      <c r="Q9" s="26">
        <f t="shared" si="13"/>
        <v>319439</v>
      </c>
      <c r="R9" s="26">
        <f t="shared" si="14"/>
        <v>4791585</v>
      </c>
      <c r="S9" s="26">
        <f t="shared" si="4"/>
        <v>286935</v>
      </c>
      <c r="T9" s="26">
        <f t="shared" si="15"/>
        <v>286935</v>
      </c>
      <c r="U9" s="26">
        <f t="shared" si="16"/>
        <v>0</v>
      </c>
      <c r="V9" s="26">
        <f t="shared" si="17"/>
        <v>0</v>
      </c>
      <c r="W9" s="27">
        <f t="shared" si="18"/>
        <v>506100</v>
      </c>
      <c r="X9" s="27">
        <f t="shared" si="19"/>
        <v>506100</v>
      </c>
      <c r="Y9" s="27">
        <f t="shared" si="20"/>
        <v>300</v>
      </c>
    </row>
    <row r="10" spans="1:25" s="8" customFormat="1" x14ac:dyDescent="0.35">
      <c r="A10" s="8" t="s">
        <v>14</v>
      </c>
      <c r="B10" s="12" t="s">
        <v>47</v>
      </c>
      <c r="C10" s="12" t="s">
        <v>53</v>
      </c>
      <c r="D10" s="9">
        <v>4</v>
      </c>
      <c r="E10" s="10">
        <v>1</v>
      </c>
      <c r="F10" s="10">
        <v>1</v>
      </c>
      <c r="G10" s="10">
        <v>1</v>
      </c>
      <c r="H10" s="23">
        <v>25</v>
      </c>
      <c r="I10" s="9">
        <v>11342.5</v>
      </c>
      <c r="J10" s="9">
        <v>0</v>
      </c>
      <c r="K10" s="9">
        <v>0</v>
      </c>
      <c r="L10" s="11">
        <v>5950</v>
      </c>
      <c r="M10" s="10">
        <v>1</v>
      </c>
      <c r="N10" s="11">
        <v>16200</v>
      </c>
      <c r="O10" s="26">
        <f t="shared" si="11"/>
        <v>45370</v>
      </c>
      <c r="P10" s="26">
        <f t="shared" si="12"/>
        <v>1134250</v>
      </c>
      <c r="Q10" s="26">
        <f t="shared" si="13"/>
        <v>45370</v>
      </c>
      <c r="R10" s="26">
        <f t="shared" si="14"/>
        <v>1134250</v>
      </c>
      <c r="S10" s="26">
        <f t="shared" si="4"/>
        <v>0</v>
      </c>
      <c r="T10" s="26">
        <f t="shared" si="15"/>
        <v>0</v>
      </c>
      <c r="U10" s="26">
        <f t="shared" si="16"/>
        <v>0</v>
      </c>
      <c r="V10" s="26">
        <f t="shared" si="17"/>
        <v>0</v>
      </c>
      <c r="W10" s="27">
        <f t="shared" si="18"/>
        <v>23800</v>
      </c>
      <c r="X10" s="27">
        <f t="shared" si="19"/>
        <v>23800</v>
      </c>
      <c r="Y10" s="27">
        <f t="shared" si="20"/>
        <v>4050</v>
      </c>
    </row>
    <row r="11" spans="1:25" s="8" customFormat="1" x14ac:dyDescent="0.35">
      <c r="A11" s="8" t="s">
        <v>14</v>
      </c>
      <c r="B11" s="12" t="s">
        <v>47</v>
      </c>
      <c r="C11" s="20" t="s">
        <v>21</v>
      </c>
      <c r="D11" s="9">
        <v>7</v>
      </c>
      <c r="E11" s="10">
        <v>1</v>
      </c>
      <c r="F11" s="10">
        <v>1</v>
      </c>
      <c r="G11" s="10">
        <v>1</v>
      </c>
      <c r="H11" s="23">
        <v>20</v>
      </c>
      <c r="I11" s="9">
        <v>18333.349999999999</v>
      </c>
      <c r="J11" s="9">
        <v>12047.630000000001</v>
      </c>
      <c r="K11" s="9">
        <v>0</v>
      </c>
      <c r="L11" s="11">
        <v>8427.83</v>
      </c>
      <c r="M11" s="10">
        <v>1</v>
      </c>
      <c r="N11" s="11">
        <v>63557.2</v>
      </c>
      <c r="O11" s="26">
        <f t="shared" si="11"/>
        <v>128333.44999999998</v>
      </c>
      <c r="P11" s="26">
        <f t="shared" si="12"/>
        <v>2566669</v>
      </c>
      <c r="Q11" s="26">
        <f t="shared" si="13"/>
        <v>128333.44999999998</v>
      </c>
      <c r="R11" s="26">
        <f t="shared" si="14"/>
        <v>2566669</v>
      </c>
      <c r="S11" s="26">
        <f t="shared" si="4"/>
        <v>84333.41</v>
      </c>
      <c r="T11" s="26">
        <f t="shared" si="15"/>
        <v>84333.41</v>
      </c>
      <c r="U11" s="26">
        <f t="shared" si="16"/>
        <v>0</v>
      </c>
      <c r="V11" s="26">
        <f t="shared" si="17"/>
        <v>0</v>
      </c>
      <c r="W11" s="27">
        <f t="shared" si="18"/>
        <v>58994.81</v>
      </c>
      <c r="X11" s="27">
        <f t="shared" si="19"/>
        <v>58994.81</v>
      </c>
      <c r="Y11" s="27">
        <f t="shared" si="20"/>
        <v>9079.6</v>
      </c>
    </row>
    <row r="12" spans="1:25" s="8" customFormat="1" x14ac:dyDescent="0.35">
      <c r="A12" s="8" t="s">
        <v>14</v>
      </c>
      <c r="B12" s="12" t="s">
        <v>47</v>
      </c>
      <c r="C12" s="20" t="s">
        <v>22</v>
      </c>
      <c r="D12" s="9">
        <v>3</v>
      </c>
      <c r="E12" s="10">
        <v>1</v>
      </c>
      <c r="F12" s="10">
        <v>1</v>
      </c>
      <c r="G12" s="10">
        <v>1</v>
      </c>
      <c r="H12" s="23">
        <v>15</v>
      </c>
      <c r="I12" s="9">
        <v>618</v>
      </c>
      <c r="J12" s="9">
        <v>0</v>
      </c>
      <c r="K12" s="9">
        <v>0</v>
      </c>
      <c r="L12" s="11">
        <v>3215.3333333333335</v>
      </c>
      <c r="M12" s="10">
        <v>1</v>
      </c>
      <c r="N12" s="11">
        <v>3000</v>
      </c>
      <c r="O12" s="26">
        <f t="shared" si="11"/>
        <v>1854</v>
      </c>
      <c r="P12" s="26">
        <f t="shared" si="12"/>
        <v>27810</v>
      </c>
      <c r="Q12" s="26">
        <f t="shared" si="13"/>
        <v>1854</v>
      </c>
      <c r="R12" s="26">
        <f t="shared" si="14"/>
        <v>27810</v>
      </c>
      <c r="S12" s="26">
        <f t="shared" si="4"/>
        <v>0</v>
      </c>
      <c r="T12" s="26">
        <f t="shared" si="15"/>
        <v>0</v>
      </c>
      <c r="U12" s="26">
        <f t="shared" si="16"/>
        <v>0</v>
      </c>
      <c r="V12" s="26">
        <f t="shared" si="17"/>
        <v>0</v>
      </c>
      <c r="W12" s="27">
        <f t="shared" si="18"/>
        <v>9646</v>
      </c>
      <c r="X12" s="27">
        <f t="shared" si="19"/>
        <v>9646</v>
      </c>
      <c r="Y12" s="27">
        <f t="shared" si="20"/>
        <v>1000</v>
      </c>
    </row>
    <row r="13" spans="1:25" s="8" customFormat="1" x14ac:dyDescent="0.35">
      <c r="A13" s="8" t="s">
        <v>14</v>
      </c>
      <c r="B13" s="12" t="s">
        <v>47</v>
      </c>
      <c r="C13" s="20" t="s">
        <v>9</v>
      </c>
      <c r="D13" s="9">
        <v>129</v>
      </c>
      <c r="E13" s="10">
        <v>1</v>
      </c>
      <c r="F13" s="21">
        <v>1.218500000000003</v>
      </c>
      <c r="G13" s="21">
        <v>1.2109000000000001</v>
      </c>
      <c r="H13" s="25">
        <v>19.549036994840002</v>
      </c>
      <c r="I13" s="9">
        <v>27910.031007751939</v>
      </c>
      <c r="J13" s="9">
        <v>2625.3720930232557</v>
      </c>
      <c r="K13" s="9">
        <v>0</v>
      </c>
      <c r="L13" s="11">
        <v>41791.85759689923</v>
      </c>
      <c r="M13" s="10">
        <v>1</v>
      </c>
      <c r="N13" s="11">
        <v>2893219.4199999995</v>
      </c>
      <c r="O13" s="26">
        <f t="shared" si="11"/>
        <v>4387080.0890000109</v>
      </c>
      <c r="P13" s="26">
        <f t="shared" si="12"/>
        <v>85228270.769371778</v>
      </c>
      <c r="Q13" s="26">
        <f t="shared" si="13"/>
        <v>4387080.0890000109</v>
      </c>
      <c r="R13" s="26">
        <f t="shared" si="14"/>
        <v>85228270.769371778</v>
      </c>
      <c r="S13" s="26">
        <f t="shared" si="4"/>
        <v>412673.050500001</v>
      </c>
      <c r="T13" s="26">
        <f t="shared" si="15"/>
        <v>412673.050500001</v>
      </c>
      <c r="U13" s="26">
        <f t="shared" si="16"/>
        <v>0</v>
      </c>
      <c r="V13" s="26">
        <f t="shared" si="17"/>
        <v>0</v>
      </c>
      <c r="W13" s="27">
        <f t="shared" si="18"/>
        <v>5391149.6300000008</v>
      </c>
      <c r="X13" s="27">
        <f t="shared" si="19"/>
        <v>5391149.6299999999</v>
      </c>
      <c r="Y13" s="27">
        <f t="shared" si="20"/>
        <v>22428.05751937984</v>
      </c>
    </row>
    <row r="14" spans="1:25" s="8" customFormat="1" x14ac:dyDescent="0.35">
      <c r="A14" s="19" t="s">
        <v>26</v>
      </c>
      <c r="B14" s="20" t="s">
        <v>49</v>
      </c>
      <c r="C14" s="20" t="s">
        <v>9</v>
      </c>
      <c r="D14" s="9">
        <v>49</v>
      </c>
      <c r="E14" s="10">
        <v>1</v>
      </c>
      <c r="F14" s="21">
        <v>1</v>
      </c>
      <c r="G14" s="21">
        <v>1</v>
      </c>
      <c r="H14" s="25">
        <v>5</v>
      </c>
      <c r="I14" s="9">
        <v>13136.387755102041</v>
      </c>
      <c r="J14" s="9">
        <v>0</v>
      </c>
      <c r="K14" s="9">
        <v>0</v>
      </c>
      <c r="L14" s="18">
        <v>5320.1838775510205</v>
      </c>
      <c r="M14" s="10">
        <v>0.50059999999999971</v>
      </c>
      <c r="N14" s="11">
        <v>246185.74</v>
      </c>
      <c r="O14" s="26">
        <f t="shared" si="11"/>
        <v>643683</v>
      </c>
      <c r="P14" s="26">
        <f t="shared" si="12"/>
        <v>3218415</v>
      </c>
      <c r="Q14" s="26">
        <f t="shared" si="13"/>
        <v>322227.70979999984</v>
      </c>
      <c r="R14" s="26">
        <f t="shared" si="14"/>
        <v>1611138.5489999992</v>
      </c>
      <c r="S14" s="26">
        <f t="shared" si="4"/>
        <v>0</v>
      </c>
      <c r="T14" s="26">
        <f t="shared" si="15"/>
        <v>0</v>
      </c>
      <c r="U14" s="26">
        <f t="shared" si="16"/>
        <v>0</v>
      </c>
      <c r="V14" s="26">
        <f t="shared" si="17"/>
        <v>0</v>
      </c>
      <c r="W14" s="27">
        <f t="shared" si="18"/>
        <v>260689.01</v>
      </c>
      <c r="X14" s="27">
        <f t="shared" si="19"/>
        <v>130500.92</v>
      </c>
      <c r="Y14" s="27">
        <f t="shared" si="20"/>
        <v>5024.1987755102036</v>
      </c>
    </row>
    <row r="15" spans="1:25" s="8" customFormat="1" x14ac:dyDescent="0.35">
      <c r="A15" s="8" t="s">
        <v>26</v>
      </c>
      <c r="B15" s="12" t="s">
        <v>27</v>
      </c>
      <c r="C15" s="20" t="s">
        <v>28</v>
      </c>
      <c r="D15" s="9">
        <v>229</v>
      </c>
      <c r="E15" s="24">
        <v>0.9867681247939426</v>
      </c>
      <c r="F15" s="21">
        <v>1.2185000000000041</v>
      </c>
      <c r="G15" s="21">
        <v>1.2109000000000021</v>
      </c>
      <c r="H15" s="25">
        <v>20.635087819156603</v>
      </c>
      <c r="I15" s="9">
        <v>27796.174672489084</v>
      </c>
      <c r="J15" s="9">
        <v>8652.3711790393008</v>
      </c>
      <c r="K15" s="9">
        <v>0</v>
      </c>
      <c r="L15" s="11">
        <v>34502.960131004365</v>
      </c>
      <c r="M15" s="10">
        <v>0.70880098373625366</v>
      </c>
      <c r="N15" s="11">
        <v>1842236.63</v>
      </c>
      <c r="O15" s="41">
        <f>D15*F15*I15</f>
        <v>7756147.2940000268</v>
      </c>
      <c r="P15" s="41">
        <f>D15*G15*H15*I15</f>
        <v>159050528</v>
      </c>
      <c r="Q15" s="26">
        <f t="shared" si="13"/>
        <v>5497564.8319905009</v>
      </c>
      <c r="R15" s="41">
        <f>M15*P15*E15</f>
        <v>111243473</v>
      </c>
      <c r="S15" s="41">
        <f>D15*F15*J15</f>
        <v>2414327.3705000081</v>
      </c>
      <c r="T15" s="26">
        <f t="shared" si="15"/>
        <v>1711277.6152717683</v>
      </c>
      <c r="U15" s="41">
        <f>D15*F15*K15</f>
        <v>0</v>
      </c>
      <c r="V15" s="26">
        <f t="shared" si="17"/>
        <v>0</v>
      </c>
      <c r="W15" s="27">
        <f t="shared" si="18"/>
        <v>7901177.8700000001</v>
      </c>
      <c r="X15" s="27">
        <f t="shared" si="19"/>
        <v>5600362.6500000004</v>
      </c>
      <c r="Y15" s="27">
        <f t="shared" si="20"/>
        <v>8044.7014410480342</v>
      </c>
    </row>
    <row r="16" spans="1:25" s="8" customFormat="1" x14ac:dyDescent="0.35">
      <c r="A16" s="8" t="s">
        <v>26</v>
      </c>
      <c r="B16" s="12" t="s">
        <v>27</v>
      </c>
      <c r="C16" s="20" t="s">
        <v>29</v>
      </c>
      <c r="D16" s="9">
        <v>104</v>
      </c>
      <c r="E16" s="24">
        <v>1.0818366229319696</v>
      </c>
      <c r="F16" s="21">
        <v>1.0041999999999984</v>
      </c>
      <c r="G16" s="21">
        <v>0.94989999999999963</v>
      </c>
      <c r="H16" s="25">
        <v>16.794482452834092</v>
      </c>
      <c r="I16" s="9">
        <v>49569.692307692305</v>
      </c>
      <c r="J16" s="9">
        <v>877.43269230769226</v>
      </c>
      <c r="K16" s="9">
        <v>0</v>
      </c>
      <c r="L16" s="11">
        <v>80036.821730769225</v>
      </c>
      <c r="M16" s="10">
        <v>0.30853912715741361</v>
      </c>
      <c r="N16" s="11">
        <v>1045316.4699999999</v>
      </c>
      <c r="O16" s="41">
        <f t="shared" ref="O16:O17" si="21">D16*F16*I16</f>
        <v>5176900.0415999917</v>
      </c>
      <c r="P16" s="41">
        <f t="shared" ref="P16:P17" si="22">D16*G16*H16*I16</f>
        <v>82242078.000000015</v>
      </c>
      <c r="Q16" s="26">
        <f t="shared" si="13"/>
        <v>1597276.2202164396</v>
      </c>
      <c r="R16" s="41">
        <f t="shared" ref="R16:R17" si="23">M16*P16*E16</f>
        <v>27451495.000000015</v>
      </c>
      <c r="S16" s="41">
        <f t="shared" ref="S16:S17" si="24">D16*F16*J16</f>
        <v>91636.262599999856</v>
      </c>
      <c r="T16" s="26">
        <f t="shared" si="15"/>
        <v>28273.372478571502</v>
      </c>
      <c r="U16" s="41">
        <f t="shared" ref="U16:U17" si="25">D16*F16*K16</f>
        <v>0</v>
      </c>
      <c r="V16" s="26">
        <f t="shared" si="17"/>
        <v>0</v>
      </c>
      <c r="W16" s="27">
        <f t="shared" si="18"/>
        <v>8323829.459999999</v>
      </c>
      <c r="X16" s="27">
        <f t="shared" si="19"/>
        <v>2568227.08</v>
      </c>
      <c r="Y16" s="27">
        <f t="shared" si="20"/>
        <v>10051.119903846153</v>
      </c>
    </row>
    <row r="17" spans="1:25" s="8" customFormat="1" x14ac:dyDescent="0.35">
      <c r="A17" s="8" t="s">
        <v>26</v>
      </c>
      <c r="B17" s="12" t="s">
        <v>27</v>
      </c>
      <c r="C17" s="20" t="s">
        <v>30</v>
      </c>
      <c r="D17" s="9">
        <v>244</v>
      </c>
      <c r="E17" s="24">
        <v>1.101966530121121</v>
      </c>
      <c r="F17" s="21">
        <v>1.0041999999999978</v>
      </c>
      <c r="G17" s="21">
        <v>0.94989999999999997</v>
      </c>
      <c r="H17" s="25">
        <v>18.16471305647196</v>
      </c>
      <c r="I17" s="9">
        <v>11802.192622950819</v>
      </c>
      <c r="J17" s="9">
        <v>1089.0368852459017</v>
      </c>
      <c r="K17" s="9">
        <v>0</v>
      </c>
      <c r="L17" s="11">
        <v>16169.976065573772</v>
      </c>
      <c r="M17" s="10">
        <v>0.31275878061696727</v>
      </c>
      <c r="N17" s="11">
        <v>836457.5499999997</v>
      </c>
      <c r="O17" s="41">
        <f t="shared" si="21"/>
        <v>2891829.8869999936</v>
      </c>
      <c r="P17" s="41">
        <f t="shared" si="22"/>
        <v>49688850.999999948</v>
      </c>
      <c r="Q17" s="26">
        <f t="shared" si="13"/>
        <v>904445.18920982024</v>
      </c>
      <c r="R17" s="41">
        <f t="shared" si="23"/>
        <v>17125247.999999996</v>
      </c>
      <c r="S17" s="41">
        <f t="shared" si="24"/>
        <v>266841.0449999994</v>
      </c>
      <c r="T17" s="26">
        <f t="shared" si="15"/>
        <v>83456.879852757105</v>
      </c>
      <c r="U17" s="41">
        <f t="shared" si="25"/>
        <v>0</v>
      </c>
      <c r="V17" s="26">
        <f t="shared" si="17"/>
        <v>0</v>
      </c>
      <c r="W17" s="27">
        <f t="shared" si="18"/>
        <v>3945474.16</v>
      </c>
      <c r="X17" s="27">
        <f t="shared" si="19"/>
        <v>1233981.69</v>
      </c>
      <c r="Y17" s="27">
        <f t="shared" si="20"/>
        <v>3428.1047131147529</v>
      </c>
    </row>
    <row r="18" spans="1:25" s="8" customFormat="1" x14ac:dyDescent="0.35">
      <c r="A18" s="8" t="s">
        <v>26</v>
      </c>
      <c r="B18" s="12" t="s">
        <v>31</v>
      </c>
      <c r="C18" s="20" t="s">
        <v>32</v>
      </c>
      <c r="D18" s="9">
        <v>9</v>
      </c>
      <c r="E18" s="10">
        <v>1</v>
      </c>
      <c r="F18" s="21">
        <v>1.0690999999999999</v>
      </c>
      <c r="G18" s="21">
        <v>1.1079000000000001</v>
      </c>
      <c r="H18" s="25">
        <v>12.707877584440883</v>
      </c>
      <c r="I18" s="9">
        <v>211962.88888888888</v>
      </c>
      <c r="J18" s="9">
        <v>0</v>
      </c>
      <c r="K18" s="9">
        <v>0</v>
      </c>
      <c r="L18" s="11">
        <v>215989.53444444443</v>
      </c>
      <c r="M18" s="10">
        <v>0.52069999999999983</v>
      </c>
      <c r="N18" s="11">
        <v>163200.44999999998</v>
      </c>
      <c r="O18" s="26">
        <f t="shared" si="11"/>
        <v>2039485.7205999999</v>
      </c>
      <c r="P18" s="26">
        <f t="shared" si="12"/>
        <v>26858139.449400004</v>
      </c>
      <c r="Q18" s="26">
        <f t="shared" si="13"/>
        <v>1061960.2147164196</v>
      </c>
      <c r="R18" s="26">
        <f t="shared" si="14"/>
        <v>13985033.211302577</v>
      </c>
      <c r="S18" s="26">
        <f t="shared" si="4"/>
        <v>0</v>
      </c>
      <c r="T18" s="26">
        <f t="shared" si="15"/>
        <v>0</v>
      </c>
      <c r="U18" s="26">
        <f t="shared" si="16"/>
        <v>0</v>
      </c>
      <c r="V18" s="26">
        <f t="shared" si="17"/>
        <v>0</v>
      </c>
      <c r="W18" s="27">
        <f t="shared" si="18"/>
        <v>1943905.8099999998</v>
      </c>
      <c r="X18" s="27">
        <f t="shared" si="19"/>
        <v>1012191.76</v>
      </c>
      <c r="Y18" s="27">
        <f t="shared" si="20"/>
        <v>18133.383333333331</v>
      </c>
    </row>
    <row r="19" spans="1:25" s="8" customFormat="1" x14ac:dyDescent="0.35">
      <c r="A19" s="8" t="s">
        <v>26</v>
      </c>
      <c r="B19" s="12" t="s">
        <v>31</v>
      </c>
      <c r="C19" s="20" t="s">
        <v>33</v>
      </c>
      <c r="D19" s="9">
        <v>117</v>
      </c>
      <c r="E19" s="10">
        <v>1</v>
      </c>
      <c r="F19" s="21">
        <v>1.0691000000000026</v>
      </c>
      <c r="G19" s="21">
        <v>1.1079000000000006</v>
      </c>
      <c r="H19" s="25">
        <v>17.826316502783985</v>
      </c>
      <c r="I19" s="9">
        <v>233362.31452991453</v>
      </c>
      <c r="J19" s="9">
        <v>5363.8290598290596</v>
      </c>
      <c r="K19" s="9">
        <v>563.84615384615381</v>
      </c>
      <c r="L19" s="11">
        <v>100763.73803418802</v>
      </c>
      <c r="M19" s="10">
        <v>0.52069999999999939</v>
      </c>
      <c r="N19" s="11">
        <v>2567540.2899999996</v>
      </c>
      <c r="O19" s="26">
        <f t="shared" si="11"/>
        <v>29190055.104280073</v>
      </c>
      <c r="P19" s="26">
        <f t="shared" si="12"/>
        <v>539235853.79940069</v>
      </c>
      <c r="Q19" s="26">
        <f t="shared" si="13"/>
        <v>15199261.692798616</v>
      </c>
      <c r="R19" s="26">
        <f t="shared" si="14"/>
        <v>280780109.07334763</v>
      </c>
      <c r="S19" s="26">
        <f t="shared" si="4"/>
        <v>670932.94880000164</v>
      </c>
      <c r="T19" s="26">
        <f t="shared" si="15"/>
        <v>349354.78644016042</v>
      </c>
      <c r="U19" s="26">
        <f t="shared" si="16"/>
        <v>70528.527000000176</v>
      </c>
      <c r="V19" s="26">
        <f t="shared" si="17"/>
        <v>36724.204008900051</v>
      </c>
      <c r="W19" s="27">
        <f t="shared" si="18"/>
        <v>11789357.349999998</v>
      </c>
      <c r="X19" s="27">
        <f t="shared" si="19"/>
        <v>6138718.3700000001</v>
      </c>
      <c r="Y19" s="27">
        <f t="shared" si="20"/>
        <v>21944.7888034188</v>
      </c>
    </row>
    <row r="20" spans="1:25" s="8" customFormat="1" x14ac:dyDescent="0.35">
      <c r="A20" s="8" t="s">
        <v>26</v>
      </c>
      <c r="B20" s="12" t="s">
        <v>34</v>
      </c>
      <c r="C20" s="20" t="s">
        <v>35</v>
      </c>
      <c r="D20" s="9">
        <v>492</v>
      </c>
      <c r="E20" s="10">
        <v>1</v>
      </c>
      <c r="F20" s="21">
        <v>1</v>
      </c>
      <c r="G20" s="21">
        <v>1</v>
      </c>
      <c r="H20" s="25">
        <v>15</v>
      </c>
      <c r="I20" s="9">
        <v>13885.424796747968</v>
      </c>
      <c r="J20" s="9">
        <v>-2414.7174796747968</v>
      </c>
      <c r="K20" s="9">
        <v>0</v>
      </c>
      <c r="L20" s="11">
        <v>4920.2337398373984</v>
      </c>
      <c r="M20" s="10">
        <v>0.95</v>
      </c>
      <c r="N20" s="11">
        <v>2408152.3399999989</v>
      </c>
      <c r="O20" s="26">
        <f t="shared" si="11"/>
        <v>6831629</v>
      </c>
      <c r="P20" s="26">
        <f t="shared" si="12"/>
        <v>102474435</v>
      </c>
      <c r="Q20" s="26">
        <f t="shared" si="13"/>
        <v>6490047.5499999998</v>
      </c>
      <c r="R20" s="26">
        <f t="shared" si="14"/>
        <v>97350713.25</v>
      </c>
      <c r="S20" s="26">
        <f t="shared" si="4"/>
        <v>-1188041</v>
      </c>
      <c r="T20" s="26">
        <f t="shared" si="15"/>
        <v>-1128638.95</v>
      </c>
      <c r="U20" s="26">
        <f t="shared" si="16"/>
        <v>0</v>
      </c>
      <c r="V20" s="26">
        <f t="shared" si="17"/>
        <v>0</v>
      </c>
      <c r="W20" s="27">
        <f t="shared" si="18"/>
        <v>2420755</v>
      </c>
      <c r="X20" s="27">
        <f t="shared" si="19"/>
        <v>2299717.25</v>
      </c>
      <c r="Y20" s="27">
        <f t="shared" si="20"/>
        <v>4894.6185772357703</v>
      </c>
    </row>
    <row r="21" spans="1:25" s="8" customFormat="1" x14ac:dyDescent="0.35">
      <c r="A21" s="8" t="s">
        <v>26</v>
      </c>
      <c r="B21" s="12" t="s">
        <v>34</v>
      </c>
      <c r="C21" s="20" t="s">
        <v>38</v>
      </c>
      <c r="D21" s="9">
        <v>107</v>
      </c>
      <c r="E21" s="10">
        <v>1</v>
      </c>
      <c r="F21" s="21">
        <v>1</v>
      </c>
      <c r="G21" s="21">
        <v>1</v>
      </c>
      <c r="H21" s="25">
        <v>15</v>
      </c>
      <c r="I21" s="9">
        <v>11860.457943925234</v>
      </c>
      <c r="J21" s="9">
        <v>18715.542056074766</v>
      </c>
      <c r="K21" s="9">
        <v>0</v>
      </c>
      <c r="L21" s="11">
        <v>13437.009345794393</v>
      </c>
      <c r="M21" s="10">
        <v>0.95</v>
      </c>
      <c r="N21" s="11">
        <v>1396500</v>
      </c>
      <c r="O21" s="26">
        <f t="shared" si="11"/>
        <v>1269069</v>
      </c>
      <c r="P21" s="26">
        <f t="shared" si="12"/>
        <v>19036035</v>
      </c>
      <c r="Q21" s="26">
        <f t="shared" si="13"/>
        <v>1205615.55</v>
      </c>
      <c r="R21" s="26">
        <f t="shared" si="14"/>
        <v>18084233.25</v>
      </c>
      <c r="S21" s="26">
        <f t="shared" si="4"/>
        <v>2002563</v>
      </c>
      <c r="T21" s="26">
        <f t="shared" si="15"/>
        <v>1902434.8499999999</v>
      </c>
      <c r="U21" s="26">
        <f t="shared" si="16"/>
        <v>0</v>
      </c>
      <c r="V21" s="26">
        <f t="shared" si="17"/>
        <v>0</v>
      </c>
      <c r="W21" s="27">
        <f t="shared" si="18"/>
        <v>1437760</v>
      </c>
      <c r="X21" s="27">
        <f t="shared" si="19"/>
        <v>1365872</v>
      </c>
      <c r="Y21" s="27">
        <f t="shared" si="20"/>
        <v>13051.401869158879</v>
      </c>
    </row>
    <row r="22" spans="1:25" s="8" customFormat="1" x14ac:dyDescent="0.35">
      <c r="A22" s="8" t="s">
        <v>26</v>
      </c>
      <c r="B22" s="12" t="s">
        <v>36</v>
      </c>
      <c r="C22" s="20" t="s">
        <v>35</v>
      </c>
      <c r="D22" s="9">
        <v>29</v>
      </c>
      <c r="E22" s="10">
        <v>1</v>
      </c>
      <c r="F22" s="21">
        <v>1</v>
      </c>
      <c r="G22" s="21">
        <v>1</v>
      </c>
      <c r="H22" s="25">
        <v>15</v>
      </c>
      <c r="I22" s="9">
        <v>13406.758620689656</v>
      </c>
      <c r="J22" s="9">
        <v>-2893.2413793103447</v>
      </c>
      <c r="K22" s="9">
        <v>0</v>
      </c>
      <c r="L22" s="11">
        <v>4996.7241379310344</v>
      </c>
      <c r="M22" s="10">
        <v>0.94999999999999984</v>
      </c>
      <c r="N22" s="11">
        <v>68000</v>
      </c>
      <c r="O22" s="26">
        <f t="shared" si="11"/>
        <v>388796</v>
      </c>
      <c r="P22" s="26">
        <f t="shared" si="12"/>
        <v>5831940</v>
      </c>
      <c r="Q22" s="26">
        <f t="shared" si="13"/>
        <v>369356.19999999995</v>
      </c>
      <c r="R22" s="26">
        <f t="shared" si="14"/>
        <v>5540342.9999999991</v>
      </c>
      <c r="S22" s="26">
        <f t="shared" si="4"/>
        <v>-83904</v>
      </c>
      <c r="T22" s="26">
        <f t="shared" si="15"/>
        <v>-79708.799999999988</v>
      </c>
      <c r="U22" s="26">
        <f t="shared" si="16"/>
        <v>0</v>
      </c>
      <c r="V22" s="26">
        <f t="shared" si="17"/>
        <v>0</v>
      </c>
      <c r="W22" s="27">
        <f t="shared" si="18"/>
        <v>144905</v>
      </c>
      <c r="X22" s="27">
        <f t="shared" si="19"/>
        <v>137659.75</v>
      </c>
      <c r="Y22" s="27">
        <f t="shared" si="20"/>
        <v>2344.8275862068967</v>
      </c>
    </row>
    <row r="23" spans="1:25" s="8" customFormat="1" x14ac:dyDescent="0.35">
      <c r="A23" s="8" t="s">
        <v>26</v>
      </c>
      <c r="B23" s="12" t="s">
        <v>36</v>
      </c>
      <c r="C23" s="20" t="s">
        <v>53</v>
      </c>
      <c r="D23" s="9">
        <v>48</v>
      </c>
      <c r="E23" s="10">
        <v>1</v>
      </c>
      <c r="F23" s="21">
        <v>1</v>
      </c>
      <c r="G23" s="21">
        <v>1</v>
      </c>
      <c r="H23" s="25">
        <v>25</v>
      </c>
      <c r="I23" s="9">
        <v>9719.9414583333328</v>
      </c>
      <c r="J23" s="9">
        <v>0</v>
      </c>
      <c r="K23" s="9">
        <v>0</v>
      </c>
      <c r="L23" s="11">
        <v>7356.270833333333</v>
      </c>
      <c r="M23" s="10">
        <v>0.86390648164697692</v>
      </c>
      <c r="N23" s="11">
        <v>81600</v>
      </c>
      <c r="O23" s="26">
        <f t="shared" si="11"/>
        <v>466557.18999999994</v>
      </c>
      <c r="P23" s="26">
        <f t="shared" si="12"/>
        <v>11663929.75</v>
      </c>
      <c r="Q23" s="26">
        <f t="shared" si="13"/>
        <v>403061.78050000005</v>
      </c>
      <c r="R23" s="26">
        <f t="shared" si="14"/>
        <v>10076544.512500003</v>
      </c>
      <c r="S23" s="26">
        <f t="shared" si="4"/>
        <v>0</v>
      </c>
      <c r="T23" s="26">
        <f t="shared" si="15"/>
        <v>0</v>
      </c>
      <c r="U23" s="26">
        <f t="shared" si="16"/>
        <v>0</v>
      </c>
      <c r="V23" s="26">
        <f t="shared" si="17"/>
        <v>0</v>
      </c>
      <c r="W23" s="27">
        <f>D23*L23</f>
        <v>353101</v>
      </c>
      <c r="X23" s="27">
        <f t="shared" si="19"/>
        <v>305046.24</v>
      </c>
      <c r="Y23" s="27">
        <f t="shared" si="20"/>
        <v>1700</v>
      </c>
    </row>
    <row r="24" spans="1:25" s="8" customFormat="1" x14ac:dyDescent="0.35">
      <c r="A24" s="8" t="s">
        <v>26</v>
      </c>
      <c r="B24" s="12" t="s">
        <v>36</v>
      </c>
      <c r="C24" s="20" t="s">
        <v>80</v>
      </c>
      <c r="D24" s="9">
        <v>11</v>
      </c>
      <c r="E24" s="10">
        <v>1</v>
      </c>
      <c r="F24" s="21">
        <v>1</v>
      </c>
      <c r="G24" s="21">
        <v>1</v>
      </c>
      <c r="H24" s="25">
        <v>18</v>
      </c>
      <c r="I24" s="9">
        <v>294.60181818181815</v>
      </c>
      <c r="J24" s="9">
        <v>1.875E-4</v>
      </c>
      <c r="K24" s="9">
        <v>0</v>
      </c>
      <c r="L24" s="11">
        <v>494</v>
      </c>
      <c r="M24" s="10">
        <v>0.82500000000000007</v>
      </c>
      <c r="N24" s="11">
        <v>3200</v>
      </c>
      <c r="O24" s="26">
        <f t="shared" si="11"/>
        <v>3240.6199999999994</v>
      </c>
      <c r="P24" s="26">
        <f t="shared" si="12"/>
        <v>58331.159999999996</v>
      </c>
      <c r="Q24" s="26">
        <f t="shared" si="13"/>
        <v>2673.5114999999996</v>
      </c>
      <c r="R24" s="26">
        <f t="shared" si="14"/>
        <v>48123.207000000002</v>
      </c>
      <c r="S24" s="26">
        <f t="shared" si="4"/>
        <v>2.0625000000000001E-3</v>
      </c>
      <c r="T24" s="26">
        <f t="shared" si="15"/>
        <v>1.7015625000000002E-3</v>
      </c>
      <c r="U24" s="26">
        <f t="shared" si="16"/>
        <v>0</v>
      </c>
      <c r="V24" s="26">
        <f t="shared" si="17"/>
        <v>0</v>
      </c>
      <c r="W24" s="27">
        <f t="shared" si="18"/>
        <v>5434</v>
      </c>
      <c r="X24" s="27">
        <f t="shared" si="19"/>
        <v>4483.05</v>
      </c>
      <c r="Y24" s="27">
        <f t="shared" si="20"/>
        <v>290.90909090909093</v>
      </c>
    </row>
    <row r="25" spans="1:25" s="8" customFormat="1" x14ac:dyDescent="0.35">
      <c r="A25" s="8" t="s">
        <v>26</v>
      </c>
      <c r="B25" s="12" t="s">
        <v>36</v>
      </c>
      <c r="C25" s="20" t="s">
        <v>21</v>
      </c>
      <c r="D25" s="9">
        <v>2</v>
      </c>
      <c r="E25" s="10">
        <v>1</v>
      </c>
      <c r="F25" s="21">
        <v>1</v>
      </c>
      <c r="G25" s="21">
        <v>1</v>
      </c>
      <c r="H25" s="25">
        <v>20</v>
      </c>
      <c r="I25" s="9">
        <v>10980</v>
      </c>
      <c r="J25" s="9">
        <v>11160</v>
      </c>
      <c r="K25" s="9">
        <v>0</v>
      </c>
      <c r="L25" s="11">
        <v>9960</v>
      </c>
      <c r="M25" s="10">
        <v>0.95</v>
      </c>
      <c r="N25" s="11">
        <v>10900</v>
      </c>
      <c r="O25" s="26">
        <f t="shared" si="11"/>
        <v>21960</v>
      </c>
      <c r="P25" s="26">
        <f t="shared" si="12"/>
        <v>439200</v>
      </c>
      <c r="Q25" s="26">
        <f t="shared" si="13"/>
        <v>20862</v>
      </c>
      <c r="R25" s="26">
        <f t="shared" si="14"/>
        <v>417240</v>
      </c>
      <c r="S25" s="26">
        <f t="shared" si="4"/>
        <v>22320</v>
      </c>
      <c r="T25" s="26">
        <f t="shared" si="15"/>
        <v>21204</v>
      </c>
      <c r="U25" s="26">
        <f t="shared" si="16"/>
        <v>0</v>
      </c>
      <c r="V25" s="26">
        <f t="shared" si="17"/>
        <v>0</v>
      </c>
      <c r="W25" s="27">
        <f t="shared" si="18"/>
        <v>19920</v>
      </c>
      <c r="X25" s="27">
        <f t="shared" si="19"/>
        <v>18924</v>
      </c>
      <c r="Y25" s="27">
        <f t="shared" si="20"/>
        <v>5450</v>
      </c>
    </row>
    <row r="26" spans="1:25" s="8" customFormat="1" x14ac:dyDescent="0.35">
      <c r="A26" s="8" t="s">
        <v>26</v>
      </c>
      <c r="B26" s="12" t="s">
        <v>36</v>
      </c>
      <c r="C26" s="20" t="s">
        <v>22</v>
      </c>
      <c r="D26" s="9">
        <v>4</v>
      </c>
      <c r="E26" s="10">
        <v>1</v>
      </c>
      <c r="F26" s="21">
        <v>1</v>
      </c>
      <c r="G26" s="21">
        <v>1</v>
      </c>
      <c r="H26" s="25">
        <v>15</v>
      </c>
      <c r="I26" s="9">
        <v>579.29774999999995</v>
      </c>
      <c r="J26" s="9">
        <v>0</v>
      </c>
      <c r="K26" s="9">
        <v>0</v>
      </c>
      <c r="L26" s="11">
        <v>2591</v>
      </c>
      <c r="M26" s="10">
        <v>0.94999999999999984</v>
      </c>
      <c r="N26" s="11">
        <v>2200</v>
      </c>
      <c r="O26" s="26">
        <f t="shared" si="11"/>
        <v>2317.1909999999998</v>
      </c>
      <c r="P26" s="26">
        <f t="shared" si="12"/>
        <v>34757.864999999998</v>
      </c>
      <c r="Q26" s="26">
        <f t="shared" si="13"/>
        <v>2201.3314499999997</v>
      </c>
      <c r="R26" s="26">
        <f t="shared" si="14"/>
        <v>33019.97174999999</v>
      </c>
      <c r="S26" s="26">
        <f t="shared" si="4"/>
        <v>0</v>
      </c>
      <c r="T26" s="26">
        <f t="shared" si="15"/>
        <v>0</v>
      </c>
      <c r="U26" s="26">
        <f t="shared" si="16"/>
        <v>0</v>
      </c>
      <c r="V26" s="26">
        <f t="shared" si="17"/>
        <v>0</v>
      </c>
      <c r="W26" s="27">
        <f t="shared" si="18"/>
        <v>10364</v>
      </c>
      <c r="X26" s="27">
        <f t="shared" si="19"/>
        <v>9845.7999999999993</v>
      </c>
      <c r="Y26" s="27">
        <f t="shared" si="20"/>
        <v>550</v>
      </c>
    </row>
    <row r="27" spans="1:25" s="8" customFormat="1" x14ac:dyDescent="0.35">
      <c r="A27" s="8" t="s">
        <v>26</v>
      </c>
      <c r="B27" s="12" t="s">
        <v>36</v>
      </c>
      <c r="C27" s="20" t="s">
        <v>20</v>
      </c>
      <c r="D27" s="9">
        <v>5</v>
      </c>
      <c r="E27" s="10">
        <v>1</v>
      </c>
      <c r="F27" s="21">
        <v>1</v>
      </c>
      <c r="G27" s="21">
        <v>1</v>
      </c>
      <c r="H27" s="25">
        <v>20</v>
      </c>
      <c r="I27" s="9">
        <v>552.28399999999999</v>
      </c>
      <c r="J27" s="9">
        <v>0</v>
      </c>
      <c r="K27" s="9">
        <v>0</v>
      </c>
      <c r="L27" s="11">
        <v>2227</v>
      </c>
      <c r="M27" s="10">
        <v>0.98</v>
      </c>
      <c r="N27" s="11">
        <v>2450</v>
      </c>
      <c r="O27" s="26">
        <f t="shared" si="11"/>
        <v>2761.42</v>
      </c>
      <c r="P27" s="26">
        <f t="shared" si="12"/>
        <v>55228.4</v>
      </c>
      <c r="Q27" s="26">
        <f t="shared" si="13"/>
        <v>2706.1916000000001</v>
      </c>
      <c r="R27" s="26">
        <f t="shared" si="14"/>
        <v>54123.832000000002</v>
      </c>
      <c r="S27" s="26">
        <f t="shared" si="4"/>
        <v>0</v>
      </c>
      <c r="T27" s="26">
        <f t="shared" si="15"/>
        <v>0</v>
      </c>
      <c r="U27" s="26">
        <f t="shared" si="16"/>
        <v>0</v>
      </c>
      <c r="V27" s="26">
        <f t="shared" si="17"/>
        <v>0</v>
      </c>
      <c r="W27" s="27">
        <f t="shared" si="18"/>
        <v>11135</v>
      </c>
      <c r="X27" s="27">
        <f t="shared" si="19"/>
        <v>10912.3</v>
      </c>
      <c r="Y27" s="27">
        <f t="shared" si="20"/>
        <v>490</v>
      </c>
    </row>
    <row r="28" spans="1:25" s="8" customFormat="1" x14ac:dyDescent="0.35">
      <c r="A28" s="8" t="s">
        <v>26</v>
      </c>
      <c r="B28" s="12" t="s">
        <v>36</v>
      </c>
      <c r="C28" s="20" t="s">
        <v>38</v>
      </c>
      <c r="D28" s="9">
        <v>61</v>
      </c>
      <c r="E28" s="10">
        <v>1.0274000000000001</v>
      </c>
      <c r="F28" s="21">
        <v>1</v>
      </c>
      <c r="G28" s="21">
        <v>1</v>
      </c>
      <c r="H28" s="25">
        <v>15</v>
      </c>
      <c r="I28" s="9">
        <v>8126.4426229508208</v>
      </c>
      <c r="J28" s="9">
        <v>11994.8524590164</v>
      </c>
      <c r="K28" s="9">
        <v>0</v>
      </c>
      <c r="L28" s="11">
        <v>7982.5081967213118</v>
      </c>
      <c r="M28" s="10">
        <v>0.95000000000000062</v>
      </c>
      <c r="N28" s="11">
        <v>161400</v>
      </c>
      <c r="O28" s="26">
        <f t="shared" si="11"/>
        <v>509295.53620000009</v>
      </c>
      <c r="P28" s="26">
        <f t="shared" si="12"/>
        <v>7639433.0430000024</v>
      </c>
      <c r="Q28" s="26">
        <f t="shared" si="13"/>
        <v>483830.75939000043</v>
      </c>
      <c r="R28" s="26">
        <f t="shared" si="14"/>
        <v>7257461.3908500066</v>
      </c>
      <c r="S28" s="26">
        <f t="shared" si="4"/>
        <v>751734.19640000048</v>
      </c>
      <c r="T28" s="26">
        <f t="shared" si="15"/>
        <v>714147.48658000096</v>
      </c>
      <c r="U28" s="26">
        <f t="shared" si="16"/>
        <v>0</v>
      </c>
      <c r="V28" s="26">
        <f t="shared" si="17"/>
        <v>0</v>
      </c>
      <c r="W28" s="27">
        <f t="shared" si="18"/>
        <v>486933</v>
      </c>
      <c r="X28" s="27">
        <f t="shared" si="19"/>
        <v>462586.35</v>
      </c>
      <c r="Y28" s="27">
        <f t="shared" si="20"/>
        <v>2645.9016393442621</v>
      </c>
    </row>
    <row r="29" spans="1:25" s="8" customFormat="1" x14ac:dyDescent="0.35">
      <c r="A29" s="8" t="s">
        <v>26</v>
      </c>
      <c r="B29" s="12" t="s">
        <v>36</v>
      </c>
      <c r="C29" s="20" t="s">
        <v>39</v>
      </c>
      <c r="D29" s="9">
        <v>411</v>
      </c>
      <c r="E29" s="10">
        <v>1.0414000000000014</v>
      </c>
      <c r="F29" s="21">
        <v>1</v>
      </c>
      <c r="G29" s="21">
        <v>1</v>
      </c>
      <c r="H29" s="25">
        <v>15</v>
      </c>
      <c r="I29" s="9">
        <v>2396.4400194647155</v>
      </c>
      <c r="J29" s="9">
        <v>0</v>
      </c>
      <c r="K29" s="9">
        <v>0</v>
      </c>
      <c r="L29" s="11">
        <v>1036.1313868613138</v>
      </c>
      <c r="M29" s="10">
        <v>0.94611954816416899</v>
      </c>
      <c r="N29" s="11">
        <v>242648.04</v>
      </c>
      <c r="O29" s="26">
        <f t="shared" si="11"/>
        <v>1025713.2335071993</v>
      </c>
      <c r="P29" s="26">
        <f t="shared" si="12"/>
        <v>15385698.502607992</v>
      </c>
      <c r="Q29" s="26">
        <f t="shared" si="13"/>
        <v>970447.34103184019</v>
      </c>
      <c r="R29" s="26">
        <f t="shared" si="14"/>
        <v>14556710.115477605</v>
      </c>
      <c r="S29" s="26">
        <f t="shared" si="4"/>
        <v>0</v>
      </c>
      <c r="T29" s="26">
        <f t="shared" si="15"/>
        <v>0</v>
      </c>
      <c r="U29" s="26">
        <f t="shared" si="16"/>
        <v>0</v>
      </c>
      <c r="V29" s="26">
        <f t="shared" si="17"/>
        <v>0</v>
      </c>
      <c r="W29" s="27">
        <f t="shared" si="18"/>
        <v>425849.99999999994</v>
      </c>
      <c r="X29" s="27">
        <f t="shared" si="19"/>
        <v>402905.01</v>
      </c>
      <c r="Y29" s="27">
        <f t="shared" si="20"/>
        <v>590.38452554744526</v>
      </c>
    </row>
    <row r="30" spans="1:25" s="8" customFormat="1" x14ac:dyDescent="0.35">
      <c r="A30" s="8" t="s">
        <v>26</v>
      </c>
      <c r="B30" s="12" t="s">
        <v>36</v>
      </c>
      <c r="C30" s="20" t="s">
        <v>40</v>
      </c>
      <c r="D30" s="9">
        <v>31</v>
      </c>
      <c r="E30" s="10">
        <v>1</v>
      </c>
      <c r="F30" s="21">
        <v>1</v>
      </c>
      <c r="G30" s="21">
        <v>1</v>
      </c>
      <c r="H30" s="25">
        <v>15</v>
      </c>
      <c r="I30" s="9">
        <v>2691.5483870967741</v>
      </c>
      <c r="J30" s="9">
        <v>0</v>
      </c>
      <c r="K30" s="9">
        <v>0</v>
      </c>
      <c r="L30" s="11">
        <v>7961</v>
      </c>
      <c r="M30" s="10">
        <v>0.90000000000000024</v>
      </c>
      <c r="N30" s="11">
        <v>32800</v>
      </c>
      <c r="O30" s="26">
        <f t="shared" si="11"/>
        <v>83438</v>
      </c>
      <c r="P30" s="26">
        <f t="shared" si="12"/>
        <v>1251570</v>
      </c>
      <c r="Q30" s="26">
        <f t="shared" si="13"/>
        <v>75094.200000000026</v>
      </c>
      <c r="R30" s="26">
        <f t="shared" si="14"/>
        <v>1126413.0000000002</v>
      </c>
      <c r="S30" s="26">
        <f t="shared" si="4"/>
        <v>0</v>
      </c>
      <c r="T30" s="26">
        <f t="shared" si="15"/>
        <v>0</v>
      </c>
      <c r="U30" s="26">
        <f t="shared" si="16"/>
        <v>0</v>
      </c>
      <c r="V30" s="26">
        <f t="shared" si="17"/>
        <v>0</v>
      </c>
      <c r="W30" s="27">
        <f t="shared" si="18"/>
        <v>246791</v>
      </c>
      <c r="X30" s="27">
        <f t="shared" si="19"/>
        <v>222111.9</v>
      </c>
      <c r="Y30" s="27">
        <f t="shared" si="20"/>
        <v>1058.0645161290322</v>
      </c>
    </row>
    <row r="31" spans="1:25" s="8" customFormat="1" x14ac:dyDescent="0.35">
      <c r="A31" s="8" t="s">
        <v>26</v>
      </c>
      <c r="B31" s="12" t="s">
        <v>36</v>
      </c>
      <c r="C31" s="20" t="s">
        <v>55</v>
      </c>
      <c r="D31" s="9">
        <v>3</v>
      </c>
      <c r="E31" s="24">
        <v>1.0254312717857104</v>
      </c>
      <c r="F31" s="21">
        <v>1</v>
      </c>
      <c r="G31" s="21">
        <v>1</v>
      </c>
      <c r="H31" s="25">
        <v>16.633906633906633</v>
      </c>
      <c r="I31" s="9">
        <v>271.33333333333331</v>
      </c>
      <c r="J31" s="9">
        <v>2611</v>
      </c>
      <c r="K31" s="9">
        <v>40348.333333333336</v>
      </c>
      <c r="L31" s="11">
        <v>1090.3333333333333</v>
      </c>
      <c r="M31" s="10">
        <v>0.68624078624078622</v>
      </c>
      <c r="N31" s="11">
        <v>650</v>
      </c>
      <c r="O31" s="41">
        <f>D31*F31*I31</f>
        <v>814</v>
      </c>
      <c r="P31" s="41">
        <f>D31*G31*H31*I31</f>
        <v>13539.999999999998</v>
      </c>
      <c r="Q31" s="26">
        <f t="shared" si="13"/>
        <v>558.6</v>
      </c>
      <c r="R31" s="41">
        <f>M31*P31*E31</f>
        <v>9527.9999999999982</v>
      </c>
      <c r="S31" s="41">
        <f>D31*F31*J31</f>
        <v>7833</v>
      </c>
      <c r="T31" s="26">
        <f t="shared" si="15"/>
        <v>5375.3240786240785</v>
      </c>
      <c r="U31" s="41">
        <f>D31*F31*K31</f>
        <v>121045</v>
      </c>
      <c r="V31" s="26">
        <f t="shared" si="17"/>
        <v>83066.01597051596</v>
      </c>
      <c r="W31" s="27">
        <f t="shared" si="18"/>
        <v>3271</v>
      </c>
      <c r="X31" s="27">
        <f t="shared" si="19"/>
        <v>2244.69</v>
      </c>
      <c r="Y31" s="27">
        <f t="shared" si="20"/>
        <v>216.66666666666666</v>
      </c>
    </row>
    <row r="32" spans="1:25" s="8" customFormat="1" x14ac:dyDescent="0.35">
      <c r="A32" s="8" t="s">
        <v>26</v>
      </c>
      <c r="B32" s="12" t="s">
        <v>36</v>
      </c>
      <c r="C32" s="20" t="s">
        <v>23</v>
      </c>
      <c r="D32" s="9">
        <v>9</v>
      </c>
      <c r="E32" s="10">
        <v>1</v>
      </c>
      <c r="F32" s="21">
        <v>1</v>
      </c>
      <c r="G32" s="21">
        <v>1</v>
      </c>
      <c r="H32" s="25">
        <v>14</v>
      </c>
      <c r="I32" s="9">
        <v>25375.037777777776</v>
      </c>
      <c r="J32" s="9">
        <v>-4234.8488888888887</v>
      </c>
      <c r="K32" s="9">
        <v>0</v>
      </c>
      <c r="L32" s="11">
        <v>53082.088888888888</v>
      </c>
      <c r="M32" s="10">
        <v>0.95000000000000007</v>
      </c>
      <c r="N32" s="11">
        <v>84458.35</v>
      </c>
      <c r="O32" s="26">
        <f t="shared" si="11"/>
        <v>228375.33999999997</v>
      </c>
      <c r="P32" s="26">
        <f t="shared" si="12"/>
        <v>3197254.76</v>
      </c>
      <c r="Q32" s="26">
        <f t="shared" si="13"/>
        <v>216956.57299999997</v>
      </c>
      <c r="R32" s="26">
        <f t="shared" si="14"/>
        <v>3037392.0219999999</v>
      </c>
      <c r="S32" s="26">
        <f t="shared" si="4"/>
        <v>-38113.64</v>
      </c>
      <c r="T32" s="26">
        <f t="shared" si="15"/>
        <v>-36207.957999999999</v>
      </c>
      <c r="U32" s="26">
        <f t="shared" si="16"/>
        <v>0</v>
      </c>
      <c r="V32" s="26">
        <f t="shared" si="17"/>
        <v>0</v>
      </c>
      <c r="W32" s="27">
        <f t="shared" si="18"/>
        <v>477738.8</v>
      </c>
      <c r="X32" s="27">
        <f t="shared" si="19"/>
        <v>453851.86</v>
      </c>
      <c r="Y32" s="27">
        <f t="shared" si="20"/>
        <v>9384.2611111111109</v>
      </c>
    </row>
    <row r="33" spans="1:25" s="8" customFormat="1" x14ac:dyDescent="0.35">
      <c r="A33" s="8" t="s">
        <v>26</v>
      </c>
      <c r="B33" s="12" t="s">
        <v>36</v>
      </c>
      <c r="C33" s="20" t="s">
        <v>24</v>
      </c>
      <c r="D33" s="9">
        <v>1</v>
      </c>
      <c r="E33" s="10">
        <v>1</v>
      </c>
      <c r="F33" s="21">
        <v>1</v>
      </c>
      <c r="G33" s="21">
        <v>1</v>
      </c>
      <c r="H33" s="25">
        <v>14</v>
      </c>
      <c r="I33" s="9">
        <v>540</v>
      </c>
      <c r="J33" s="9">
        <v>0</v>
      </c>
      <c r="K33" s="9">
        <v>0</v>
      </c>
      <c r="L33" s="11">
        <v>600</v>
      </c>
      <c r="M33" s="10">
        <v>0.95</v>
      </c>
      <c r="N33" s="11">
        <v>380</v>
      </c>
      <c r="O33" s="26">
        <f t="shared" si="11"/>
        <v>540</v>
      </c>
      <c r="P33" s="26">
        <f t="shared" si="12"/>
        <v>7560</v>
      </c>
      <c r="Q33" s="26">
        <f t="shared" si="13"/>
        <v>513</v>
      </c>
      <c r="R33" s="26">
        <f t="shared" si="14"/>
        <v>7182</v>
      </c>
      <c r="S33" s="26">
        <f t="shared" si="4"/>
        <v>0</v>
      </c>
      <c r="T33" s="26">
        <f t="shared" si="15"/>
        <v>0</v>
      </c>
      <c r="U33" s="26">
        <f t="shared" si="16"/>
        <v>0</v>
      </c>
      <c r="V33" s="26">
        <f t="shared" si="17"/>
        <v>0</v>
      </c>
      <c r="W33" s="27">
        <f t="shared" si="18"/>
        <v>600</v>
      </c>
      <c r="X33" s="27">
        <f t="shared" si="19"/>
        <v>570</v>
      </c>
      <c r="Y33" s="27">
        <f t="shared" si="20"/>
        <v>380</v>
      </c>
    </row>
    <row r="34" spans="1:25" s="8" customFormat="1" x14ac:dyDescent="0.35">
      <c r="A34" s="8" t="s">
        <v>26</v>
      </c>
      <c r="B34" s="12" t="s">
        <v>36</v>
      </c>
      <c r="C34" s="20" t="s">
        <v>41</v>
      </c>
      <c r="D34" s="9">
        <v>70</v>
      </c>
      <c r="E34" s="10">
        <v>1</v>
      </c>
      <c r="F34" s="21">
        <v>1</v>
      </c>
      <c r="G34" s="21">
        <v>1</v>
      </c>
      <c r="H34" s="25">
        <v>12</v>
      </c>
      <c r="I34" s="9">
        <v>1408</v>
      </c>
      <c r="J34" s="9">
        <v>0</v>
      </c>
      <c r="K34" s="9">
        <v>0</v>
      </c>
      <c r="L34" s="11">
        <v>2476</v>
      </c>
      <c r="M34" s="10">
        <v>0.80000000000000027</v>
      </c>
      <c r="N34" s="11">
        <v>45500</v>
      </c>
      <c r="O34" s="26">
        <f t="shared" si="11"/>
        <v>98560</v>
      </c>
      <c r="P34" s="26">
        <f t="shared" si="12"/>
        <v>1182720</v>
      </c>
      <c r="Q34" s="26">
        <f t="shared" si="13"/>
        <v>78848.000000000029</v>
      </c>
      <c r="R34" s="26">
        <f t="shared" si="14"/>
        <v>946176.00000000035</v>
      </c>
      <c r="S34" s="26">
        <f t="shared" si="4"/>
        <v>0</v>
      </c>
      <c r="T34" s="26">
        <f t="shared" si="15"/>
        <v>0</v>
      </c>
      <c r="U34" s="26">
        <f t="shared" si="16"/>
        <v>0</v>
      </c>
      <c r="V34" s="26">
        <f t="shared" si="17"/>
        <v>0</v>
      </c>
      <c r="W34" s="27">
        <f t="shared" si="18"/>
        <v>173320</v>
      </c>
      <c r="X34" s="27">
        <f t="shared" si="19"/>
        <v>138656</v>
      </c>
      <c r="Y34" s="27">
        <f t="shared" si="20"/>
        <v>650</v>
      </c>
    </row>
    <row r="35" spans="1:25" s="8" customFormat="1" x14ac:dyDescent="0.35">
      <c r="A35" s="8" t="s">
        <v>26</v>
      </c>
      <c r="B35" s="12" t="s">
        <v>36</v>
      </c>
      <c r="C35" s="20" t="s">
        <v>42</v>
      </c>
      <c r="D35" s="9">
        <v>1</v>
      </c>
      <c r="E35" s="10">
        <v>1</v>
      </c>
      <c r="F35" s="21">
        <v>1</v>
      </c>
      <c r="G35" s="21">
        <v>1</v>
      </c>
      <c r="H35" s="25">
        <v>12</v>
      </c>
      <c r="I35" s="9">
        <v>8889</v>
      </c>
      <c r="J35" s="9">
        <v>0</v>
      </c>
      <c r="K35" s="9">
        <v>340142</v>
      </c>
      <c r="L35" s="11">
        <v>3880</v>
      </c>
      <c r="M35" s="10">
        <v>0.8</v>
      </c>
      <c r="N35" s="11">
        <v>1000</v>
      </c>
      <c r="O35" s="26">
        <f t="shared" si="11"/>
        <v>8889</v>
      </c>
      <c r="P35" s="26">
        <f t="shared" si="12"/>
        <v>106668</v>
      </c>
      <c r="Q35" s="26">
        <f t="shared" si="13"/>
        <v>7111.2000000000007</v>
      </c>
      <c r="R35" s="26">
        <f t="shared" si="14"/>
        <v>85334.400000000009</v>
      </c>
      <c r="S35" s="26">
        <f t="shared" si="4"/>
        <v>0</v>
      </c>
      <c r="T35" s="26">
        <f t="shared" si="15"/>
        <v>0</v>
      </c>
      <c r="U35" s="26">
        <f t="shared" si="16"/>
        <v>340142</v>
      </c>
      <c r="V35" s="26">
        <f t="shared" si="17"/>
        <v>272113.60000000003</v>
      </c>
      <c r="W35" s="27">
        <f t="shared" si="18"/>
        <v>3880</v>
      </c>
      <c r="X35" s="27">
        <f t="shared" si="19"/>
        <v>3104</v>
      </c>
      <c r="Y35" s="27">
        <f t="shared" si="20"/>
        <v>1000</v>
      </c>
    </row>
    <row r="36" spans="1:25" s="8" customFormat="1" x14ac:dyDescent="0.35">
      <c r="A36" s="8" t="s">
        <v>26</v>
      </c>
      <c r="B36" s="12" t="s">
        <v>36</v>
      </c>
      <c r="C36" s="20" t="s">
        <v>25</v>
      </c>
      <c r="D36" s="9">
        <v>4</v>
      </c>
      <c r="E36" s="10">
        <v>1</v>
      </c>
      <c r="F36" s="10">
        <v>1</v>
      </c>
      <c r="G36" s="10">
        <v>1</v>
      </c>
      <c r="H36" s="23">
        <v>14</v>
      </c>
      <c r="I36" s="9">
        <v>8673</v>
      </c>
      <c r="J36" s="9">
        <v>-854</v>
      </c>
      <c r="K36" s="9">
        <v>0</v>
      </c>
      <c r="L36" s="11">
        <v>13440.5</v>
      </c>
      <c r="M36" s="10">
        <v>0.94999999999999984</v>
      </c>
      <c r="N36" s="11">
        <v>6650</v>
      </c>
      <c r="O36" s="26">
        <f t="shared" si="11"/>
        <v>34692</v>
      </c>
      <c r="P36" s="26">
        <f t="shared" si="12"/>
        <v>485688</v>
      </c>
      <c r="Q36" s="26">
        <f t="shared" si="13"/>
        <v>32957.399999999994</v>
      </c>
      <c r="R36" s="26">
        <f t="shared" si="14"/>
        <v>461403.59999999992</v>
      </c>
      <c r="S36" s="26">
        <f t="shared" si="4"/>
        <v>-3416</v>
      </c>
      <c r="T36" s="26">
        <f t="shared" si="15"/>
        <v>-3245.1999999999994</v>
      </c>
      <c r="U36" s="26">
        <f t="shared" si="16"/>
        <v>0</v>
      </c>
      <c r="V36" s="26">
        <f t="shared" si="17"/>
        <v>0</v>
      </c>
      <c r="W36" s="27">
        <f t="shared" si="18"/>
        <v>53762</v>
      </c>
      <c r="X36" s="27">
        <f t="shared" si="19"/>
        <v>51073.9</v>
      </c>
      <c r="Y36" s="27">
        <f t="shared" si="20"/>
        <v>1662.5</v>
      </c>
    </row>
    <row r="37" spans="1:25" s="8" customFormat="1" x14ac:dyDescent="0.35">
      <c r="A37" s="8" t="s">
        <v>26</v>
      </c>
      <c r="B37" s="12" t="s">
        <v>36</v>
      </c>
      <c r="C37" s="20" t="s">
        <v>56</v>
      </c>
      <c r="D37" s="9">
        <v>46</v>
      </c>
      <c r="E37" s="10">
        <v>1.0268000000000004</v>
      </c>
      <c r="F37" s="10">
        <v>1</v>
      </c>
      <c r="G37" s="10">
        <v>1</v>
      </c>
      <c r="H37" s="23">
        <v>17</v>
      </c>
      <c r="I37" s="9">
        <v>1525.4456521739123</v>
      </c>
      <c r="J37" s="9">
        <v>460.8695652173912</v>
      </c>
      <c r="K37" s="9">
        <v>0</v>
      </c>
      <c r="L37" s="11">
        <v>3867.282608695652</v>
      </c>
      <c r="M37" s="10">
        <v>0.66999999999999993</v>
      </c>
      <c r="N37" s="11">
        <v>20950</v>
      </c>
      <c r="O37" s="26">
        <f t="shared" si="11"/>
        <v>72051.069399999993</v>
      </c>
      <c r="P37" s="26">
        <f t="shared" si="12"/>
        <v>1224868.1797999998</v>
      </c>
      <c r="Q37" s="26">
        <f t="shared" si="13"/>
        <v>48274.216497999987</v>
      </c>
      <c r="R37" s="26">
        <f t="shared" si="14"/>
        <v>820661.68046599976</v>
      </c>
      <c r="S37" s="26">
        <f t="shared" si="4"/>
        <v>21768.160000000003</v>
      </c>
      <c r="T37" s="26">
        <f t="shared" si="15"/>
        <v>14584.667200000002</v>
      </c>
      <c r="U37" s="26">
        <f t="shared" si="16"/>
        <v>0</v>
      </c>
      <c r="V37" s="26">
        <f t="shared" si="17"/>
        <v>0</v>
      </c>
      <c r="W37" s="27">
        <f t="shared" si="18"/>
        <v>177895</v>
      </c>
      <c r="X37" s="27">
        <f t="shared" si="19"/>
        <v>119189.65</v>
      </c>
      <c r="Y37" s="27">
        <f t="shared" si="20"/>
        <v>455.43478260869563</v>
      </c>
    </row>
    <row r="38" spans="1:25" s="8" customFormat="1" x14ac:dyDescent="0.35">
      <c r="A38" s="8" t="s">
        <v>26</v>
      </c>
      <c r="B38" s="12" t="s">
        <v>36</v>
      </c>
      <c r="C38" s="12" t="s">
        <v>43</v>
      </c>
      <c r="D38" s="9">
        <v>11</v>
      </c>
      <c r="E38" s="10">
        <v>1</v>
      </c>
      <c r="F38" s="10">
        <v>1</v>
      </c>
      <c r="G38" s="10">
        <v>1</v>
      </c>
      <c r="H38" s="23">
        <v>15</v>
      </c>
      <c r="I38" s="9">
        <v>22418.034545454546</v>
      </c>
      <c r="J38" s="9">
        <v>1246.7470909090907</v>
      </c>
      <c r="K38" s="9">
        <v>1217480.7272727273</v>
      </c>
      <c r="L38" s="11">
        <v>33895.818181818184</v>
      </c>
      <c r="M38" s="10">
        <v>0.92</v>
      </c>
      <c r="N38" s="11">
        <v>137636</v>
      </c>
      <c r="O38" s="26">
        <f t="shared" si="11"/>
        <v>246598.38</v>
      </c>
      <c r="P38" s="26">
        <f t="shared" si="12"/>
        <v>3698975.7</v>
      </c>
      <c r="Q38" s="26">
        <f t="shared" si="13"/>
        <v>226870.50960000002</v>
      </c>
      <c r="R38" s="26">
        <f t="shared" si="14"/>
        <v>3403057.6440000003</v>
      </c>
      <c r="S38" s="26">
        <f t="shared" si="4"/>
        <v>13714.217999999997</v>
      </c>
      <c r="T38" s="26">
        <f t="shared" si="15"/>
        <v>12617.080559999999</v>
      </c>
      <c r="U38" s="26">
        <f t="shared" si="16"/>
        <v>13392288</v>
      </c>
      <c r="V38" s="26">
        <f t="shared" si="17"/>
        <v>12320904.960000001</v>
      </c>
      <c r="W38" s="27">
        <f t="shared" si="18"/>
        <v>372854</v>
      </c>
      <c r="X38" s="27">
        <f t="shared" si="19"/>
        <v>343025.68</v>
      </c>
      <c r="Y38" s="27">
        <f t="shared" si="20"/>
        <v>12512.363636363636</v>
      </c>
    </row>
    <row r="39" spans="1:25" s="8" customFormat="1" x14ac:dyDescent="0.35">
      <c r="A39" s="8" t="s">
        <v>26</v>
      </c>
      <c r="B39" s="12" t="s">
        <v>36</v>
      </c>
      <c r="C39" s="12" t="s">
        <v>17</v>
      </c>
      <c r="D39" s="9">
        <v>370</v>
      </c>
      <c r="E39" s="10">
        <v>0.84499999999999986</v>
      </c>
      <c r="F39" s="10">
        <v>1</v>
      </c>
      <c r="G39" s="10">
        <v>1</v>
      </c>
      <c r="H39" s="23">
        <v>10</v>
      </c>
      <c r="I39" s="9">
        <v>30.6</v>
      </c>
      <c r="J39" s="9">
        <v>0</v>
      </c>
      <c r="K39" s="9">
        <v>8322</v>
      </c>
      <c r="L39" s="11">
        <v>16.5</v>
      </c>
      <c r="M39" s="10">
        <v>0.90000000000000013</v>
      </c>
      <c r="N39" s="11">
        <v>2220</v>
      </c>
      <c r="O39" s="26">
        <f t="shared" si="11"/>
        <v>9567.09</v>
      </c>
      <c r="P39" s="26">
        <f t="shared" si="12"/>
        <v>95670.900000000009</v>
      </c>
      <c r="Q39" s="26">
        <f t="shared" si="13"/>
        <v>8610.3810000000012</v>
      </c>
      <c r="R39" s="26">
        <f t="shared" si="14"/>
        <v>86103.810000000027</v>
      </c>
      <c r="S39" s="26">
        <f t="shared" si="4"/>
        <v>0</v>
      </c>
      <c r="T39" s="26">
        <f t="shared" si="15"/>
        <v>0</v>
      </c>
      <c r="U39" s="26">
        <f t="shared" si="16"/>
        <v>2601873.2999999998</v>
      </c>
      <c r="V39" s="26">
        <f t="shared" si="17"/>
        <v>2341685.9700000002</v>
      </c>
      <c r="W39" s="27">
        <f t="shared" si="18"/>
        <v>6105</v>
      </c>
      <c r="X39" s="27">
        <f t="shared" si="19"/>
        <v>5494.5</v>
      </c>
      <c r="Y39" s="27">
        <f t="shared" si="20"/>
        <v>6</v>
      </c>
    </row>
    <row r="40" spans="1:25" s="8" customFormat="1" x14ac:dyDescent="0.35">
      <c r="A40" s="8" t="s">
        <v>26</v>
      </c>
      <c r="B40" s="12" t="s">
        <v>44</v>
      </c>
      <c r="C40" s="12" t="s">
        <v>54</v>
      </c>
      <c r="D40" s="9">
        <v>1</v>
      </c>
      <c r="E40" s="10">
        <v>1</v>
      </c>
      <c r="F40" s="10">
        <v>1</v>
      </c>
      <c r="G40" s="10">
        <v>1</v>
      </c>
      <c r="H40" s="23">
        <v>12</v>
      </c>
      <c r="I40" s="9">
        <v>3347</v>
      </c>
      <c r="J40" s="9">
        <v>0</v>
      </c>
      <c r="K40" s="9">
        <v>0</v>
      </c>
      <c r="L40" s="11">
        <v>1900</v>
      </c>
      <c r="M40" s="10">
        <v>0.8</v>
      </c>
      <c r="N40" s="11">
        <v>1480.33</v>
      </c>
      <c r="O40" s="26">
        <f t="shared" si="11"/>
        <v>3347</v>
      </c>
      <c r="P40" s="26">
        <f t="shared" si="12"/>
        <v>40164</v>
      </c>
      <c r="Q40" s="26">
        <f t="shared" si="13"/>
        <v>2677.6000000000004</v>
      </c>
      <c r="R40" s="26">
        <f t="shared" si="14"/>
        <v>32131.200000000001</v>
      </c>
      <c r="S40" s="26">
        <f t="shared" si="4"/>
        <v>0</v>
      </c>
      <c r="T40" s="26">
        <f t="shared" si="15"/>
        <v>0</v>
      </c>
      <c r="U40" s="26">
        <f t="shared" si="16"/>
        <v>0</v>
      </c>
      <c r="V40" s="26">
        <f t="shared" si="17"/>
        <v>0</v>
      </c>
      <c r="W40" s="27">
        <f t="shared" si="18"/>
        <v>1900</v>
      </c>
      <c r="X40" s="27">
        <f t="shared" si="19"/>
        <v>1520</v>
      </c>
      <c r="Y40" s="27">
        <f t="shared" si="20"/>
        <v>1480.33</v>
      </c>
    </row>
    <row r="41" spans="1:25" s="8" customFormat="1" x14ac:dyDescent="0.35">
      <c r="A41" s="8" t="s">
        <v>26</v>
      </c>
      <c r="B41" s="12" t="s">
        <v>44</v>
      </c>
      <c r="C41" s="12" t="s">
        <v>41</v>
      </c>
      <c r="D41" s="9">
        <v>50</v>
      </c>
      <c r="E41" s="10">
        <v>1</v>
      </c>
      <c r="F41" s="10">
        <v>1</v>
      </c>
      <c r="G41" s="10">
        <v>1</v>
      </c>
      <c r="H41" s="23">
        <v>12</v>
      </c>
      <c r="I41" s="9">
        <v>1408</v>
      </c>
      <c r="J41" s="9">
        <v>0</v>
      </c>
      <c r="K41" s="9">
        <v>0</v>
      </c>
      <c r="L41" s="11">
        <v>2476</v>
      </c>
      <c r="M41" s="10">
        <v>0.80000000000000016</v>
      </c>
      <c r="N41" s="11">
        <v>53802.700000000026</v>
      </c>
      <c r="O41" s="26">
        <f t="shared" si="11"/>
        <v>70400</v>
      </c>
      <c r="P41" s="26">
        <f t="shared" si="12"/>
        <v>844800</v>
      </c>
      <c r="Q41" s="26">
        <f t="shared" si="13"/>
        <v>56320.000000000015</v>
      </c>
      <c r="R41" s="26">
        <f t="shared" si="14"/>
        <v>675840.00000000012</v>
      </c>
      <c r="S41" s="26">
        <f t="shared" si="4"/>
        <v>0</v>
      </c>
      <c r="T41" s="26">
        <f t="shared" si="15"/>
        <v>0</v>
      </c>
      <c r="U41" s="26">
        <f t="shared" si="16"/>
        <v>0</v>
      </c>
      <c r="V41" s="26">
        <f t="shared" si="17"/>
        <v>0</v>
      </c>
      <c r="W41" s="27">
        <f t="shared" si="18"/>
        <v>123800</v>
      </c>
      <c r="X41" s="27">
        <f t="shared" si="19"/>
        <v>99040</v>
      </c>
      <c r="Y41" s="27">
        <f t="shared" si="20"/>
        <v>1076.0540000000005</v>
      </c>
    </row>
    <row r="42" spans="1:25" s="8" customFormat="1" x14ac:dyDescent="0.35">
      <c r="A42" s="8" t="s">
        <v>26</v>
      </c>
      <c r="B42" s="12" t="s">
        <v>44</v>
      </c>
      <c r="C42" s="12" t="s">
        <v>42</v>
      </c>
      <c r="D42" s="9">
        <v>1</v>
      </c>
      <c r="E42" s="10">
        <v>1</v>
      </c>
      <c r="F42" s="10">
        <v>1</v>
      </c>
      <c r="G42" s="10">
        <v>1</v>
      </c>
      <c r="H42" s="23">
        <v>12</v>
      </c>
      <c r="I42" s="9">
        <v>8889</v>
      </c>
      <c r="J42" s="9">
        <v>0</v>
      </c>
      <c r="K42" s="9">
        <v>340142</v>
      </c>
      <c r="L42" s="11">
        <v>3880</v>
      </c>
      <c r="M42" s="10">
        <v>0.8</v>
      </c>
      <c r="N42" s="11">
        <v>3866.04</v>
      </c>
      <c r="O42" s="26">
        <f t="shared" si="11"/>
        <v>8889</v>
      </c>
      <c r="P42" s="26">
        <f t="shared" si="12"/>
        <v>106668</v>
      </c>
      <c r="Q42" s="26">
        <f t="shared" si="13"/>
        <v>7111.2000000000007</v>
      </c>
      <c r="R42" s="26">
        <f t="shared" si="14"/>
        <v>85334.400000000009</v>
      </c>
      <c r="S42" s="26">
        <f t="shared" si="4"/>
        <v>0</v>
      </c>
      <c r="T42" s="26">
        <f t="shared" si="15"/>
        <v>0</v>
      </c>
      <c r="U42" s="26">
        <f t="shared" si="16"/>
        <v>340142</v>
      </c>
      <c r="V42" s="26">
        <f t="shared" si="17"/>
        <v>272113.60000000003</v>
      </c>
      <c r="W42" s="27">
        <f t="shared" si="18"/>
        <v>3880</v>
      </c>
      <c r="X42" s="27">
        <f t="shared" si="19"/>
        <v>3104</v>
      </c>
      <c r="Y42" s="27">
        <f t="shared" si="20"/>
        <v>3866.04</v>
      </c>
    </row>
    <row r="43" spans="1:25" s="35" customFormat="1" ht="25.15" customHeight="1" x14ac:dyDescent="0.35">
      <c r="A43" s="13" t="s">
        <v>46</v>
      </c>
      <c r="B43" s="28"/>
      <c r="C43" s="28"/>
      <c r="D43" s="29">
        <f t="shared" ref="D43" si="26">SUBTOTAL(109,D3:D42)</f>
        <v>38746</v>
      </c>
      <c r="E43" s="30"/>
      <c r="F43" s="30"/>
      <c r="G43" s="30"/>
      <c r="H43" s="31"/>
      <c r="I43" s="32"/>
      <c r="J43" s="32"/>
      <c r="K43" s="32"/>
      <c r="L43" s="33"/>
      <c r="M43" s="30"/>
      <c r="N43" s="34">
        <f t="shared" ref="N43:X43" si="27">SUBTOTAL(109,N3:N42)</f>
        <v>46363811.81201946</v>
      </c>
      <c r="O43" s="29">
        <f t="shared" si="27"/>
        <v>76612619.51969099</v>
      </c>
      <c r="P43" s="29">
        <f t="shared" si="27"/>
        <v>1420388043.8471742</v>
      </c>
      <c r="Q43" s="29">
        <f t="shared" si="27"/>
        <v>52260725.619073786</v>
      </c>
      <c r="R43" s="29">
        <f t="shared" si="27"/>
        <v>988545149.9763701</v>
      </c>
      <c r="S43" s="29">
        <f t="shared" si="27"/>
        <v>14450434.571374811</v>
      </c>
      <c r="T43" s="29">
        <f t="shared" si="27"/>
        <v>12694336.19619325</v>
      </c>
      <c r="U43" s="29">
        <f t="shared" si="27"/>
        <v>23390598.441999935</v>
      </c>
      <c r="V43" s="29">
        <f t="shared" si="27"/>
        <v>21851187.964979351</v>
      </c>
      <c r="W43" s="34">
        <f t="shared" si="27"/>
        <v>98648795.723833114</v>
      </c>
      <c r="X43" s="34">
        <f t="shared" si="27"/>
        <v>78288178.189999998</v>
      </c>
      <c r="Y43" s="34">
        <f>N43/D43</f>
        <v>1196.6089870443261</v>
      </c>
    </row>
  </sheetData>
  <autoFilter ref="A2:Y41" xr:uid="{E09E0C2F-7AF5-430F-B536-08F36B329E8C}"/>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CDF18-E0C6-48F8-889F-3368F370882A}">
  <dimension ref="A1:Y45"/>
  <sheetViews>
    <sheetView showGridLines="0" tabSelected="1" zoomScale="85" zoomScaleNormal="85" workbookViewId="0"/>
  </sheetViews>
  <sheetFormatPr defaultRowHeight="14.5" x14ac:dyDescent="0.35"/>
  <cols>
    <col min="1" max="1" width="25.7265625" customWidth="1"/>
    <col min="2" max="3" width="55.7265625" customWidth="1"/>
    <col min="4" max="4" width="14.7265625" style="15" customWidth="1"/>
    <col min="5" max="7" width="20.7265625" style="17" customWidth="1"/>
    <col min="8" max="8" width="14.7265625" style="22" customWidth="1"/>
    <col min="9" max="11" width="26.7265625" style="15" customWidth="1"/>
    <col min="12" max="12" width="25.7265625" style="16" customWidth="1"/>
    <col min="13" max="13" width="14.7265625" style="17" customWidth="1"/>
    <col min="14" max="14" width="25.7265625" style="16" customWidth="1"/>
    <col min="15" max="22" width="25.7265625" style="15" customWidth="1"/>
    <col min="23" max="25" width="25.7265625" style="16" customWidth="1"/>
  </cols>
  <sheetData>
    <row r="1" spans="1:25" x14ac:dyDescent="0.35">
      <c r="A1" t="s">
        <v>81</v>
      </c>
    </row>
    <row r="2" spans="1:25" ht="53.5" customHeight="1" x14ac:dyDescent="0.35">
      <c r="A2" s="1" t="s">
        <v>0</v>
      </c>
      <c r="B2" s="1" t="s">
        <v>1</v>
      </c>
      <c r="C2" s="2" t="s">
        <v>2</v>
      </c>
      <c r="D2" s="3" t="s">
        <v>50</v>
      </c>
      <c r="E2" s="4" t="s">
        <v>60</v>
      </c>
      <c r="F2" s="4" t="s">
        <v>61</v>
      </c>
      <c r="G2" s="4" t="s">
        <v>62</v>
      </c>
      <c r="H2" s="5" t="s">
        <v>63</v>
      </c>
      <c r="I2" s="3" t="s">
        <v>64</v>
      </c>
      <c r="J2" s="3" t="s">
        <v>65</v>
      </c>
      <c r="K2" s="3" t="s">
        <v>66</v>
      </c>
      <c r="L2" s="6" t="s">
        <v>67</v>
      </c>
      <c r="M2" s="4" t="s">
        <v>68</v>
      </c>
      <c r="N2" s="7" t="s">
        <v>69</v>
      </c>
      <c r="O2" s="3" t="s">
        <v>3</v>
      </c>
      <c r="P2" s="3" t="s">
        <v>4</v>
      </c>
      <c r="Q2" s="3" t="s">
        <v>5</v>
      </c>
      <c r="R2" s="3" t="s">
        <v>6</v>
      </c>
      <c r="S2" s="3" t="s">
        <v>7</v>
      </c>
      <c r="T2" s="3" t="s">
        <v>70</v>
      </c>
      <c r="U2" s="3" t="s">
        <v>8</v>
      </c>
      <c r="V2" s="3" t="s">
        <v>71</v>
      </c>
      <c r="W2" s="3" t="s">
        <v>72</v>
      </c>
      <c r="X2" s="3" t="s">
        <v>73</v>
      </c>
      <c r="Y2" s="6" t="s">
        <v>74</v>
      </c>
    </row>
    <row r="3" spans="1:25" s="8" customFormat="1" x14ac:dyDescent="0.35">
      <c r="A3" s="8" t="s">
        <v>10</v>
      </c>
      <c r="B3" s="12" t="s">
        <v>11</v>
      </c>
      <c r="C3" s="12" t="s">
        <v>11</v>
      </c>
      <c r="D3" s="9">
        <v>21553</v>
      </c>
      <c r="E3" s="21">
        <v>0.81834462487788495</v>
      </c>
      <c r="F3" s="10">
        <v>1</v>
      </c>
      <c r="G3" s="10">
        <v>1</v>
      </c>
      <c r="H3" s="23">
        <v>15</v>
      </c>
      <c r="I3" s="9">
        <v>184.71674442490635</v>
      </c>
      <c r="J3" s="9">
        <v>178.34445582235031</v>
      </c>
      <c r="K3" s="9">
        <v>0</v>
      </c>
      <c r="L3" s="11">
        <v>300</v>
      </c>
      <c r="M3" s="10">
        <v>0.96</v>
      </c>
      <c r="N3" s="11">
        <v>1685549.6400000025</v>
      </c>
      <c r="O3" s="26">
        <f t="shared" ref="O3:O7" si="0">D3*E3*F3*I3</f>
        <v>3257993.6144999075</v>
      </c>
      <c r="P3" s="26">
        <f t="shared" ref="P3:P7" si="1">D3*E3*G3*H3*I3</f>
        <v>48869904.217498608</v>
      </c>
      <c r="Q3" s="26">
        <f t="shared" ref="Q3:Q7" si="2">M3*O3</f>
        <v>3127673.869919911</v>
      </c>
      <c r="R3" s="26">
        <f t="shared" ref="R3:R7" si="3">M3*P3</f>
        <v>46915108.048798665</v>
      </c>
      <c r="S3" s="26">
        <f t="shared" ref="S3:S7" si="4">D3*E3*F3*J3</f>
        <v>3145600.5791986701</v>
      </c>
      <c r="T3" s="26">
        <f t="shared" ref="T3:T7" si="5">M3*S3</f>
        <v>3019776.5560307233</v>
      </c>
      <c r="U3" s="26">
        <f t="shared" ref="U3:U7" si="6">D3*E3*F3*K3</f>
        <v>0</v>
      </c>
      <c r="V3" s="26">
        <f t="shared" ref="V3:V7" si="7">M3*U3</f>
        <v>0</v>
      </c>
      <c r="W3" s="27">
        <f t="shared" ref="W3:W7" si="8">D3*L3</f>
        <v>6465900</v>
      </c>
      <c r="X3" s="27">
        <f t="shared" ref="X3:X7" si="9">ROUND(M3*W3,2)</f>
        <v>6207264</v>
      </c>
      <c r="Y3" s="27">
        <f t="shared" ref="Y3:Y7" si="10">N3/D3</f>
        <v>78.204873567484924</v>
      </c>
    </row>
    <row r="4" spans="1:25" s="8" customFormat="1" x14ac:dyDescent="0.35">
      <c r="A4" s="8" t="s">
        <v>10</v>
      </c>
      <c r="B4" s="12" t="s">
        <v>12</v>
      </c>
      <c r="C4" s="12" t="s">
        <v>13</v>
      </c>
      <c r="D4" s="9">
        <v>14021</v>
      </c>
      <c r="E4" s="10">
        <v>1</v>
      </c>
      <c r="F4" s="10">
        <v>1</v>
      </c>
      <c r="G4" s="10">
        <v>1</v>
      </c>
      <c r="H4" s="23">
        <v>25</v>
      </c>
      <c r="I4" s="9">
        <v>522.282274731847</v>
      </c>
      <c r="J4" s="9">
        <v>264.26212110405839</v>
      </c>
      <c r="K4" s="9">
        <v>0</v>
      </c>
      <c r="L4" s="11">
        <v>2152.2174568426649</v>
      </c>
      <c r="M4" s="10">
        <v>0.95</v>
      </c>
      <c r="N4" s="11">
        <v>25420249.349999998</v>
      </c>
      <c r="O4" s="26">
        <f t="shared" si="0"/>
        <v>7322919.7740152264</v>
      </c>
      <c r="P4" s="26">
        <f t="shared" si="1"/>
        <v>183072994.35038066</v>
      </c>
      <c r="Q4" s="26">
        <f t="shared" si="2"/>
        <v>6956773.7853144649</v>
      </c>
      <c r="R4" s="26">
        <f t="shared" si="3"/>
        <v>173919344.63286161</v>
      </c>
      <c r="S4" s="26">
        <f t="shared" si="4"/>
        <v>3705219.200000003</v>
      </c>
      <c r="T4" s="26">
        <f t="shared" si="5"/>
        <v>3519958.2400000026</v>
      </c>
      <c r="U4" s="26">
        <f t="shared" si="6"/>
        <v>0</v>
      </c>
      <c r="V4" s="26">
        <f t="shared" si="7"/>
        <v>0</v>
      </c>
      <c r="W4" s="27">
        <f t="shared" si="8"/>
        <v>30176240.962391004</v>
      </c>
      <c r="X4" s="27">
        <f t="shared" si="9"/>
        <v>28667428.91</v>
      </c>
      <c r="Y4" s="27">
        <f t="shared" si="10"/>
        <v>1813.012577562228</v>
      </c>
    </row>
    <row r="5" spans="1:25" s="8" customFormat="1" x14ac:dyDescent="0.35">
      <c r="A5" s="8" t="s">
        <v>14</v>
      </c>
      <c r="B5" s="8" t="s">
        <v>18</v>
      </c>
      <c r="C5" s="12" t="s">
        <v>13</v>
      </c>
      <c r="D5" s="9">
        <v>912</v>
      </c>
      <c r="E5" s="10">
        <v>0.99685135286468296</v>
      </c>
      <c r="F5" s="10">
        <v>1</v>
      </c>
      <c r="G5" s="10">
        <v>1</v>
      </c>
      <c r="H5" s="23">
        <v>25</v>
      </c>
      <c r="I5" s="9">
        <v>782.87918995639757</v>
      </c>
      <c r="J5" s="9">
        <v>111.17115971080044</v>
      </c>
      <c r="K5" s="9">
        <v>0</v>
      </c>
      <c r="L5" s="11">
        <v>2422.7736550414484</v>
      </c>
      <c r="M5" s="10">
        <v>1</v>
      </c>
      <c r="N5" s="11">
        <v>2209569.5733978008</v>
      </c>
      <c r="O5" s="26">
        <f t="shared" si="0"/>
        <v>711737.73182952951</v>
      </c>
      <c r="P5" s="26">
        <f t="shared" si="1"/>
        <v>17793443.295738239</v>
      </c>
      <c r="Q5" s="26">
        <f t="shared" si="2"/>
        <v>711737.73182952951</v>
      </c>
      <c r="R5" s="26">
        <f t="shared" si="3"/>
        <v>17793443.295738239</v>
      </c>
      <c r="S5" s="26">
        <f t="shared" si="4"/>
        <v>101068.86231300941</v>
      </c>
      <c r="T5" s="26">
        <f t="shared" si="5"/>
        <v>101068.86231300941</v>
      </c>
      <c r="U5" s="26">
        <f t="shared" si="6"/>
        <v>0</v>
      </c>
      <c r="V5" s="26">
        <f t="shared" si="7"/>
        <v>0</v>
      </c>
      <c r="W5" s="27">
        <f t="shared" si="8"/>
        <v>2209569.5733978008</v>
      </c>
      <c r="X5" s="27">
        <f t="shared" si="9"/>
        <v>2209569.5699999998</v>
      </c>
      <c r="Y5" s="27">
        <f t="shared" si="10"/>
        <v>2422.7736550414484</v>
      </c>
    </row>
    <row r="6" spans="1:25" s="8" customFormat="1" x14ac:dyDescent="0.35">
      <c r="A6" s="8" t="s">
        <v>14</v>
      </c>
      <c r="B6" s="8" t="s">
        <v>18</v>
      </c>
      <c r="C6" s="12" t="s">
        <v>15</v>
      </c>
      <c r="D6" s="9">
        <v>334</v>
      </c>
      <c r="E6" s="10">
        <v>0.22500000000000001</v>
      </c>
      <c r="F6" s="10">
        <v>1</v>
      </c>
      <c r="G6" s="10">
        <v>1</v>
      </c>
      <c r="H6" s="23">
        <v>10</v>
      </c>
      <c r="I6" s="9">
        <v>6.4000000000000155</v>
      </c>
      <c r="J6" s="9">
        <v>0</v>
      </c>
      <c r="K6" s="9">
        <v>2501</v>
      </c>
      <c r="L6" s="11">
        <v>0.59999999999999742</v>
      </c>
      <c r="M6" s="10">
        <v>1</v>
      </c>
      <c r="N6" s="11">
        <v>200.39999999999932</v>
      </c>
      <c r="O6" s="26">
        <f t="shared" si="0"/>
        <v>480.96000000000117</v>
      </c>
      <c r="P6" s="26">
        <f t="shared" si="1"/>
        <v>4809.6000000000113</v>
      </c>
      <c r="Q6" s="26">
        <f t="shared" si="2"/>
        <v>480.96000000000117</v>
      </c>
      <c r="R6" s="26">
        <f t="shared" si="3"/>
        <v>4809.6000000000113</v>
      </c>
      <c r="S6" s="26">
        <f t="shared" si="4"/>
        <v>0</v>
      </c>
      <c r="T6" s="26">
        <f t="shared" si="5"/>
        <v>0</v>
      </c>
      <c r="U6" s="26">
        <f t="shared" si="6"/>
        <v>187950.15000000002</v>
      </c>
      <c r="V6" s="26">
        <f t="shared" si="7"/>
        <v>187950.15000000002</v>
      </c>
      <c r="W6" s="27">
        <f t="shared" si="8"/>
        <v>200.39999999999915</v>
      </c>
      <c r="X6" s="27">
        <f t="shared" si="9"/>
        <v>200.4</v>
      </c>
      <c r="Y6" s="27">
        <f t="shared" si="10"/>
        <v>0.59999999999999798</v>
      </c>
    </row>
    <row r="7" spans="1:25" s="8" customFormat="1" x14ac:dyDescent="0.35">
      <c r="A7" s="8" t="s">
        <v>14</v>
      </c>
      <c r="B7" s="8" t="s">
        <v>18</v>
      </c>
      <c r="C7" s="12" t="s">
        <v>16</v>
      </c>
      <c r="D7" s="9">
        <v>212</v>
      </c>
      <c r="E7" s="10">
        <v>0.33500000000000008</v>
      </c>
      <c r="F7" s="10">
        <v>1</v>
      </c>
      <c r="G7" s="10">
        <v>1</v>
      </c>
      <c r="H7" s="23">
        <v>10</v>
      </c>
      <c r="I7" s="9">
        <v>11.559999999999958</v>
      </c>
      <c r="J7" s="9">
        <v>0</v>
      </c>
      <c r="K7" s="9">
        <v>4516</v>
      </c>
      <c r="L7" s="11">
        <v>1.1399999999999939</v>
      </c>
      <c r="M7" s="10">
        <v>1</v>
      </c>
      <c r="N7" s="11">
        <v>241.6799999999987</v>
      </c>
      <c r="O7" s="26">
        <f t="shared" si="0"/>
        <v>820.99119999999709</v>
      </c>
      <c r="P7" s="26">
        <f t="shared" si="1"/>
        <v>8209.9119999999712</v>
      </c>
      <c r="Q7" s="26">
        <f t="shared" si="2"/>
        <v>820.99119999999709</v>
      </c>
      <c r="R7" s="26">
        <f t="shared" si="3"/>
        <v>8209.9119999999712</v>
      </c>
      <c r="S7" s="26">
        <f t="shared" si="4"/>
        <v>0</v>
      </c>
      <c r="T7" s="26">
        <f t="shared" si="5"/>
        <v>0</v>
      </c>
      <c r="U7" s="26">
        <f t="shared" si="6"/>
        <v>320726.32000000007</v>
      </c>
      <c r="V7" s="26">
        <f t="shared" si="7"/>
        <v>320726.32000000007</v>
      </c>
      <c r="W7" s="27">
        <f t="shared" si="8"/>
        <v>241.6799999999987</v>
      </c>
      <c r="X7" s="27">
        <f t="shared" si="9"/>
        <v>241.68</v>
      </c>
      <c r="Y7" s="27">
        <f t="shared" si="10"/>
        <v>1.1399999999999939</v>
      </c>
    </row>
    <row r="8" spans="1:25" s="8" customFormat="1" x14ac:dyDescent="0.35">
      <c r="A8" s="8" t="s">
        <v>14</v>
      </c>
      <c r="B8" s="8" t="s">
        <v>18</v>
      </c>
      <c r="C8" s="12" t="s">
        <v>17</v>
      </c>
      <c r="D8" s="9">
        <v>302</v>
      </c>
      <c r="E8" s="10">
        <v>0.877</v>
      </c>
      <c r="F8" s="10">
        <v>1</v>
      </c>
      <c r="G8" s="10">
        <v>1</v>
      </c>
      <c r="H8" s="23">
        <v>10</v>
      </c>
      <c r="I8" s="9">
        <v>28.199999999999886</v>
      </c>
      <c r="J8" s="9">
        <v>0</v>
      </c>
      <c r="K8" s="9">
        <v>13885</v>
      </c>
      <c r="L8" s="11">
        <v>13.5</v>
      </c>
      <c r="M8" s="10">
        <v>1</v>
      </c>
      <c r="N8" s="11">
        <v>4077</v>
      </c>
      <c r="O8" s="26">
        <f t="shared" ref="O8:O11" si="11">D8*E8*F8*I8</f>
        <v>7468.8827999999694</v>
      </c>
      <c r="P8" s="26">
        <f t="shared" ref="P8:P11" si="12">D8*E8*G8*H8*I8</f>
        <v>74688.827999999703</v>
      </c>
      <c r="Q8" s="26">
        <f t="shared" ref="Q8:Q11" si="13">M8*O8</f>
        <v>7468.8827999999694</v>
      </c>
      <c r="R8" s="26">
        <f t="shared" ref="R8:R11" si="14">M8*P8</f>
        <v>74688.827999999703</v>
      </c>
      <c r="S8" s="26">
        <f t="shared" ref="S8:S11" si="15">D8*E8*F8*J8</f>
        <v>0</v>
      </c>
      <c r="T8" s="26">
        <f t="shared" ref="T8:T11" si="16">M8*S8</f>
        <v>0</v>
      </c>
      <c r="U8" s="26">
        <f t="shared" ref="U8:U11" si="17">D8*E8*F8*K8</f>
        <v>3677497.7899999996</v>
      </c>
      <c r="V8" s="26">
        <f t="shared" ref="V8:V11" si="18">M8*U8</f>
        <v>3677497.7899999996</v>
      </c>
      <c r="W8" s="27">
        <f t="shared" ref="W8:W11" si="19">D8*L8</f>
        <v>4077</v>
      </c>
      <c r="X8" s="27">
        <f t="shared" ref="X8:X11" si="20">ROUND(M8*W8,2)</f>
        <v>4077</v>
      </c>
      <c r="Y8" s="27">
        <f t="shared" ref="Y8:Y11" si="21">N8/D8</f>
        <v>13.5</v>
      </c>
    </row>
    <row r="9" spans="1:25" s="8" customFormat="1" x14ac:dyDescent="0.35">
      <c r="A9" s="8" t="s">
        <v>14</v>
      </c>
      <c r="B9" s="8" t="s">
        <v>18</v>
      </c>
      <c r="C9" s="12" t="s">
        <v>19</v>
      </c>
      <c r="D9" s="9">
        <v>3043</v>
      </c>
      <c r="E9" s="10">
        <v>1</v>
      </c>
      <c r="F9" s="10">
        <v>1</v>
      </c>
      <c r="G9" s="10">
        <v>1</v>
      </c>
      <c r="H9" s="23">
        <v>15</v>
      </c>
      <c r="I9" s="9">
        <v>191.95629313177784</v>
      </c>
      <c r="J9" s="9">
        <v>131.43936904370688</v>
      </c>
      <c r="K9" s="9">
        <v>0</v>
      </c>
      <c r="L9" s="11">
        <v>300</v>
      </c>
      <c r="M9" s="10">
        <v>1</v>
      </c>
      <c r="N9" s="11">
        <v>912900</v>
      </c>
      <c r="O9" s="26">
        <f t="shared" si="11"/>
        <v>584123</v>
      </c>
      <c r="P9" s="26">
        <f t="shared" si="12"/>
        <v>8761845</v>
      </c>
      <c r="Q9" s="26">
        <f t="shared" si="13"/>
        <v>584123</v>
      </c>
      <c r="R9" s="26">
        <f t="shared" si="14"/>
        <v>8761845</v>
      </c>
      <c r="S9" s="26">
        <f t="shared" si="15"/>
        <v>399970</v>
      </c>
      <c r="T9" s="26">
        <f t="shared" si="16"/>
        <v>399970</v>
      </c>
      <c r="U9" s="26">
        <f t="shared" si="17"/>
        <v>0</v>
      </c>
      <c r="V9" s="26">
        <f t="shared" si="18"/>
        <v>0</v>
      </c>
      <c r="W9" s="27">
        <f t="shared" si="19"/>
        <v>912900</v>
      </c>
      <c r="X9" s="27">
        <f t="shared" si="20"/>
        <v>912900</v>
      </c>
      <c r="Y9" s="27">
        <f t="shared" si="21"/>
        <v>300</v>
      </c>
    </row>
    <row r="10" spans="1:25" s="8" customFormat="1" x14ac:dyDescent="0.35">
      <c r="A10" s="8" t="s">
        <v>14</v>
      </c>
      <c r="B10" s="12" t="s">
        <v>47</v>
      </c>
      <c r="C10" s="12" t="s">
        <v>21</v>
      </c>
      <c r="D10" s="9">
        <v>4</v>
      </c>
      <c r="E10" s="10">
        <v>1</v>
      </c>
      <c r="F10" s="10">
        <v>1</v>
      </c>
      <c r="G10" s="10">
        <v>1</v>
      </c>
      <c r="H10" s="23">
        <v>20</v>
      </c>
      <c r="I10" s="9">
        <v>27000</v>
      </c>
      <c r="J10" s="9">
        <v>20700</v>
      </c>
      <c r="K10" s="9">
        <v>0</v>
      </c>
      <c r="L10" s="11">
        <v>10050</v>
      </c>
      <c r="M10" s="10">
        <v>1</v>
      </c>
      <c r="N10" s="11">
        <v>68850</v>
      </c>
      <c r="O10" s="26">
        <f t="shared" si="11"/>
        <v>108000</v>
      </c>
      <c r="P10" s="26">
        <f t="shared" si="12"/>
        <v>2160000</v>
      </c>
      <c r="Q10" s="26">
        <f t="shared" si="13"/>
        <v>108000</v>
      </c>
      <c r="R10" s="26">
        <f t="shared" si="14"/>
        <v>2160000</v>
      </c>
      <c r="S10" s="26">
        <f t="shared" si="15"/>
        <v>82800</v>
      </c>
      <c r="T10" s="26">
        <f t="shared" si="16"/>
        <v>82800</v>
      </c>
      <c r="U10" s="26">
        <f t="shared" si="17"/>
        <v>0</v>
      </c>
      <c r="V10" s="26">
        <f t="shared" si="18"/>
        <v>0</v>
      </c>
      <c r="W10" s="27">
        <f t="shared" si="19"/>
        <v>40200</v>
      </c>
      <c r="X10" s="27">
        <f t="shared" si="20"/>
        <v>40200</v>
      </c>
      <c r="Y10" s="27">
        <f t="shared" si="21"/>
        <v>17212.5</v>
      </c>
    </row>
    <row r="11" spans="1:25" s="8" customFormat="1" x14ac:dyDescent="0.35">
      <c r="A11" s="8" t="s">
        <v>14</v>
      </c>
      <c r="B11" s="12" t="s">
        <v>47</v>
      </c>
      <c r="C11" s="12" t="s">
        <v>22</v>
      </c>
      <c r="D11" s="9">
        <v>3</v>
      </c>
      <c r="E11" s="10">
        <v>1</v>
      </c>
      <c r="F11" s="10">
        <v>1</v>
      </c>
      <c r="G11" s="10">
        <v>1</v>
      </c>
      <c r="H11" s="23">
        <v>15</v>
      </c>
      <c r="I11" s="9">
        <v>556.19999999999993</v>
      </c>
      <c r="J11" s="9">
        <v>0</v>
      </c>
      <c r="K11" s="9">
        <v>0</v>
      </c>
      <c r="L11" s="11">
        <v>3215.3333333333335</v>
      </c>
      <c r="M11" s="10">
        <v>1</v>
      </c>
      <c r="N11" s="11">
        <v>3450</v>
      </c>
      <c r="O11" s="26">
        <f t="shared" si="11"/>
        <v>1668.6</v>
      </c>
      <c r="P11" s="26">
        <f t="shared" si="12"/>
        <v>25028.999999999996</v>
      </c>
      <c r="Q11" s="26">
        <f t="shared" si="13"/>
        <v>1668.6</v>
      </c>
      <c r="R11" s="26">
        <f t="shared" si="14"/>
        <v>25028.999999999996</v>
      </c>
      <c r="S11" s="26">
        <f t="shared" si="15"/>
        <v>0</v>
      </c>
      <c r="T11" s="26">
        <f t="shared" si="16"/>
        <v>0</v>
      </c>
      <c r="U11" s="26">
        <f t="shared" si="17"/>
        <v>0</v>
      </c>
      <c r="V11" s="26">
        <f t="shared" si="18"/>
        <v>0</v>
      </c>
      <c r="W11" s="27">
        <f t="shared" si="19"/>
        <v>9646</v>
      </c>
      <c r="X11" s="27">
        <f t="shared" si="20"/>
        <v>9646</v>
      </c>
      <c r="Y11" s="27">
        <f t="shared" si="21"/>
        <v>1150</v>
      </c>
    </row>
    <row r="12" spans="1:25" s="8" customFormat="1" x14ac:dyDescent="0.35">
      <c r="A12" s="8" t="s">
        <v>14</v>
      </c>
      <c r="B12" s="12" t="s">
        <v>47</v>
      </c>
      <c r="C12" s="12" t="s">
        <v>20</v>
      </c>
      <c r="D12" s="9">
        <v>4</v>
      </c>
      <c r="E12" s="10">
        <v>1</v>
      </c>
      <c r="F12" s="10">
        <v>1</v>
      </c>
      <c r="G12" s="10">
        <v>1</v>
      </c>
      <c r="H12" s="23">
        <v>20</v>
      </c>
      <c r="I12" s="9">
        <v>569.82100000000003</v>
      </c>
      <c r="J12" s="9">
        <v>0</v>
      </c>
      <c r="K12" s="9">
        <v>0</v>
      </c>
      <c r="L12" s="11">
        <v>2227</v>
      </c>
      <c r="M12" s="10">
        <v>1</v>
      </c>
      <c r="N12" s="11">
        <v>2223.4300000000003</v>
      </c>
      <c r="O12" s="26">
        <f t="shared" ref="O12" si="22">D12*E12*F12*I12</f>
        <v>2279.2840000000001</v>
      </c>
      <c r="P12" s="26">
        <f t="shared" ref="P12:P28" si="23">D12*E12*G12*H12*I12</f>
        <v>45585.68</v>
      </c>
      <c r="Q12" s="26">
        <f t="shared" ref="Q12:Q28" si="24">M12*O12</f>
        <v>2279.2840000000001</v>
      </c>
      <c r="R12" s="26">
        <f t="shared" ref="R12:R28" si="25">M12*P12</f>
        <v>45585.68</v>
      </c>
      <c r="S12" s="26">
        <f t="shared" ref="S12:S28" si="26">D12*E12*F12*J12</f>
        <v>0</v>
      </c>
      <c r="T12" s="26">
        <f t="shared" ref="T12:T28" si="27">M12*S12</f>
        <v>0</v>
      </c>
      <c r="U12" s="26">
        <f t="shared" ref="U12:U28" si="28">D12*E12*F12*K12</f>
        <v>0</v>
      </c>
      <c r="V12" s="26">
        <f t="shared" ref="V12:V28" si="29">M12*U12</f>
        <v>0</v>
      </c>
      <c r="W12" s="27">
        <f t="shared" ref="W12:W28" si="30">D12*L12</f>
        <v>8908</v>
      </c>
      <c r="X12" s="27">
        <f t="shared" ref="X12:X28" si="31">ROUND(M12*W12,2)</f>
        <v>8908</v>
      </c>
      <c r="Y12" s="27">
        <f t="shared" ref="Y12:Y28" si="32">N12/D12</f>
        <v>555.85750000000007</v>
      </c>
    </row>
    <row r="13" spans="1:25" s="8" customFormat="1" x14ac:dyDescent="0.35">
      <c r="A13" s="8" t="s">
        <v>14</v>
      </c>
      <c r="B13" s="12" t="s">
        <v>47</v>
      </c>
      <c r="C13" s="12" t="s">
        <v>25</v>
      </c>
      <c r="D13" s="9">
        <v>2</v>
      </c>
      <c r="E13" s="10">
        <v>1</v>
      </c>
      <c r="F13" s="10">
        <v>1</v>
      </c>
      <c r="G13" s="10">
        <v>1</v>
      </c>
      <c r="H13" s="23">
        <v>14</v>
      </c>
      <c r="I13" s="9">
        <v>65265.26</v>
      </c>
      <c r="J13" s="9">
        <v>-8226.86</v>
      </c>
      <c r="K13" s="9">
        <v>0</v>
      </c>
      <c r="L13" s="11">
        <v>97337.22</v>
      </c>
      <c r="M13" s="10">
        <v>1</v>
      </c>
      <c r="N13" s="11">
        <v>48519.199999999997</v>
      </c>
      <c r="O13" s="26">
        <f t="shared" ref="O13:O15" si="33">D13*E13*F13*I13</f>
        <v>130530.52</v>
      </c>
      <c r="P13" s="26">
        <f t="shared" ref="P13:P15" si="34">D13*E13*G13*H13*I13</f>
        <v>1827427.28</v>
      </c>
      <c r="Q13" s="26">
        <f t="shared" ref="Q13:Q15" si="35">M13*O13</f>
        <v>130530.52</v>
      </c>
      <c r="R13" s="26">
        <f t="shared" ref="R13:R15" si="36">M13*P13</f>
        <v>1827427.28</v>
      </c>
      <c r="S13" s="26">
        <f t="shared" ref="S13:S15" si="37">D13*E13*F13*J13</f>
        <v>-16453.72</v>
      </c>
      <c r="T13" s="26">
        <f t="shared" ref="T13:T15" si="38">M13*S13</f>
        <v>-16453.72</v>
      </c>
      <c r="U13" s="26">
        <f t="shared" ref="U13:U15" si="39">D13*E13*F13*K13</f>
        <v>0</v>
      </c>
      <c r="V13" s="26">
        <f t="shared" ref="V13:V15" si="40">M13*U13</f>
        <v>0</v>
      </c>
      <c r="W13" s="27">
        <f t="shared" ref="W13:W15" si="41">D13*L13</f>
        <v>194674.44</v>
      </c>
      <c r="X13" s="27">
        <f t="shared" ref="X13:X15" si="42">ROUND(M13*W13,2)</f>
        <v>194674.44</v>
      </c>
      <c r="Y13" s="27">
        <f t="shared" ref="Y13:Y15" si="43">N13/D13</f>
        <v>24259.599999999999</v>
      </c>
    </row>
    <row r="14" spans="1:25" s="8" customFormat="1" x14ac:dyDescent="0.35">
      <c r="A14" s="8" t="s">
        <v>14</v>
      </c>
      <c r="B14" s="12" t="s">
        <v>47</v>
      </c>
      <c r="C14" s="12" t="s">
        <v>17</v>
      </c>
      <c r="D14" s="9">
        <v>100</v>
      </c>
      <c r="E14" s="10">
        <v>0.84499999999999997</v>
      </c>
      <c r="F14" s="10">
        <v>1</v>
      </c>
      <c r="G14" s="10">
        <v>1</v>
      </c>
      <c r="H14" s="23">
        <v>10</v>
      </c>
      <c r="I14" s="9">
        <v>30.6</v>
      </c>
      <c r="J14" s="9">
        <v>0</v>
      </c>
      <c r="K14" s="9">
        <v>8322</v>
      </c>
      <c r="L14" s="11">
        <v>16.5</v>
      </c>
      <c r="M14" s="10">
        <v>1</v>
      </c>
      <c r="N14" s="11">
        <v>1250</v>
      </c>
      <c r="O14" s="26">
        <f t="shared" si="33"/>
        <v>2585.7000000000003</v>
      </c>
      <c r="P14" s="26">
        <f t="shared" si="34"/>
        <v>25857</v>
      </c>
      <c r="Q14" s="26">
        <f t="shared" si="35"/>
        <v>2585.7000000000003</v>
      </c>
      <c r="R14" s="26">
        <f t="shared" si="36"/>
        <v>25857</v>
      </c>
      <c r="S14" s="26">
        <f t="shared" si="37"/>
        <v>0</v>
      </c>
      <c r="T14" s="26">
        <f t="shared" si="38"/>
        <v>0</v>
      </c>
      <c r="U14" s="26">
        <f t="shared" si="39"/>
        <v>703209</v>
      </c>
      <c r="V14" s="26">
        <f t="shared" si="40"/>
        <v>703209</v>
      </c>
      <c r="W14" s="27">
        <f t="shared" si="41"/>
        <v>1650</v>
      </c>
      <c r="X14" s="27">
        <f t="shared" si="42"/>
        <v>1650</v>
      </c>
      <c r="Y14" s="27">
        <f t="shared" si="43"/>
        <v>12.5</v>
      </c>
    </row>
    <row r="15" spans="1:25" s="8" customFormat="1" x14ac:dyDescent="0.35">
      <c r="A15" s="8" t="s">
        <v>14</v>
      </c>
      <c r="B15" s="12" t="s">
        <v>47</v>
      </c>
      <c r="C15" s="20" t="s">
        <v>9</v>
      </c>
      <c r="D15" s="9">
        <v>108</v>
      </c>
      <c r="E15" s="10">
        <v>1</v>
      </c>
      <c r="F15" s="10">
        <v>1.2185000000000026</v>
      </c>
      <c r="G15" s="21">
        <v>1.2108999999999983</v>
      </c>
      <c r="H15" s="25">
        <v>21.35644115227144</v>
      </c>
      <c r="I15" s="9">
        <v>22755.055555555555</v>
      </c>
      <c r="J15" s="9">
        <v>3781.1666666666665</v>
      </c>
      <c r="K15" s="9">
        <v>0</v>
      </c>
      <c r="L15" s="11">
        <v>53879.820370370377</v>
      </c>
      <c r="M15" s="10">
        <v>1</v>
      </c>
      <c r="N15" s="11">
        <v>2343246.21</v>
      </c>
      <c r="O15" s="26">
        <f t="shared" si="33"/>
        <v>2994519.801000006</v>
      </c>
      <c r="P15" s="26">
        <f t="shared" si="34"/>
        <v>63553404.191755198</v>
      </c>
      <c r="Q15" s="26">
        <f t="shared" si="35"/>
        <v>2994519.801000006</v>
      </c>
      <c r="R15" s="26">
        <f t="shared" si="36"/>
        <v>63553404.191755198</v>
      </c>
      <c r="S15" s="26">
        <f t="shared" si="37"/>
        <v>497593.97100000101</v>
      </c>
      <c r="T15" s="26">
        <f t="shared" si="38"/>
        <v>497593.97100000101</v>
      </c>
      <c r="U15" s="26">
        <f t="shared" si="39"/>
        <v>0</v>
      </c>
      <c r="V15" s="26">
        <f t="shared" si="40"/>
        <v>0</v>
      </c>
      <c r="W15" s="27">
        <f t="shared" si="41"/>
        <v>5819020.6000000006</v>
      </c>
      <c r="X15" s="27">
        <f t="shared" si="42"/>
        <v>5819020.5999999996</v>
      </c>
      <c r="Y15" s="27">
        <f t="shared" si="43"/>
        <v>21696.724166666667</v>
      </c>
    </row>
    <row r="16" spans="1:25" s="8" customFormat="1" x14ac:dyDescent="0.35">
      <c r="A16" s="8" t="s">
        <v>26</v>
      </c>
      <c r="B16" s="12" t="s">
        <v>48</v>
      </c>
      <c r="C16" s="20" t="s">
        <v>9</v>
      </c>
      <c r="D16" s="9">
        <v>1</v>
      </c>
      <c r="E16" s="10">
        <v>1</v>
      </c>
      <c r="F16" s="10">
        <v>1.0690999999999999</v>
      </c>
      <c r="G16" s="21">
        <v>1.1079000000000001</v>
      </c>
      <c r="H16" s="25">
        <v>20</v>
      </c>
      <c r="I16" s="9">
        <v>6328</v>
      </c>
      <c r="J16" s="9">
        <v>0</v>
      </c>
      <c r="K16" s="9">
        <v>0</v>
      </c>
      <c r="L16" s="11">
        <v>2768.78</v>
      </c>
      <c r="M16" s="10">
        <v>0.52069999999999994</v>
      </c>
      <c r="N16" s="11">
        <v>1265.5999999999999</v>
      </c>
      <c r="O16" s="26">
        <f t="shared" ref="O16:O22" si="44">D16*E16*F16*I16</f>
        <v>6765.2647999999999</v>
      </c>
      <c r="P16" s="26">
        <f t="shared" ref="P16:P22" si="45">D16*E16*G16*H16*I16</f>
        <v>140215.82400000002</v>
      </c>
      <c r="Q16" s="26">
        <f t="shared" ref="Q16:Q22" si="46">M16*O16</f>
        <v>3522.6733813599994</v>
      </c>
      <c r="R16" s="26">
        <f t="shared" ref="R16:R22" si="47">M16*P16</f>
        <v>73010.379556800006</v>
      </c>
      <c r="S16" s="26">
        <f t="shared" ref="S16:S22" si="48">D16*E16*F16*J16</f>
        <v>0</v>
      </c>
      <c r="T16" s="26">
        <f t="shared" ref="T16:T22" si="49">M16*S16</f>
        <v>0</v>
      </c>
      <c r="U16" s="26">
        <f t="shared" ref="U16:U22" si="50">D16*E16*F16*K16</f>
        <v>0</v>
      </c>
      <c r="V16" s="26">
        <f t="shared" ref="V16:V22" si="51">M16*U16</f>
        <v>0</v>
      </c>
      <c r="W16" s="27">
        <f t="shared" ref="W16:W22" si="52">D16*L16</f>
        <v>2768.78</v>
      </c>
      <c r="X16" s="27">
        <f t="shared" ref="X16:X22" si="53">ROUND(M16*W16,2)</f>
        <v>1441.7</v>
      </c>
      <c r="Y16" s="27">
        <f t="shared" ref="Y16:Y22" si="54">N16/D16</f>
        <v>1265.5999999999999</v>
      </c>
    </row>
    <row r="17" spans="1:25" s="8" customFormat="1" x14ac:dyDescent="0.35">
      <c r="A17" s="19" t="s">
        <v>26</v>
      </c>
      <c r="B17" s="20" t="s">
        <v>49</v>
      </c>
      <c r="C17" s="20" t="s">
        <v>9</v>
      </c>
      <c r="D17" s="9">
        <v>33</v>
      </c>
      <c r="E17" s="10">
        <v>1</v>
      </c>
      <c r="F17" s="10">
        <v>1</v>
      </c>
      <c r="G17" s="21">
        <v>1</v>
      </c>
      <c r="H17" s="25">
        <v>5</v>
      </c>
      <c r="I17" s="9">
        <v>9187.0909090909099</v>
      </c>
      <c r="J17" s="9">
        <v>0</v>
      </c>
      <c r="K17" s="9">
        <v>0</v>
      </c>
      <c r="L17" s="18">
        <v>5610.3242424242426</v>
      </c>
      <c r="M17" s="10">
        <v>0.50060000000000016</v>
      </c>
      <c r="N17" s="11">
        <v>176537.91999999998</v>
      </c>
      <c r="O17" s="26">
        <f t="shared" si="44"/>
        <v>303174</v>
      </c>
      <c r="P17" s="26">
        <f t="shared" si="45"/>
        <v>1515870.0000000002</v>
      </c>
      <c r="Q17" s="26">
        <f t="shared" si="46"/>
        <v>151768.90440000006</v>
      </c>
      <c r="R17" s="26">
        <f t="shared" si="47"/>
        <v>758844.52200000035</v>
      </c>
      <c r="S17" s="26">
        <f t="shared" si="48"/>
        <v>0</v>
      </c>
      <c r="T17" s="26">
        <f t="shared" si="49"/>
        <v>0</v>
      </c>
      <c r="U17" s="26">
        <f t="shared" si="50"/>
        <v>0</v>
      </c>
      <c r="V17" s="26">
        <f t="shared" si="51"/>
        <v>0</v>
      </c>
      <c r="W17" s="27">
        <f t="shared" si="52"/>
        <v>185140.7</v>
      </c>
      <c r="X17" s="27">
        <f t="shared" si="53"/>
        <v>92681.43</v>
      </c>
      <c r="Y17" s="27">
        <f t="shared" si="54"/>
        <v>5349.6339393939388</v>
      </c>
    </row>
    <row r="18" spans="1:25" s="8" customFormat="1" x14ac:dyDescent="0.35">
      <c r="A18" s="8" t="s">
        <v>26</v>
      </c>
      <c r="B18" s="12" t="s">
        <v>27</v>
      </c>
      <c r="C18" s="20" t="s">
        <v>28</v>
      </c>
      <c r="D18" s="9">
        <v>282</v>
      </c>
      <c r="E18" s="24">
        <v>0.98792176804644982</v>
      </c>
      <c r="F18" s="10">
        <v>1.2185000000000046</v>
      </c>
      <c r="G18" s="21">
        <v>1.2108999999999981</v>
      </c>
      <c r="H18" s="25">
        <v>20.274649748101783</v>
      </c>
      <c r="I18" s="9">
        <v>26636.563829787236</v>
      </c>
      <c r="J18" s="9">
        <v>4570.5141843971633</v>
      </c>
      <c r="K18" s="9">
        <v>0</v>
      </c>
      <c r="L18" s="11">
        <v>37791.741737588651</v>
      </c>
      <c r="M18" s="10">
        <v>0.70385312298683722</v>
      </c>
      <c r="N18" s="11">
        <v>2597302.7300000018</v>
      </c>
      <c r="O18" s="41">
        <f>D18*F18*I18</f>
        <v>9152776.1535000335</v>
      </c>
      <c r="P18" s="41">
        <f>D18*G18*H18*I18</f>
        <v>184411902.00000003</v>
      </c>
      <c r="Q18" s="26">
        <f t="shared" si="46"/>
        <v>6442210.07964045</v>
      </c>
      <c r="R18" s="41">
        <f>M18*P18*E18</f>
        <v>128231152</v>
      </c>
      <c r="S18" s="41">
        <f>D18*F18*J18</f>
        <v>1570506.3725000059</v>
      </c>
      <c r="T18" s="26">
        <f t="shared" si="49"/>
        <v>1105405.8149548583</v>
      </c>
      <c r="U18" s="41">
        <f t="shared" ref="U18:U19" si="55">D18*F18*K18</f>
        <v>0</v>
      </c>
      <c r="V18" s="26">
        <f t="shared" si="51"/>
        <v>0</v>
      </c>
      <c r="W18" s="27">
        <f t="shared" si="52"/>
        <v>10657271.17</v>
      </c>
      <c r="X18" s="27">
        <f t="shared" si="53"/>
        <v>7501153.5999999996</v>
      </c>
      <c r="Y18" s="27">
        <f t="shared" si="54"/>
        <v>9210.2933687943332</v>
      </c>
    </row>
    <row r="19" spans="1:25" s="8" customFormat="1" x14ac:dyDescent="0.35">
      <c r="A19" s="8" t="s">
        <v>26</v>
      </c>
      <c r="B19" s="12" t="s">
        <v>27</v>
      </c>
      <c r="C19" s="20" t="s">
        <v>29</v>
      </c>
      <c r="D19" s="9">
        <v>94</v>
      </c>
      <c r="E19" s="24">
        <v>1.1231788703162127</v>
      </c>
      <c r="F19" s="10">
        <v>1.0041999999999984</v>
      </c>
      <c r="G19" s="21">
        <v>0.94989999999999963</v>
      </c>
      <c r="H19" s="25">
        <v>18.073519743343532</v>
      </c>
      <c r="I19" s="9">
        <v>55901.893617021276</v>
      </c>
      <c r="J19" s="9">
        <v>422.72340425531917</v>
      </c>
      <c r="K19" s="9">
        <v>0</v>
      </c>
      <c r="L19" s="11">
        <v>70706.46382978723</v>
      </c>
      <c r="M19" s="10">
        <v>0.24749422006029601</v>
      </c>
      <c r="N19" s="11">
        <v>977432.29999999993</v>
      </c>
      <c r="O19" s="41">
        <f t="shared" ref="O19:O20" si="56">D19*F19*I19</f>
        <v>5276848.0675999913</v>
      </c>
      <c r="P19" s="41">
        <f t="shared" ref="P19:P20" si="57">D19*G19*H19*I19</f>
        <v>90214219.999999866</v>
      </c>
      <c r="Q19" s="26">
        <f t="shared" si="46"/>
        <v>1305989.39686734</v>
      </c>
      <c r="R19" s="41">
        <f t="shared" ref="R19:R20" si="58">M19*P19*E19</f>
        <v>25077774</v>
      </c>
      <c r="S19" s="41">
        <f t="shared" ref="S19:S20" si="59">D19*F19*J19</f>
        <v>39902.89119999994</v>
      </c>
      <c r="T19" s="26">
        <f t="shared" si="49"/>
        <v>9875.7349356948343</v>
      </c>
      <c r="U19" s="41">
        <f t="shared" si="55"/>
        <v>0</v>
      </c>
      <c r="V19" s="26">
        <f t="shared" si="51"/>
        <v>0</v>
      </c>
      <c r="W19" s="27">
        <f t="shared" si="52"/>
        <v>6646407.5999999996</v>
      </c>
      <c r="X19" s="27">
        <f t="shared" si="53"/>
        <v>1644947.47</v>
      </c>
      <c r="Y19" s="27">
        <f t="shared" si="54"/>
        <v>10398.215957446808</v>
      </c>
    </row>
    <row r="20" spans="1:25" s="8" customFormat="1" x14ac:dyDescent="0.35">
      <c r="A20" s="8" t="s">
        <v>26</v>
      </c>
      <c r="B20" s="12" t="s">
        <v>27</v>
      </c>
      <c r="C20" s="20" t="s">
        <v>30</v>
      </c>
      <c r="D20" s="9">
        <v>196</v>
      </c>
      <c r="E20" s="24">
        <v>1.079803453288823</v>
      </c>
      <c r="F20" s="10">
        <v>1.004199999999998</v>
      </c>
      <c r="G20" s="21">
        <v>0.94989999999999997</v>
      </c>
      <c r="H20" s="25">
        <v>20.595793471798682</v>
      </c>
      <c r="I20" s="9">
        <v>19149.183673469386</v>
      </c>
      <c r="J20" s="9">
        <v>820.63265306122446</v>
      </c>
      <c r="K20" s="9">
        <v>-15.744897959183673</v>
      </c>
      <c r="L20" s="11">
        <v>36067.960867346788</v>
      </c>
      <c r="M20" s="10">
        <v>0.34478006684890988</v>
      </c>
      <c r="N20" s="11">
        <v>1071870.1100000001</v>
      </c>
      <c r="O20" s="41">
        <f t="shared" si="56"/>
        <v>3769003.6079999926</v>
      </c>
      <c r="P20" s="41">
        <f t="shared" si="57"/>
        <v>73428177.999999985</v>
      </c>
      <c r="Q20" s="26">
        <f t="shared" si="46"/>
        <v>1299477.31592002</v>
      </c>
      <c r="R20" s="41">
        <f t="shared" si="58"/>
        <v>27336921.999999989</v>
      </c>
      <c r="S20" s="41">
        <f t="shared" si="59"/>
        <v>161519.54479999968</v>
      </c>
      <c r="T20" s="26">
        <f t="shared" si="49"/>
        <v>55688.719453549384</v>
      </c>
      <c r="U20" s="41">
        <f>D20*F20*K20</f>
        <v>-3098.9611999999938</v>
      </c>
      <c r="V20" s="26">
        <f t="shared" si="51"/>
        <v>-1068.4600496981759</v>
      </c>
      <c r="W20" s="27">
        <f t="shared" si="52"/>
        <v>7069320.3299999703</v>
      </c>
      <c r="X20" s="27">
        <f t="shared" si="53"/>
        <v>2437360.7400000002</v>
      </c>
      <c r="Y20" s="27">
        <f t="shared" si="54"/>
        <v>5468.7250510204085</v>
      </c>
    </row>
    <row r="21" spans="1:25" s="8" customFormat="1" x14ac:dyDescent="0.35">
      <c r="A21" s="8" t="s">
        <v>26</v>
      </c>
      <c r="B21" s="12" t="s">
        <v>31</v>
      </c>
      <c r="C21" s="20" t="s">
        <v>32</v>
      </c>
      <c r="D21" s="9">
        <v>11</v>
      </c>
      <c r="E21" s="10">
        <v>1</v>
      </c>
      <c r="F21" s="10">
        <v>1.0691000000000002</v>
      </c>
      <c r="G21" s="21">
        <v>1.1079000000000003</v>
      </c>
      <c r="H21" s="25">
        <v>10.700563680480073</v>
      </c>
      <c r="I21" s="9">
        <v>171035</v>
      </c>
      <c r="J21" s="9">
        <v>0</v>
      </c>
      <c r="K21" s="9">
        <v>0</v>
      </c>
      <c r="L21" s="11">
        <v>154049.54727272724</v>
      </c>
      <c r="M21" s="10">
        <v>0.52069999999999983</v>
      </c>
      <c r="N21" s="11">
        <v>172001.84999999998</v>
      </c>
      <c r="O21" s="26">
        <f t="shared" si="44"/>
        <v>2011388.7035000003</v>
      </c>
      <c r="P21" s="26">
        <f t="shared" si="45"/>
        <v>22304109.852000009</v>
      </c>
      <c r="Q21" s="26">
        <f t="shared" si="46"/>
        <v>1047330.0979124499</v>
      </c>
      <c r="R21" s="26">
        <f t="shared" si="47"/>
        <v>11613749.999936402</v>
      </c>
      <c r="S21" s="26">
        <f t="shared" si="48"/>
        <v>0</v>
      </c>
      <c r="T21" s="26">
        <f t="shared" si="49"/>
        <v>0</v>
      </c>
      <c r="U21" s="26">
        <f t="shared" si="50"/>
        <v>0</v>
      </c>
      <c r="V21" s="26">
        <f t="shared" si="51"/>
        <v>0</v>
      </c>
      <c r="W21" s="27">
        <f t="shared" si="52"/>
        <v>1694545.0199999996</v>
      </c>
      <c r="X21" s="27">
        <f t="shared" si="53"/>
        <v>882349.59</v>
      </c>
      <c r="Y21" s="27">
        <f t="shared" si="54"/>
        <v>15636.531818181817</v>
      </c>
    </row>
    <row r="22" spans="1:25" s="8" customFormat="1" x14ac:dyDescent="0.35">
      <c r="A22" s="8" t="s">
        <v>26</v>
      </c>
      <c r="B22" s="12" t="s">
        <v>31</v>
      </c>
      <c r="C22" s="20" t="s">
        <v>33</v>
      </c>
      <c r="D22" s="9">
        <v>121</v>
      </c>
      <c r="E22" s="10">
        <v>1</v>
      </c>
      <c r="F22" s="10">
        <v>1.0691000000000024</v>
      </c>
      <c r="G22" s="21">
        <v>1.1079000000000006</v>
      </c>
      <c r="H22" s="25">
        <v>18.301294972487085</v>
      </c>
      <c r="I22" s="9">
        <v>172285.59016528889</v>
      </c>
      <c r="J22" s="9">
        <v>1100.0330578512373</v>
      </c>
      <c r="K22" s="9">
        <v>541.57024793388314</v>
      </c>
      <c r="L22" s="11">
        <v>105998.67628099173</v>
      </c>
      <c r="M22" s="10">
        <v>0.52070000000000005</v>
      </c>
      <c r="N22" s="11">
        <v>1728712.16</v>
      </c>
      <c r="O22" s="26">
        <f t="shared" si="44"/>
        <v>22287053.457931001</v>
      </c>
      <c r="P22" s="26">
        <f t="shared" si="45"/>
        <v>422684875.74835891</v>
      </c>
      <c r="Q22" s="26">
        <f t="shared" si="46"/>
        <v>11604868.735544674</v>
      </c>
      <c r="R22" s="26">
        <f t="shared" si="47"/>
        <v>220092014.80217052</v>
      </c>
      <c r="S22" s="26">
        <f t="shared" si="48"/>
        <v>142301.48639999999</v>
      </c>
      <c r="T22" s="26">
        <f t="shared" si="49"/>
        <v>74096.383968480004</v>
      </c>
      <c r="U22" s="26">
        <f t="shared" si="50"/>
        <v>70058.123000000007</v>
      </c>
      <c r="V22" s="26">
        <f t="shared" si="51"/>
        <v>36479.264646100004</v>
      </c>
      <c r="W22" s="27">
        <f t="shared" si="52"/>
        <v>12825839.829999998</v>
      </c>
      <c r="X22" s="27">
        <f t="shared" si="53"/>
        <v>6678414.7999999998</v>
      </c>
      <c r="Y22" s="27">
        <f t="shared" si="54"/>
        <v>14286.8773553719</v>
      </c>
    </row>
    <row r="23" spans="1:25" s="8" customFormat="1" x14ac:dyDescent="0.35">
      <c r="A23" s="8" t="s">
        <v>26</v>
      </c>
      <c r="B23" s="12" t="s">
        <v>34</v>
      </c>
      <c r="C23" s="20" t="s">
        <v>35</v>
      </c>
      <c r="D23" s="9">
        <v>145</v>
      </c>
      <c r="E23" s="10">
        <v>1</v>
      </c>
      <c r="F23" s="10">
        <v>1</v>
      </c>
      <c r="G23" s="21">
        <v>1</v>
      </c>
      <c r="H23" s="25">
        <v>15</v>
      </c>
      <c r="I23" s="9">
        <v>5616.4275862068962</v>
      </c>
      <c r="J23" s="9">
        <v>-210.39310344827587</v>
      </c>
      <c r="K23" s="9">
        <v>0</v>
      </c>
      <c r="L23" s="11">
        <v>10095.441379310345</v>
      </c>
      <c r="M23" s="10">
        <v>0.95</v>
      </c>
      <c r="N23" s="11">
        <v>1115264.83</v>
      </c>
      <c r="O23" s="26">
        <f t="shared" ref="O23:O28" si="60">D23*E23*F23*I23</f>
        <v>814382</v>
      </c>
      <c r="P23" s="26">
        <f t="shared" si="23"/>
        <v>12215730</v>
      </c>
      <c r="Q23" s="26">
        <f t="shared" si="24"/>
        <v>773662.89999999991</v>
      </c>
      <c r="R23" s="26">
        <f t="shared" si="25"/>
        <v>11604943.5</v>
      </c>
      <c r="S23" s="26">
        <f t="shared" si="26"/>
        <v>-30507</v>
      </c>
      <c r="T23" s="26">
        <f t="shared" si="27"/>
        <v>-28981.649999999998</v>
      </c>
      <c r="U23" s="26">
        <f t="shared" si="28"/>
        <v>0</v>
      </c>
      <c r="V23" s="26">
        <f t="shared" si="29"/>
        <v>0</v>
      </c>
      <c r="W23" s="27">
        <f t="shared" si="30"/>
        <v>1463839</v>
      </c>
      <c r="X23" s="27">
        <f t="shared" si="31"/>
        <v>1390647.05</v>
      </c>
      <c r="Y23" s="27">
        <f t="shared" si="32"/>
        <v>7691.4815862068972</v>
      </c>
    </row>
    <row r="24" spans="1:25" s="8" customFormat="1" x14ac:dyDescent="0.35">
      <c r="A24" s="8" t="s">
        <v>26</v>
      </c>
      <c r="B24" s="12" t="s">
        <v>34</v>
      </c>
      <c r="C24" s="20" t="s">
        <v>38</v>
      </c>
      <c r="D24" s="9">
        <v>18</v>
      </c>
      <c r="E24" s="10">
        <v>1</v>
      </c>
      <c r="F24" s="10">
        <v>1</v>
      </c>
      <c r="G24" s="10">
        <v>1</v>
      </c>
      <c r="H24" s="23">
        <v>15</v>
      </c>
      <c r="I24" s="9">
        <v>8920.2222222222226</v>
      </c>
      <c r="J24" s="9">
        <v>13424.777777777777</v>
      </c>
      <c r="K24" s="9">
        <v>0</v>
      </c>
      <c r="L24" s="11">
        <v>10105.833333333334</v>
      </c>
      <c r="M24" s="10">
        <v>0.94999999999999973</v>
      </c>
      <c r="N24" s="11">
        <v>201000</v>
      </c>
      <c r="O24" s="26">
        <f t="shared" si="60"/>
        <v>160564</v>
      </c>
      <c r="P24" s="26">
        <f t="shared" si="23"/>
        <v>2408460</v>
      </c>
      <c r="Q24" s="26">
        <f t="shared" si="24"/>
        <v>152535.79999999996</v>
      </c>
      <c r="R24" s="26">
        <f t="shared" si="25"/>
        <v>2288036.9999999995</v>
      </c>
      <c r="S24" s="26">
        <f t="shared" si="26"/>
        <v>241646</v>
      </c>
      <c r="T24" s="26">
        <f t="shared" si="27"/>
        <v>229563.69999999992</v>
      </c>
      <c r="U24" s="26">
        <f t="shared" si="28"/>
        <v>0</v>
      </c>
      <c r="V24" s="26">
        <f t="shared" si="29"/>
        <v>0</v>
      </c>
      <c r="W24" s="27">
        <f t="shared" si="30"/>
        <v>181905</v>
      </c>
      <c r="X24" s="27">
        <f t="shared" si="31"/>
        <v>172809.75</v>
      </c>
      <c r="Y24" s="27">
        <f t="shared" si="32"/>
        <v>11166.666666666666</v>
      </c>
    </row>
    <row r="25" spans="1:25" s="8" customFormat="1" x14ac:dyDescent="0.35">
      <c r="A25" s="8" t="s">
        <v>26</v>
      </c>
      <c r="B25" s="12" t="s">
        <v>34</v>
      </c>
      <c r="C25" s="20" t="s">
        <v>51</v>
      </c>
      <c r="D25" s="9">
        <v>334</v>
      </c>
      <c r="E25" s="10">
        <v>1</v>
      </c>
      <c r="F25" s="10">
        <v>1</v>
      </c>
      <c r="G25" s="10">
        <v>1</v>
      </c>
      <c r="H25" s="23">
        <v>10</v>
      </c>
      <c r="I25" s="9">
        <v>2461.7694610778444</v>
      </c>
      <c r="J25" s="9">
        <v>609.88922155688624</v>
      </c>
      <c r="K25" s="9">
        <v>0</v>
      </c>
      <c r="L25" s="11">
        <v>1656.2514970059881</v>
      </c>
      <c r="M25" s="10">
        <v>0.95</v>
      </c>
      <c r="N25" s="11">
        <v>475131.36999999994</v>
      </c>
      <c r="O25" s="26">
        <f t="shared" ref="O25" si="61">D25*E25*F25*I25</f>
        <v>822231</v>
      </c>
      <c r="P25" s="26">
        <f t="shared" ref="P25" si="62">D25*E25*G25*H25*I25</f>
        <v>8222310</v>
      </c>
      <c r="Q25" s="26">
        <f t="shared" ref="Q25" si="63">M25*O25</f>
        <v>781119.45</v>
      </c>
      <c r="R25" s="26">
        <f t="shared" ref="R25" si="64">M25*P25</f>
        <v>7811194.5</v>
      </c>
      <c r="S25" s="26">
        <f t="shared" ref="S25" si="65">D25*E25*F25*J25</f>
        <v>203703</v>
      </c>
      <c r="T25" s="26">
        <f t="shared" ref="T25" si="66">M25*S25</f>
        <v>193517.84999999998</v>
      </c>
      <c r="U25" s="26">
        <f t="shared" ref="U25" si="67">D25*E25*F25*K25</f>
        <v>0</v>
      </c>
      <c r="V25" s="26">
        <f t="shared" ref="V25" si="68">M25*U25</f>
        <v>0</v>
      </c>
      <c r="W25" s="27">
        <f t="shared" ref="W25" si="69">D25*L25</f>
        <v>553188</v>
      </c>
      <c r="X25" s="27">
        <f t="shared" ref="X25" si="70">ROUND(M25*W25,2)</f>
        <v>525528.6</v>
      </c>
      <c r="Y25" s="27">
        <f t="shared" ref="Y25" si="71">N25/D25</f>
        <v>1422.5490119760477</v>
      </c>
    </row>
    <row r="26" spans="1:25" s="8" customFormat="1" x14ac:dyDescent="0.35">
      <c r="A26" s="8" t="s">
        <v>26</v>
      </c>
      <c r="B26" s="12" t="s">
        <v>36</v>
      </c>
      <c r="C26" s="12" t="s">
        <v>35</v>
      </c>
      <c r="D26" s="9">
        <v>23</v>
      </c>
      <c r="E26" s="10">
        <v>1</v>
      </c>
      <c r="F26" s="10">
        <v>1</v>
      </c>
      <c r="G26" s="10">
        <v>1</v>
      </c>
      <c r="H26" s="23">
        <v>15</v>
      </c>
      <c r="I26" s="9">
        <v>2382.2608695652175</v>
      </c>
      <c r="J26" s="9">
        <v>287.30434782608694</v>
      </c>
      <c r="K26" s="9">
        <v>0</v>
      </c>
      <c r="L26" s="11">
        <v>4461.521739130435</v>
      </c>
      <c r="M26" s="10">
        <v>0.95</v>
      </c>
      <c r="N26" s="11">
        <v>38490</v>
      </c>
      <c r="O26" s="26">
        <f t="shared" si="60"/>
        <v>54792</v>
      </c>
      <c r="P26" s="26">
        <f t="shared" si="23"/>
        <v>821880</v>
      </c>
      <c r="Q26" s="26">
        <f t="shared" si="24"/>
        <v>52052.399999999994</v>
      </c>
      <c r="R26" s="26">
        <f t="shared" si="25"/>
        <v>780786</v>
      </c>
      <c r="S26" s="26">
        <f t="shared" si="26"/>
        <v>6608</v>
      </c>
      <c r="T26" s="26">
        <f t="shared" si="27"/>
        <v>6277.5999999999995</v>
      </c>
      <c r="U26" s="26">
        <f t="shared" si="28"/>
        <v>0</v>
      </c>
      <c r="V26" s="26">
        <f t="shared" si="29"/>
        <v>0</v>
      </c>
      <c r="W26" s="27">
        <f t="shared" si="30"/>
        <v>102615</v>
      </c>
      <c r="X26" s="27">
        <f t="shared" si="31"/>
        <v>97484.25</v>
      </c>
      <c r="Y26" s="27">
        <f t="shared" si="32"/>
        <v>1673.4782608695652</v>
      </c>
    </row>
    <row r="27" spans="1:25" s="8" customFormat="1" x14ac:dyDescent="0.35">
      <c r="A27" s="8" t="s">
        <v>26</v>
      </c>
      <c r="B27" s="12" t="s">
        <v>36</v>
      </c>
      <c r="C27" s="12" t="s">
        <v>80</v>
      </c>
      <c r="D27" s="9">
        <v>2</v>
      </c>
      <c r="E27" s="10">
        <v>1</v>
      </c>
      <c r="F27" s="10">
        <v>1</v>
      </c>
      <c r="G27" s="10">
        <v>1</v>
      </c>
      <c r="H27" s="23">
        <v>18</v>
      </c>
      <c r="I27" s="9">
        <v>115.444</v>
      </c>
      <c r="J27" s="9">
        <v>0</v>
      </c>
      <c r="K27" s="9">
        <v>0</v>
      </c>
      <c r="L27" s="11">
        <v>188</v>
      </c>
      <c r="M27" s="10">
        <v>0.82499999999999996</v>
      </c>
      <c r="N27" s="11">
        <v>400</v>
      </c>
      <c r="O27" s="26">
        <f t="shared" si="60"/>
        <v>230.88800000000001</v>
      </c>
      <c r="P27" s="26">
        <f t="shared" si="23"/>
        <v>4155.9840000000004</v>
      </c>
      <c r="Q27" s="26">
        <f t="shared" si="24"/>
        <v>190.48259999999999</v>
      </c>
      <c r="R27" s="26">
        <f t="shared" si="25"/>
        <v>3428.6867999999999</v>
      </c>
      <c r="S27" s="26">
        <f t="shared" si="26"/>
        <v>0</v>
      </c>
      <c r="T27" s="26">
        <f t="shared" si="27"/>
        <v>0</v>
      </c>
      <c r="U27" s="26">
        <f t="shared" si="28"/>
        <v>0</v>
      </c>
      <c r="V27" s="26">
        <f t="shared" si="29"/>
        <v>0</v>
      </c>
      <c r="W27" s="27">
        <f t="shared" si="30"/>
        <v>376</v>
      </c>
      <c r="X27" s="27">
        <f t="shared" si="31"/>
        <v>310.2</v>
      </c>
      <c r="Y27" s="27">
        <f t="shared" si="32"/>
        <v>200</v>
      </c>
    </row>
    <row r="28" spans="1:25" s="8" customFormat="1" x14ac:dyDescent="0.35">
      <c r="A28" s="8" t="s">
        <v>26</v>
      </c>
      <c r="B28" s="12" t="s">
        <v>36</v>
      </c>
      <c r="C28" s="12" t="s">
        <v>21</v>
      </c>
      <c r="D28" s="9">
        <v>3</v>
      </c>
      <c r="E28" s="10">
        <v>1</v>
      </c>
      <c r="F28" s="10">
        <v>1</v>
      </c>
      <c r="G28" s="10">
        <v>1</v>
      </c>
      <c r="H28" s="23">
        <v>20</v>
      </c>
      <c r="I28" s="9">
        <v>3240.6333333333332</v>
      </c>
      <c r="J28" s="9">
        <v>2232</v>
      </c>
      <c r="K28" s="9">
        <v>0</v>
      </c>
      <c r="L28" s="11">
        <v>4382</v>
      </c>
      <c r="M28" s="10">
        <v>0.94999999999999984</v>
      </c>
      <c r="N28" s="11">
        <v>7190</v>
      </c>
      <c r="O28" s="26">
        <f t="shared" si="60"/>
        <v>9721.9</v>
      </c>
      <c r="P28" s="26">
        <f t="shared" si="23"/>
        <v>194438</v>
      </c>
      <c r="Q28" s="26">
        <f t="shared" si="24"/>
        <v>9235.8049999999985</v>
      </c>
      <c r="R28" s="26">
        <f t="shared" si="25"/>
        <v>184716.09999999998</v>
      </c>
      <c r="S28" s="26">
        <f t="shared" si="26"/>
        <v>6696</v>
      </c>
      <c r="T28" s="26">
        <f t="shared" si="27"/>
        <v>6361.1999999999989</v>
      </c>
      <c r="U28" s="26">
        <f t="shared" si="28"/>
        <v>0</v>
      </c>
      <c r="V28" s="26">
        <f t="shared" si="29"/>
        <v>0</v>
      </c>
      <c r="W28" s="27">
        <f t="shared" si="30"/>
        <v>13146</v>
      </c>
      <c r="X28" s="27">
        <f t="shared" si="31"/>
        <v>12488.7</v>
      </c>
      <c r="Y28" s="27">
        <f t="shared" si="32"/>
        <v>2396.6666666666665</v>
      </c>
    </row>
    <row r="29" spans="1:25" s="8" customFormat="1" x14ac:dyDescent="0.35">
      <c r="A29" s="8" t="s">
        <v>26</v>
      </c>
      <c r="B29" s="12" t="s">
        <v>36</v>
      </c>
      <c r="C29" s="12" t="s">
        <v>22</v>
      </c>
      <c r="D29" s="9">
        <v>4</v>
      </c>
      <c r="E29" s="10">
        <v>1</v>
      </c>
      <c r="F29" s="10">
        <v>1</v>
      </c>
      <c r="G29" s="10">
        <v>1</v>
      </c>
      <c r="H29" s="23">
        <v>15</v>
      </c>
      <c r="I29" s="9">
        <v>614.91</v>
      </c>
      <c r="J29" s="9">
        <v>0</v>
      </c>
      <c r="K29" s="9">
        <v>0</v>
      </c>
      <c r="L29" s="11">
        <v>2591</v>
      </c>
      <c r="M29" s="10">
        <v>0.95</v>
      </c>
      <c r="N29" s="11">
        <v>2800</v>
      </c>
      <c r="O29" s="26">
        <f t="shared" ref="O29:O44" si="72">D29*E29*F29*I29</f>
        <v>2459.64</v>
      </c>
      <c r="P29" s="26">
        <f t="shared" ref="P29:P44" si="73">D29*E29*G29*H29*I29</f>
        <v>36894.6</v>
      </c>
      <c r="Q29" s="26">
        <f t="shared" ref="Q29:Q44" si="74">M29*O29</f>
        <v>2336.6579999999999</v>
      </c>
      <c r="R29" s="26">
        <f t="shared" ref="R29:R44" si="75">M29*P29</f>
        <v>35049.869999999995</v>
      </c>
      <c r="S29" s="26">
        <f t="shared" ref="S29:S44" si="76">D29*E29*F29*J29</f>
        <v>0</v>
      </c>
      <c r="T29" s="26">
        <f t="shared" ref="T29:T44" si="77">M29*S29</f>
        <v>0</v>
      </c>
      <c r="U29" s="26">
        <f t="shared" ref="U29:U44" si="78">D29*E29*F29*K29</f>
        <v>0</v>
      </c>
      <c r="V29" s="26">
        <f t="shared" ref="V29:V44" si="79">M29*U29</f>
        <v>0</v>
      </c>
      <c r="W29" s="27">
        <f t="shared" ref="W29:W44" si="80">D29*L29</f>
        <v>10364</v>
      </c>
      <c r="X29" s="27">
        <f t="shared" ref="X29:X44" si="81">ROUND(M29*W29,2)</f>
        <v>9845.7999999999993</v>
      </c>
      <c r="Y29" s="27">
        <f t="shared" ref="Y29:Y44" si="82">N29/D29</f>
        <v>700</v>
      </c>
    </row>
    <row r="30" spans="1:25" s="8" customFormat="1" x14ac:dyDescent="0.35">
      <c r="A30" s="8" t="s">
        <v>26</v>
      </c>
      <c r="B30" s="12" t="s">
        <v>36</v>
      </c>
      <c r="C30" s="12" t="s">
        <v>38</v>
      </c>
      <c r="D30" s="9">
        <v>61</v>
      </c>
      <c r="E30" s="10">
        <v>1.0274000000000001</v>
      </c>
      <c r="F30" s="10">
        <v>1</v>
      </c>
      <c r="G30" s="10">
        <v>1</v>
      </c>
      <c r="H30" s="23">
        <v>15</v>
      </c>
      <c r="I30" s="9">
        <v>7781.5901639344229</v>
      </c>
      <c r="J30" s="9">
        <v>11373.459016393443</v>
      </c>
      <c r="K30" s="9">
        <v>0</v>
      </c>
      <c r="L30" s="11">
        <v>8054.1147540983602</v>
      </c>
      <c r="M30" s="10">
        <v>0.62000000000000022</v>
      </c>
      <c r="N30" s="11">
        <v>266950</v>
      </c>
      <c r="O30" s="26">
        <f t="shared" si="72"/>
        <v>487683.14979999984</v>
      </c>
      <c r="P30" s="26">
        <f t="shared" si="73"/>
        <v>7315247.2469999976</v>
      </c>
      <c r="Q30" s="26">
        <f t="shared" si="74"/>
        <v>302363.552876</v>
      </c>
      <c r="R30" s="26">
        <f t="shared" si="75"/>
        <v>4535453.2931399997</v>
      </c>
      <c r="S30" s="26">
        <f t="shared" si="76"/>
        <v>712790.59940000006</v>
      </c>
      <c r="T30" s="26">
        <f t="shared" si="77"/>
        <v>441930.17162800021</v>
      </c>
      <c r="U30" s="26">
        <f t="shared" si="78"/>
        <v>0</v>
      </c>
      <c r="V30" s="26">
        <f t="shared" si="79"/>
        <v>0</v>
      </c>
      <c r="W30" s="27">
        <f t="shared" si="80"/>
        <v>491301</v>
      </c>
      <c r="X30" s="27">
        <f t="shared" si="81"/>
        <v>304606.62</v>
      </c>
      <c r="Y30" s="27">
        <f t="shared" si="82"/>
        <v>4376.2295081967213</v>
      </c>
    </row>
    <row r="31" spans="1:25" s="8" customFormat="1" x14ac:dyDescent="0.35">
      <c r="A31" s="8" t="s">
        <v>26</v>
      </c>
      <c r="B31" s="12" t="s">
        <v>36</v>
      </c>
      <c r="C31" s="12" t="s">
        <v>39</v>
      </c>
      <c r="D31" s="9">
        <v>280</v>
      </c>
      <c r="E31" s="10">
        <v>1.0414000000000012</v>
      </c>
      <c r="F31" s="10">
        <v>1</v>
      </c>
      <c r="G31" s="10">
        <v>1</v>
      </c>
      <c r="H31" s="23">
        <v>15</v>
      </c>
      <c r="I31" s="9">
        <v>3425.3506499999962</v>
      </c>
      <c r="J31" s="9">
        <v>0</v>
      </c>
      <c r="K31" s="9">
        <v>0</v>
      </c>
      <c r="L31" s="11">
        <v>1043.5714285714287</v>
      </c>
      <c r="M31" s="10">
        <v>8.0000000000000043E-2</v>
      </c>
      <c r="N31" s="11">
        <v>165850</v>
      </c>
      <c r="O31" s="26">
        <f t="shared" si="72"/>
        <v>998804.84673480003</v>
      </c>
      <c r="P31" s="26">
        <f t="shared" si="73"/>
        <v>14982072.701021999</v>
      </c>
      <c r="Q31" s="26">
        <f t="shared" si="74"/>
        <v>79904.387738784048</v>
      </c>
      <c r="R31" s="26">
        <f t="shared" si="75"/>
        <v>1198565.8160817607</v>
      </c>
      <c r="S31" s="26">
        <f t="shared" si="76"/>
        <v>0</v>
      </c>
      <c r="T31" s="26">
        <f t="shared" si="77"/>
        <v>0</v>
      </c>
      <c r="U31" s="26">
        <f t="shared" si="78"/>
        <v>0</v>
      </c>
      <c r="V31" s="26">
        <f t="shared" si="79"/>
        <v>0</v>
      </c>
      <c r="W31" s="27">
        <f t="shared" si="80"/>
        <v>292200</v>
      </c>
      <c r="X31" s="27">
        <f t="shared" si="81"/>
        <v>23376</v>
      </c>
      <c r="Y31" s="27">
        <f t="shared" si="82"/>
        <v>592.32142857142856</v>
      </c>
    </row>
    <row r="32" spans="1:25" s="8" customFormat="1" x14ac:dyDescent="0.35">
      <c r="A32" s="8" t="s">
        <v>26</v>
      </c>
      <c r="B32" s="12" t="s">
        <v>36</v>
      </c>
      <c r="C32" s="12" t="s">
        <v>40</v>
      </c>
      <c r="D32" s="9">
        <v>16</v>
      </c>
      <c r="E32" s="10">
        <v>1</v>
      </c>
      <c r="F32" s="10">
        <v>1</v>
      </c>
      <c r="G32" s="10">
        <v>1</v>
      </c>
      <c r="H32" s="23">
        <v>15</v>
      </c>
      <c r="I32" s="9">
        <v>2475.5</v>
      </c>
      <c r="J32" s="9">
        <v>0</v>
      </c>
      <c r="K32" s="9">
        <v>0</v>
      </c>
      <c r="L32" s="11">
        <v>7961</v>
      </c>
      <c r="M32" s="10">
        <v>0.90000000000000013</v>
      </c>
      <c r="N32" s="11">
        <v>17000</v>
      </c>
      <c r="O32" s="26">
        <f t="shared" si="72"/>
        <v>39608</v>
      </c>
      <c r="P32" s="26">
        <f t="shared" si="73"/>
        <v>594120</v>
      </c>
      <c r="Q32" s="26">
        <f t="shared" si="74"/>
        <v>35647.200000000004</v>
      </c>
      <c r="R32" s="26">
        <f t="shared" si="75"/>
        <v>534708.00000000012</v>
      </c>
      <c r="S32" s="26">
        <f t="shared" si="76"/>
        <v>0</v>
      </c>
      <c r="T32" s="26">
        <f t="shared" si="77"/>
        <v>0</v>
      </c>
      <c r="U32" s="26">
        <f t="shared" si="78"/>
        <v>0</v>
      </c>
      <c r="V32" s="26">
        <f t="shared" si="79"/>
        <v>0</v>
      </c>
      <c r="W32" s="27">
        <f t="shared" si="80"/>
        <v>127376</v>
      </c>
      <c r="X32" s="27">
        <f t="shared" si="81"/>
        <v>114638.39999999999</v>
      </c>
      <c r="Y32" s="27">
        <f t="shared" si="82"/>
        <v>1062.5</v>
      </c>
    </row>
    <row r="33" spans="1:25" s="8" customFormat="1" x14ac:dyDescent="0.35">
      <c r="A33" s="8" t="s">
        <v>26</v>
      </c>
      <c r="B33" s="12" t="s">
        <v>36</v>
      </c>
      <c r="C33" s="12" t="s">
        <v>51</v>
      </c>
      <c r="D33" s="9">
        <v>148</v>
      </c>
      <c r="E33" s="10">
        <v>1</v>
      </c>
      <c r="F33" s="10">
        <v>1</v>
      </c>
      <c r="G33" s="10">
        <v>1</v>
      </c>
      <c r="H33" s="23">
        <v>10</v>
      </c>
      <c r="I33" s="9">
        <v>2164.3243243243242</v>
      </c>
      <c r="J33" s="9">
        <v>538.39189189189187</v>
      </c>
      <c r="K33" s="9">
        <v>0</v>
      </c>
      <c r="L33" s="11">
        <v>1836</v>
      </c>
      <c r="M33" s="10">
        <v>0.94999999999999962</v>
      </c>
      <c r="N33" s="11">
        <v>138892.89000000001</v>
      </c>
      <c r="O33" s="26">
        <f t="shared" si="72"/>
        <v>320320</v>
      </c>
      <c r="P33" s="26">
        <f t="shared" si="73"/>
        <v>3203199.9999999995</v>
      </c>
      <c r="Q33" s="26">
        <f t="shared" si="74"/>
        <v>304303.99999999988</v>
      </c>
      <c r="R33" s="26">
        <f t="shared" si="75"/>
        <v>3043039.9999999981</v>
      </c>
      <c r="S33" s="26">
        <f t="shared" si="76"/>
        <v>79682</v>
      </c>
      <c r="T33" s="26">
        <f t="shared" si="77"/>
        <v>75697.899999999965</v>
      </c>
      <c r="U33" s="26">
        <f t="shared" si="78"/>
        <v>0</v>
      </c>
      <c r="V33" s="26">
        <f t="shared" si="79"/>
        <v>0</v>
      </c>
      <c r="W33" s="27">
        <f t="shared" si="80"/>
        <v>271728</v>
      </c>
      <c r="X33" s="27">
        <f t="shared" si="81"/>
        <v>258141.6</v>
      </c>
      <c r="Y33" s="27">
        <f t="shared" si="82"/>
        <v>938.46547297297309</v>
      </c>
    </row>
    <row r="34" spans="1:25" s="8" customFormat="1" x14ac:dyDescent="0.35">
      <c r="A34" s="8" t="s">
        <v>26</v>
      </c>
      <c r="B34" s="12" t="s">
        <v>36</v>
      </c>
      <c r="C34" s="12" t="s">
        <v>23</v>
      </c>
      <c r="D34" s="9">
        <v>68</v>
      </c>
      <c r="E34" s="10">
        <v>1</v>
      </c>
      <c r="F34" s="10">
        <v>1</v>
      </c>
      <c r="G34" s="10">
        <v>1</v>
      </c>
      <c r="H34" s="23">
        <v>14</v>
      </c>
      <c r="I34" s="9">
        <v>3015.8955882352939</v>
      </c>
      <c r="J34" s="9">
        <v>-152.14117647058825</v>
      </c>
      <c r="K34" s="9">
        <v>0</v>
      </c>
      <c r="L34" s="11">
        <v>4198.9735294117645</v>
      </c>
      <c r="M34" s="10">
        <v>0.95000000000000007</v>
      </c>
      <c r="N34" s="11">
        <v>24975</v>
      </c>
      <c r="O34" s="26">
        <f t="shared" si="72"/>
        <v>205080.9</v>
      </c>
      <c r="P34" s="26">
        <f t="shared" si="73"/>
        <v>2871132.5999999996</v>
      </c>
      <c r="Q34" s="26">
        <f t="shared" si="74"/>
        <v>194826.85500000001</v>
      </c>
      <c r="R34" s="26">
        <f t="shared" si="75"/>
        <v>2727575.9699999997</v>
      </c>
      <c r="S34" s="26">
        <f t="shared" si="76"/>
        <v>-10345.6</v>
      </c>
      <c r="T34" s="26">
        <f t="shared" si="77"/>
        <v>-9828.3200000000015</v>
      </c>
      <c r="U34" s="26">
        <f t="shared" si="78"/>
        <v>0</v>
      </c>
      <c r="V34" s="26">
        <f t="shared" si="79"/>
        <v>0</v>
      </c>
      <c r="W34" s="27">
        <f t="shared" si="80"/>
        <v>285530.2</v>
      </c>
      <c r="X34" s="27">
        <f t="shared" si="81"/>
        <v>271253.69</v>
      </c>
      <c r="Y34" s="27">
        <f t="shared" si="82"/>
        <v>367.27941176470586</v>
      </c>
    </row>
    <row r="35" spans="1:25" s="8" customFormat="1" x14ac:dyDescent="0.35">
      <c r="A35" s="8" t="s">
        <v>26</v>
      </c>
      <c r="B35" s="12" t="s">
        <v>36</v>
      </c>
      <c r="C35" s="12" t="s">
        <v>24</v>
      </c>
      <c r="D35" s="9">
        <v>5</v>
      </c>
      <c r="E35" s="10">
        <v>1</v>
      </c>
      <c r="F35" s="10">
        <v>1</v>
      </c>
      <c r="G35" s="10">
        <v>1</v>
      </c>
      <c r="H35" s="23">
        <v>14</v>
      </c>
      <c r="I35" s="9">
        <v>2618.6</v>
      </c>
      <c r="J35" s="9">
        <v>0</v>
      </c>
      <c r="K35" s="9">
        <v>0</v>
      </c>
      <c r="L35" s="11">
        <v>3459</v>
      </c>
      <c r="M35" s="10">
        <v>0.95</v>
      </c>
      <c r="N35" s="11">
        <v>18006.25</v>
      </c>
      <c r="O35" s="26">
        <f t="shared" si="72"/>
        <v>13093</v>
      </c>
      <c r="P35" s="26">
        <f t="shared" si="73"/>
        <v>183302</v>
      </c>
      <c r="Q35" s="26">
        <f t="shared" si="74"/>
        <v>12438.349999999999</v>
      </c>
      <c r="R35" s="26">
        <f t="shared" si="75"/>
        <v>174136.9</v>
      </c>
      <c r="S35" s="26">
        <f t="shared" si="76"/>
        <v>0</v>
      </c>
      <c r="T35" s="26">
        <f t="shared" si="77"/>
        <v>0</v>
      </c>
      <c r="U35" s="26">
        <f t="shared" si="78"/>
        <v>0</v>
      </c>
      <c r="V35" s="26">
        <f t="shared" si="79"/>
        <v>0</v>
      </c>
      <c r="W35" s="27">
        <f t="shared" si="80"/>
        <v>17295</v>
      </c>
      <c r="X35" s="27">
        <f t="shared" si="81"/>
        <v>16430.25</v>
      </c>
      <c r="Y35" s="27">
        <f t="shared" si="82"/>
        <v>3601.25</v>
      </c>
    </row>
    <row r="36" spans="1:25" s="8" customFormat="1" x14ac:dyDescent="0.35">
      <c r="A36" s="8" t="s">
        <v>26</v>
      </c>
      <c r="B36" s="12" t="s">
        <v>36</v>
      </c>
      <c r="C36" s="12" t="s">
        <v>41</v>
      </c>
      <c r="D36" s="9">
        <v>10</v>
      </c>
      <c r="E36" s="10">
        <v>1</v>
      </c>
      <c r="F36" s="10">
        <v>1</v>
      </c>
      <c r="G36" s="10">
        <v>1</v>
      </c>
      <c r="H36" s="23">
        <v>12</v>
      </c>
      <c r="I36" s="9">
        <v>1408</v>
      </c>
      <c r="J36" s="9">
        <v>0</v>
      </c>
      <c r="K36" s="9">
        <v>0</v>
      </c>
      <c r="L36" s="11">
        <v>2476</v>
      </c>
      <c r="M36" s="10">
        <v>0.8</v>
      </c>
      <c r="N36" s="11">
        <v>6500</v>
      </c>
      <c r="O36" s="26">
        <f t="shared" si="72"/>
        <v>14080</v>
      </c>
      <c r="P36" s="26">
        <f t="shared" si="73"/>
        <v>168960</v>
      </c>
      <c r="Q36" s="26">
        <f t="shared" si="74"/>
        <v>11264</v>
      </c>
      <c r="R36" s="26">
        <f t="shared" si="75"/>
        <v>135168</v>
      </c>
      <c r="S36" s="26">
        <f t="shared" si="76"/>
        <v>0</v>
      </c>
      <c r="T36" s="26">
        <f t="shared" si="77"/>
        <v>0</v>
      </c>
      <c r="U36" s="26">
        <f t="shared" si="78"/>
        <v>0</v>
      </c>
      <c r="V36" s="26">
        <f t="shared" si="79"/>
        <v>0</v>
      </c>
      <c r="W36" s="27">
        <f t="shared" si="80"/>
        <v>24760</v>
      </c>
      <c r="X36" s="27">
        <f t="shared" si="81"/>
        <v>19808</v>
      </c>
      <c r="Y36" s="27">
        <f t="shared" si="82"/>
        <v>650</v>
      </c>
    </row>
    <row r="37" spans="1:25" s="8" customFormat="1" x14ac:dyDescent="0.35">
      <c r="A37" s="8" t="s">
        <v>26</v>
      </c>
      <c r="B37" s="12" t="s">
        <v>36</v>
      </c>
      <c r="C37" s="12" t="s">
        <v>43</v>
      </c>
      <c r="D37" s="9">
        <v>7</v>
      </c>
      <c r="E37" s="10">
        <v>1</v>
      </c>
      <c r="F37" s="10">
        <v>1</v>
      </c>
      <c r="G37" s="10">
        <v>1</v>
      </c>
      <c r="H37" s="23">
        <v>15</v>
      </c>
      <c r="I37" s="9">
        <v>10543.233571428573</v>
      </c>
      <c r="J37" s="9">
        <v>567.72621428571438</v>
      </c>
      <c r="K37" s="9">
        <v>535913.85714285716</v>
      </c>
      <c r="L37" s="11">
        <v>47551.142857142855</v>
      </c>
      <c r="M37" s="10">
        <v>0.92</v>
      </c>
      <c r="N37" s="11">
        <v>55382</v>
      </c>
      <c r="O37" s="26">
        <f t="shared" si="72"/>
        <v>73802.635000000009</v>
      </c>
      <c r="P37" s="26">
        <f t="shared" si="73"/>
        <v>1107039.5250000001</v>
      </c>
      <c r="Q37" s="26">
        <f t="shared" si="74"/>
        <v>67898.424200000009</v>
      </c>
      <c r="R37" s="26">
        <f t="shared" si="75"/>
        <v>1018476.3630000001</v>
      </c>
      <c r="S37" s="26">
        <f t="shared" si="76"/>
        <v>3974.0835000000006</v>
      </c>
      <c r="T37" s="26">
        <f t="shared" si="77"/>
        <v>3656.1568200000006</v>
      </c>
      <c r="U37" s="26">
        <f t="shared" si="78"/>
        <v>3751397</v>
      </c>
      <c r="V37" s="26">
        <f t="shared" si="79"/>
        <v>3451285.24</v>
      </c>
      <c r="W37" s="27">
        <f t="shared" si="80"/>
        <v>332858</v>
      </c>
      <c r="X37" s="27">
        <f t="shared" si="81"/>
        <v>306229.36</v>
      </c>
      <c r="Y37" s="27">
        <f t="shared" si="82"/>
        <v>7911.7142857142853</v>
      </c>
    </row>
    <row r="38" spans="1:25" s="8" customFormat="1" x14ac:dyDescent="0.35">
      <c r="A38" s="8" t="s">
        <v>26</v>
      </c>
      <c r="B38" s="12" t="s">
        <v>44</v>
      </c>
      <c r="C38" s="12" t="s">
        <v>22</v>
      </c>
      <c r="D38" s="9">
        <v>347</v>
      </c>
      <c r="E38" s="10">
        <v>1</v>
      </c>
      <c r="F38" s="10">
        <v>1</v>
      </c>
      <c r="G38" s="10">
        <v>1</v>
      </c>
      <c r="H38" s="23">
        <v>15</v>
      </c>
      <c r="I38" s="9">
        <v>446.43664553314147</v>
      </c>
      <c r="J38" s="9">
        <v>0</v>
      </c>
      <c r="K38" s="9">
        <v>0</v>
      </c>
      <c r="L38" s="11">
        <v>2855.4870317002883</v>
      </c>
      <c r="M38" s="10">
        <v>0.95</v>
      </c>
      <c r="N38" s="11">
        <v>236805.45999999938</v>
      </c>
      <c r="O38" s="26">
        <f t="shared" si="72"/>
        <v>154913.51600000009</v>
      </c>
      <c r="P38" s="26">
        <f t="shared" si="73"/>
        <v>2323702.7400000012</v>
      </c>
      <c r="Q38" s="26">
        <f t="shared" si="74"/>
        <v>147167.84020000009</v>
      </c>
      <c r="R38" s="26">
        <f t="shared" si="75"/>
        <v>2207517.6030000011</v>
      </c>
      <c r="S38" s="26">
        <f t="shared" si="76"/>
        <v>0</v>
      </c>
      <c r="T38" s="26">
        <f t="shared" si="77"/>
        <v>0</v>
      </c>
      <c r="U38" s="26">
        <f t="shared" si="78"/>
        <v>0</v>
      </c>
      <c r="V38" s="26">
        <f t="shared" si="79"/>
        <v>0</v>
      </c>
      <c r="W38" s="27">
        <f t="shared" si="80"/>
        <v>990854</v>
      </c>
      <c r="X38" s="27">
        <f t="shared" si="81"/>
        <v>941311.3</v>
      </c>
      <c r="Y38" s="27">
        <f t="shared" si="82"/>
        <v>682.4364841498541</v>
      </c>
    </row>
    <row r="39" spans="1:25" s="8" customFormat="1" x14ac:dyDescent="0.35">
      <c r="A39" s="8" t="s">
        <v>26</v>
      </c>
      <c r="B39" s="12" t="s">
        <v>44</v>
      </c>
      <c r="C39" s="12" t="s">
        <v>20</v>
      </c>
      <c r="D39" s="9">
        <v>58</v>
      </c>
      <c r="E39" s="10">
        <v>1</v>
      </c>
      <c r="F39" s="10">
        <v>1</v>
      </c>
      <c r="G39" s="10">
        <v>1</v>
      </c>
      <c r="H39" s="23">
        <v>20</v>
      </c>
      <c r="I39" s="9">
        <v>432.86227586206883</v>
      </c>
      <c r="J39" s="9">
        <v>0</v>
      </c>
      <c r="K39" s="9">
        <v>0</v>
      </c>
      <c r="L39" s="11">
        <v>2227</v>
      </c>
      <c r="M39" s="10">
        <v>0.97999999999999976</v>
      </c>
      <c r="N39" s="11">
        <v>43643.500000000007</v>
      </c>
      <c r="O39" s="26">
        <f t="shared" si="72"/>
        <v>25106.011999999992</v>
      </c>
      <c r="P39" s="26">
        <f t="shared" si="73"/>
        <v>502120.23999999982</v>
      </c>
      <c r="Q39" s="26">
        <f t="shared" si="74"/>
        <v>24603.891759999984</v>
      </c>
      <c r="R39" s="26">
        <f t="shared" si="75"/>
        <v>492077.83519999968</v>
      </c>
      <c r="S39" s="26">
        <f t="shared" si="76"/>
        <v>0</v>
      </c>
      <c r="T39" s="26">
        <f t="shared" si="77"/>
        <v>0</v>
      </c>
      <c r="U39" s="26">
        <f t="shared" si="78"/>
        <v>0</v>
      </c>
      <c r="V39" s="26">
        <f t="shared" si="79"/>
        <v>0</v>
      </c>
      <c r="W39" s="27">
        <f t="shared" si="80"/>
        <v>129166</v>
      </c>
      <c r="X39" s="27">
        <f t="shared" si="81"/>
        <v>126582.68</v>
      </c>
      <c r="Y39" s="27">
        <f t="shared" si="82"/>
        <v>752.47413793103465</v>
      </c>
    </row>
    <row r="40" spans="1:25" s="8" customFormat="1" x14ac:dyDescent="0.35">
      <c r="A40" s="8" t="s">
        <v>26</v>
      </c>
      <c r="B40" s="12" t="s">
        <v>44</v>
      </c>
      <c r="C40" s="12" t="s">
        <v>37</v>
      </c>
      <c r="D40" s="9">
        <v>16</v>
      </c>
      <c r="E40" s="10">
        <v>1</v>
      </c>
      <c r="F40" s="10">
        <v>1</v>
      </c>
      <c r="G40" s="10">
        <v>1</v>
      </c>
      <c r="H40" s="23">
        <v>18</v>
      </c>
      <c r="I40" s="9">
        <v>2016.8812500000001</v>
      </c>
      <c r="J40" s="9">
        <v>-511.75</v>
      </c>
      <c r="K40" s="9">
        <v>0</v>
      </c>
      <c r="L40" s="11">
        <v>3297.5625</v>
      </c>
      <c r="M40" s="10">
        <v>1</v>
      </c>
      <c r="N40" s="11">
        <v>31768.45</v>
      </c>
      <c r="O40" s="26">
        <f t="shared" si="72"/>
        <v>32270.100000000002</v>
      </c>
      <c r="P40" s="26">
        <f t="shared" si="73"/>
        <v>580861.80000000005</v>
      </c>
      <c r="Q40" s="26">
        <f t="shared" si="74"/>
        <v>32270.100000000002</v>
      </c>
      <c r="R40" s="26">
        <f t="shared" si="75"/>
        <v>580861.80000000005</v>
      </c>
      <c r="S40" s="26">
        <f t="shared" si="76"/>
        <v>-8188</v>
      </c>
      <c r="T40" s="26">
        <f t="shared" si="77"/>
        <v>-8188</v>
      </c>
      <c r="U40" s="26">
        <f t="shared" si="78"/>
        <v>0</v>
      </c>
      <c r="V40" s="26">
        <f t="shared" si="79"/>
        <v>0</v>
      </c>
      <c r="W40" s="27">
        <f t="shared" si="80"/>
        <v>52761</v>
      </c>
      <c r="X40" s="27">
        <f t="shared" si="81"/>
        <v>52761</v>
      </c>
      <c r="Y40" s="27">
        <f t="shared" si="82"/>
        <v>1985.528125</v>
      </c>
    </row>
    <row r="41" spans="1:25" s="8" customFormat="1" x14ac:dyDescent="0.35">
      <c r="A41" s="8" t="s">
        <v>26</v>
      </c>
      <c r="B41" s="12" t="s">
        <v>44</v>
      </c>
      <c r="C41" s="12" t="s">
        <v>41</v>
      </c>
      <c r="D41" s="9">
        <v>215</v>
      </c>
      <c r="E41" s="10">
        <v>1</v>
      </c>
      <c r="F41" s="10">
        <v>1</v>
      </c>
      <c r="G41" s="10">
        <v>1</v>
      </c>
      <c r="H41" s="23">
        <v>12</v>
      </c>
      <c r="I41" s="9">
        <v>1408</v>
      </c>
      <c r="J41" s="9">
        <v>0</v>
      </c>
      <c r="K41" s="9">
        <v>0</v>
      </c>
      <c r="L41" s="11">
        <v>2476</v>
      </c>
      <c r="M41" s="10">
        <v>0.8</v>
      </c>
      <c r="N41" s="11">
        <v>254220.29999999993</v>
      </c>
      <c r="O41" s="26">
        <f t="shared" si="72"/>
        <v>302720</v>
      </c>
      <c r="P41" s="26">
        <f t="shared" si="73"/>
        <v>3632640</v>
      </c>
      <c r="Q41" s="26">
        <f t="shared" si="74"/>
        <v>242176</v>
      </c>
      <c r="R41" s="26">
        <f t="shared" si="75"/>
        <v>2906112</v>
      </c>
      <c r="S41" s="26">
        <f t="shared" si="76"/>
        <v>0</v>
      </c>
      <c r="T41" s="26">
        <f t="shared" si="77"/>
        <v>0</v>
      </c>
      <c r="U41" s="26">
        <f t="shared" si="78"/>
        <v>0</v>
      </c>
      <c r="V41" s="26">
        <f t="shared" si="79"/>
        <v>0</v>
      </c>
      <c r="W41" s="27">
        <f t="shared" si="80"/>
        <v>532340</v>
      </c>
      <c r="X41" s="27">
        <f t="shared" si="81"/>
        <v>425872</v>
      </c>
      <c r="Y41" s="27">
        <f t="shared" si="82"/>
        <v>1182.4199999999996</v>
      </c>
    </row>
    <row r="42" spans="1:25" s="8" customFormat="1" x14ac:dyDescent="0.35">
      <c r="A42" s="8" t="s">
        <v>26</v>
      </c>
      <c r="B42" s="12" t="s">
        <v>44</v>
      </c>
      <c r="C42" s="12" t="s">
        <v>52</v>
      </c>
      <c r="D42" s="9">
        <v>11</v>
      </c>
      <c r="E42" s="10">
        <v>1</v>
      </c>
      <c r="F42" s="10">
        <v>1</v>
      </c>
      <c r="G42" s="10">
        <v>1</v>
      </c>
      <c r="H42" s="23">
        <v>12</v>
      </c>
      <c r="I42" s="9">
        <v>865</v>
      </c>
      <c r="J42" s="9">
        <v>40.1</v>
      </c>
      <c r="K42" s="9">
        <v>0</v>
      </c>
      <c r="L42" s="11">
        <v>0</v>
      </c>
      <c r="M42" s="10">
        <v>0.79999999999999993</v>
      </c>
      <c r="N42" s="11">
        <v>11676.840000000002</v>
      </c>
      <c r="O42" s="26">
        <f t="shared" si="72"/>
        <v>9515</v>
      </c>
      <c r="P42" s="26">
        <f t="shared" si="73"/>
        <v>114180</v>
      </c>
      <c r="Q42" s="26">
        <f t="shared" si="74"/>
        <v>7611.9999999999991</v>
      </c>
      <c r="R42" s="26">
        <f t="shared" si="75"/>
        <v>91343.999999999985</v>
      </c>
      <c r="S42" s="26">
        <f t="shared" si="76"/>
        <v>441.1</v>
      </c>
      <c r="T42" s="26">
        <f t="shared" si="77"/>
        <v>352.88</v>
      </c>
      <c r="U42" s="26">
        <f t="shared" si="78"/>
        <v>0</v>
      </c>
      <c r="V42" s="26">
        <f t="shared" si="79"/>
        <v>0</v>
      </c>
      <c r="W42" s="27">
        <f t="shared" si="80"/>
        <v>0</v>
      </c>
      <c r="X42" s="27">
        <f t="shared" si="81"/>
        <v>0</v>
      </c>
      <c r="Y42" s="27">
        <f t="shared" si="82"/>
        <v>1061.5309090909093</v>
      </c>
    </row>
    <row r="43" spans="1:25" s="8" customFormat="1" x14ac:dyDescent="0.35">
      <c r="A43" s="8" t="s">
        <v>26</v>
      </c>
      <c r="B43" s="12" t="s">
        <v>44</v>
      </c>
      <c r="C43" s="12" t="s">
        <v>45</v>
      </c>
      <c r="D43" s="9">
        <v>6</v>
      </c>
      <c r="E43" s="10">
        <v>1</v>
      </c>
      <c r="F43" s="10">
        <v>1</v>
      </c>
      <c r="G43" s="10">
        <v>1</v>
      </c>
      <c r="H43" s="23">
        <v>12</v>
      </c>
      <c r="I43" s="9">
        <v>1002</v>
      </c>
      <c r="J43" s="9">
        <v>1588</v>
      </c>
      <c r="K43" s="9">
        <v>0</v>
      </c>
      <c r="L43" s="11">
        <v>6472</v>
      </c>
      <c r="M43" s="10">
        <v>0.79999999999999993</v>
      </c>
      <c r="N43" s="11">
        <v>7574.5800000000008</v>
      </c>
      <c r="O43" s="26">
        <f t="shared" si="72"/>
        <v>6012</v>
      </c>
      <c r="P43" s="26">
        <f t="shared" si="73"/>
        <v>72144</v>
      </c>
      <c r="Q43" s="26">
        <f t="shared" si="74"/>
        <v>4809.5999999999995</v>
      </c>
      <c r="R43" s="26">
        <f t="shared" si="75"/>
        <v>57715.199999999997</v>
      </c>
      <c r="S43" s="26">
        <f t="shared" si="76"/>
        <v>9528</v>
      </c>
      <c r="T43" s="26">
        <f t="shared" si="77"/>
        <v>7622.4</v>
      </c>
      <c r="U43" s="26">
        <f t="shared" si="78"/>
        <v>0</v>
      </c>
      <c r="V43" s="26">
        <f t="shared" si="79"/>
        <v>0</v>
      </c>
      <c r="W43" s="27">
        <f t="shared" si="80"/>
        <v>38832</v>
      </c>
      <c r="X43" s="27">
        <f t="shared" si="81"/>
        <v>31065.599999999999</v>
      </c>
      <c r="Y43" s="27">
        <f t="shared" si="82"/>
        <v>1262.43</v>
      </c>
    </row>
    <row r="44" spans="1:25" s="8" customFormat="1" x14ac:dyDescent="0.35">
      <c r="A44" s="8" t="s">
        <v>26</v>
      </c>
      <c r="B44" s="12" t="s">
        <v>44</v>
      </c>
      <c r="C44" s="12" t="s">
        <v>42</v>
      </c>
      <c r="D44" s="9">
        <v>4</v>
      </c>
      <c r="E44" s="10">
        <v>1</v>
      </c>
      <c r="F44" s="10">
        <v>1</v>
      </c>
      <c r="G44" s="10">
        <v>1</v>
      </c>
      <c r="H44" s="23">
        <v>12</v>
      </c>
      <c r="I44" s="9">
        <v>8889</v>
      </c>
      <c r="J44" s="9">
        <v>0</v>
      </c>
      <c r="K44" s="9">
        <v>340142</v>
      </c>
      <c r="L44" s="11">
        <v>3880</v>
      </c>
      <c r="M44" s="10">
        <v>0.80000000000000016</v>
      </c>
      <c r="N44" s="11">
        <v>15464.15</v>
      </c>
      <c r="O44" s="26">
        <f t="shared" si="72"/>
        <v>35556</v>
      </c>
      <c r="P44" s="26">
        <f t="shared" si="73"/>
        <v>426672</v>
      </c>
      <c r="Q44" s="26">
        <f t="shared" si="74"/>
        <v>28444.800000000007</v>
      </c>
      <c r="R44" s="26">
        <f t="shared" si="75"/>
        <v>341337.60000000009</v>
      </c>
      <c r="S44" s="26">
        <f t="shared" si="76"/>
        <v>0</v>
      </c>
      <c r="T44" s="26">
        <f t="shared" si="77"/>
        <v>0</v>
      </c>
      <c r="U44" s="26">
        <f t="shared" si="78"/>
        <v>1360568</v>
      </c>
      <c r="V44" s="26">
        <f t="shared" si="79"/>
        <v>1088454.4000000001</v>
      </c>
      <c r="W44" s="27">
        <f t="shared" si="80"/>
        <v>15520</v>
      </c>
      <c r="X44" s="27">
        <f t="shared" si="81"/>
        <v>12416</v>
      </c>
      <c r="Y44" s="27">
        <f t="shared" si="82"/>
        <v>3866.0374999999999</v>
      </c>
    </row>
    <row r="45" spans="1:25" s="35" customFormat="1" ht="25.15" customHeight="1" x14ac:dyDescent="0.35">
      <c r="A45" s="13" t="s">
        <v>46</v>
      </c>
      <c r="B45" s="28"/>
      <c r="C45" s="28"/>
      <c r="D45" s="29">
        <f t="shared" ref="D45" si="83">SUBTOTAL(109,D3:D44)</f>
        <v>43117</v>
      </c>
      <c r="E45" s="30"/>
      <c r="F45" s="30"/>
      <c r="G45" s="30"/>
      <c r="H45" s="31"/>
      <c r="I45" s="32"/>
      <c r="J45" s="32"/>
      <c r="K45" s="32"/>
      <c r="L45" s="33"/>
      <c r="M45" s="30"/>
      <c r="N45" s="34">
        <f t="shared" ref="N45:X45" si="84">SUBTOTAL(109,N3:N44)</f>
        <v>42560434.773397796</v>
      </c>
      <c r="O45" s="29">
        <f t="shared" si="84"/>
        <v>62515084.702210486</v>
      </c>
      <c r="P45" s="29">
        <f t="shared" si="84"/>
        <v>1182903833.2167532</v>
      </c>
      <c r="Q45" s="29">
        <f t="shared" si="84"/>
        <v>39750694.827104993</v>
      </c>
      <c r="R45" s="29">
        <f t="shared" si="84"/>
        <v>771050466.21003938</v>
      </c>
      <c r="S45" s="29">
        <f t="shared" si="84"/>
        <v>11046057.37031169</v>
      </c>
      <c r="T45" s="29">
        <f t="shared" si="84"/>
        <v>9767762.4511043187</v>
      </c>
      <c r="U45" s="29">
        <f t="shared" si="84"/>
        <v>10068307.421799999</v>
      </c>
      <c r="V45" s="29">
        <f t="shared" si="84"/>
        <v>9464533.7045964021</v>
      </c>
      <c r="W45" s="34">
        <f t="shared" si="84"/>
        <v>90852476.285788774</v>
      </c>
      <c r="X45" s="34">
        <f t="shared" si="84"/>
        <v>68427736.780000001</v>
      </c>
      <c r="Y45" s="34">
        <f>N45/D45</f>
        <v>987.09174509817001</v>
      </c>
    </row>
  </sheetData>
  <autoFilter ref="A2:Y43" xr:uid="{E09E0C2F-7AF5-430F-B536-08F36B329E8C}"/>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DAC1-62F2-4443-97EE-F5F38DA01434}">
  <dimension ref="A1:Y14"/>
  <sheetViews>
    <sheetView showGridLines="0" workbookViewId="0">
      <selection activeCell="A2" sqref="A2:XFD2"/>
    </sheetView>
  </sheetViews>
  <sheetFormatPr defaultColWidth="8.81640625" defaultRowHeight="14.5" x14ac:dyDescent="0.35"/>
  <cols>
    <col min="1" max="1" width="170.81640625" style="14" customWidth="1"/>
    <col min="2" max="16384" width="8.81640625" style="14"/>
  </cols>
  <sheetData>
    <row r="1" spans="1:25" x14ac:dyDescent="0.35">
      <c r="A1" s="14" t="s">
        <v>81</v>
      </c>
    </row>
    <row r="3" spans="1:25" x14ac:dyDescent="0.35">
      <c r="A3" s="36" t="s">
        <v>75</v>
      </c>
    </row>
    <row r="4" spans="1:25" x14ac:dyDescent="0.35">
      <c r="A4" s="36"/>
    </row>
    <row r="5" spans="1:25" ht="30" customHeight="1" x14ac:dyDescent="0.35">
      <c r="A5" s="37" t="s">
        <v>76</v>
      </c>
    </row>
    <row r="6" spans="1:25" ht="70.150000000000006" customHeight="1" x14ac:dyDescent="0.35">
      <c r="A6" s="37" t="s">
        <v>77</v>
      </c>
    </row>
    <row r="7" spans="1:25" ht="55" customHeight="1" x14ac:dyDescent="0.35">
      <c r="A7" s="37" t="s">
        <v>78</v>
      </c>
    </row>
    <row r="8" spans="1:25" ht="15" customHeight="1" x14ac:dyDescent="0.35">
      <c r="A8" s="37" t="s">
        <v>79</v>
      </c>
    </row>
    <row r="10" spans="1:25" x14ac:dyDescent="0.35">
      <c r="A10" s="38"/>
    </row>
    <row r="11" spans="1:25" x14ac:dyDescent="0.35">
      <c r="A11" s="38"/>
    </row>
    <row r="13" spans="1:25" x14ac:dyDescent="0.35">
      <c r="I13" s="39"/>
      <c r="J13" s="39"/>
      <c r="K13" s="39"/>
      <c r="Y13" s="40"/>
    </row>
    <row r="14" spans="1:25" x14ac:dyDescent="0.35">
      <c r="I14" s="39"/>
      <c r="J14" s="39"/>
      <c r="K14" s="39"/>
      <c r="L14" s="40"/>
      <c r="N14" s="40"/>
      <c r="Y14" s="40"/>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4ab40f3-767a-43a9-8b62-265d64c54f3b" ContentTypeId="0x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9CC9A0A9601764418DD39BD00503977A" ma:contentTypeVersion="4" ma:contentTypeDescription="Create a new document." ma:contentTypeScope="" ma:versionID="732595fc633e277a68896441733a31ac">
  <xsd:schema xmlns:xsd="http://www.w3.org/2001/XMLSchema" xmlns:xs="http://www.w3.org/2001/XMLSchema" xmlns:p="http://schemas.microsoft.com/office/2006/metadata/properties" xmlns:ns2="d0560e37-be74-4cc2-84ee-c2ac80e1b3c5" targetNamespace="http://schemas.microsoft.com/office/2006/metadata/properties" ma:root="true" ma:fieldsID="562e00b2b20d83556f2b45df509428f7" ns2:_="">
    <xsd:import namespace="d0560e37-be74-4cc2-84ee-c2ac80e1b3c5"/>
    <xsd:element name="properties">
      <xsd:complexType>
        <xsd:sequence>
          <xsd:element name="documentManagement">
            <xsd:complexType>
              <xsd:all>
                <xsd:element ref="ns2:Attachment" minOccurs="0"/>
                <xsd:element ref="ns2:Intervenor" minOccurs="0"/>
                <xsd:element ref="ns2:Issue" minOccurs="0"/>
                <xsd:element ref="ns2:F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560e37-be74-4cc2-84ee-c2ac80e1b3c5" elementFormDefault="qualified">
    <xsd:import namespace="http://schemas.microsoft.com/office/2006/documentManagement/types"/>
    <xsd:import namespace="http://schemas.microsoft.com/office/infopath/2007/PartnerControls"/>
    <xsd:element name="Attachment" ma:index="8" nillable="true" ma:displayName="Attachment" ma:internalName="Attachment">
      <xsd:simpleType>
        <xsd:restriction base="dms:Text">
          <xsd:maxLength value="255"/>
        </xsd:restriction>
      </xsd:simpleType>
    </xsd:element>
    <xsd:element name="Intervenor" ma:index="9" nillable="true" ma:displayName="Intervenor" ma:internalName="Intervenor">
      <xsd:simpleType>
        <xsd:restriction base="dms:Text">
          <xsd:maxLength value="255"/>
        </xsd:restriction>
      </xsd:simpleType>
    </xsd:element>
    <xsd:element name="Issue" ma:index="10" nillable="true" ma:displayName="Issue" ma:internalName="Issue">
      <xsd:simpleType>
        <xsd:restriction base="dms:Text">
          <xsd:maxLength value="255"/>
        </xsd:restriction>
      </xsd:simpleType>
    </xsd:element>
    <xsd:element name="FINAL" ma:index="11" nillable="true" ma:displayName="FINAL" ma:internalName="FINAL">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ttachment xmlns="d0560e37-be74-4cc2-84ee-c2ac80e1b3c5">Attachment 1</Attachment>
    <Intervenor xmlns="d0560e37-be74-4cc2-84ee-c2ac80e1b3c5">GEC</Intervenor>
    <FINAL xmlns="d0560e37-be74-4cc2-84ee-c2ac80e1b3c5">FINAL</FINAL>
    <Issue xmlns="d0560e37-be74-4cc2-84ee-c2ac80e1b3c5">5</Issue>
  </documentManagement>
</p:properties>
</file>

<file path=customXml/itemProps1.xml><?xml version="1.0" encoding="utf-8"?>
<ds:datastoreItem xmlns:ds="http://schemas.openxmlformats.org/officeDocument/2006/customXml" ds:itemID="{573690CA-FC0E-4A33-830D-5A77E51DE812}">
  <ds:schemaRefs>
    <ds:schemaRef ds:uri="http://schemas.microsoft.com/sharepoint/v3/contenttype/forms"/>
  </ds:schemaRefs>
</ds:datastoreItem>
</file>

<file path=customXml/itemProps2.xml><?xml version="1.0" encoding="utf-8"?>
<ds:datastoreItem xmlns:ds="http://schemas.openxmlformats.org/officeDocument/2006/customXml" ds:itemID="{6C688520-D94D-4F8E-8A24-EF2F3E7A415A}">
  <ds:schemaRefs>
    <ds:schemaRef ds:uri="Microsoft.SharePoint.Taxonomy.ContentTypeSync"/>
  </ds:schemaRefs>
</ds:datastoreItem>
</file>

<file path=customXml/itemProps3.xml><?xml version="1.0" encoding="utf-8"?>
<ds:datastoreItem xmlns:ds="http://schemas.openxmlformats.org/officeDocument/2006/customXml" ds:itemID="{B2F02789-679F-4EAF-8372-66C112512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560e37-be74-4cc2-84ee-c2ac80e1b3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A63C4FE-216A-43B8-99BC-C0C3AA6118C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d0560e37-be74-4cc2-84ee-c2ac80e1b3c5"/>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EGD-2018</vt:lpstr>
      <vt:lpstr>EGD-2019</vt:lpstr>
      <vt:lpstr>EGD-2020</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2021-11-11T18:42:58Z</dcterms:created>
  <dcterms:modified xsi:type="dcterms:W3CDTF">2021-11-14T04:11:59Z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0x0101009CC9A0A9601764418DD39BD00503977A</vt:lpwstr>
  </property>
</Properties>
</file>