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showInkAnnotation="0" codeName="ThisWorkbook" hidePivotFieldList="1" defaultThemeVersion="124226"/>
  <xr:revisionPtr revIDLastSave="0" documentId="13_ncr:1_{4FCCA541-B27C-405A-9164-A46E5027E5F3}" xr6:coauthVersionLast="46" xr6:coauthVersionMax="47" xr10:uidLastSave="{00000000-0000-0000-0000-000000000000}"/>
  <bookViews>
    <workbookView xWindow="-110" yWindow="-110" windowWidth="18470" windowHeight="11020" tabRatio="826" activeTab="1" xr2:uid="{00000000-000D-0000-FFFF-FFFF00000000}"/>
  </bookViews>
  <sheets>
    <sheet name="Staff.3.a-EGD" sheetId="59" r:id="rId1"/>
    <sheet name="Staff.3.a-Union" sheetId="124" r:id="rId2"/>
  </sheets>
  <definedNames>
    <definedName name="wrn.all." hidden="1">{"class_gascosts",#N/A,FALSE,"GASCOST1";"class_stortransp",#N/A,FALSE,"GASCOST1";"class_transp",#N/A,FALSE,"GASCOST1"}</definedName>
    <definedName name="wrn.allocation." hidden="1">{"allocation",#N/A,FALSE,"TOTCLEAR"}</definedName>
    <definedName name="wrn.balances." hidden="1">{"balances",#N/A,FALSE,"TOTCLEAR"}</definedName>
    <definedName name="wrn.CLASS_COSTSERVICE." hidden="1">{"CLASS_COSTSERVICE",#N/A,FALSE,"CSERV96"}</definedName>
    <definedName name="wrn.class_gascosts." hidden="1">{"class_gascosts",#N/A,FALSE,"GASCOST1"}</definedName>
    <definedName name="wrn.class_stortransp." hidden="1">{"class_stortransp",#N/A,FALSE,"GASCOST1"}</definedName>
    <definedName name="wrn.class_transp." hidden="1">{"class_transp",#N/A,FALSE,"GASCOST1"}</definedName>
    <definedName name="wrn.classalloc." hidden="1">{"classalloc",#N/A,FALSE,"TOTCLEAR"}</definedName>
    <definedName name="wrn.FUNC_COSTSERVICE." hidden="1">{"FUNC_COSTSERVICE",#N/A,FALSE,"CSERV96"}</definedName>
    <definedName name="wrn.RATE_DERIVATION." hidden="1">{"RATE_DERIVATION",#N/A,FALSE,"CSERV96"}</definedName>
    <definedName name="wrn.reconciliation." hidden="1">{"reconciliation",#N/A,FALSE,"TOTCLEAR"}</definedName>
    <definedName name="wrn.unitrate." hidden="1">{"unitrate",#N/A,FALSE,"TOTCLEAR"}</definedName>
    <definedName name="wrn.volumes." hidden="1">{"volumes",#N/A,FALSE,"TOTCLEAR"}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9" l="1"/>
  <c r="E21" i="124"/>
  <c r="E19" i="124"/>
  <c r="E18" i="124"/>
  <c r="E20" i="124"/>
  <c r="E22" i="124"/>
  <c r="E16" i="59"/>
  <c r="E14" i="59"/>
  <c r="E15" i="59"/>
  <c r="E59" i="59" l="1"/>
  <c r="E75" i="124" l="1"/>
  <c r="E74" i="124"/>
  <c r="E78" i="124"/>
  <c r="E76" i="124"/>
  <c r="E77" i="124"/>
  <c r="G42" i="124" l="1"/>
  <c r="G126" i="124"/>
  <c r="G98" i="124"/>
  <c r="G66" i="124"/>
  <c r="G38" i="124"/>
  <c r="G10" i="124"/>
  <c r="D23" i="124" l="1"/>
  <c r="E14" i="124"/>
  <c r="E12" i="124"/>
  <c r="E10" i="124"/>
  <c r="E8" i="124"/>
  <c r="E6" i="124"/>
  <c r="C6" i="124" s="1"/>
  <c r="D8" i="124" l="1"/>
  <c r="G8" i="124" s="1"/>
  <c r="C8" i="124"/>
  <c r="D10" i="124"/>
  <c r="C10" i="124"/>
  <c r="D12" i="124"/>
  <c r="G12" i="124" s="1"/>
  <c r="C12" i="124"/>
  <c r="D14" i="124"/>
  <c r="G14" i="124" s="1"/>
  <c r="C14" i="124"/>
  <c r="D6" i="124"/>
  <c r="G6" i="124" s="1"/>
  <c r="E10" i="59"/>
  <c r="D10" i="59" l="1"/>
  <c r="G10" i="59" s="1"/>
  <c r="C10" i="59"/>
  <c r="G16" i="124"/>
  <c r="E6" i="59"/>
  <c r="D6" i="59" l="1"/>
  <c r="C6" i="59"/>
  <c r="E81" i="59"/>
  <c r="E74" i="59" s="1"/>
  <c r="E50" i="124"/>
  <c r="E42" i="124" s="1"/>
  <c r="E48" i="124"/>
  <c r="E38" i="124" s="1"/>
  <c r="C38" i="124" s="1"/>
  <c r="E47" i="124"/>
  <c r="E36" i="124" s="1"/>
  <c r="C36" i="124" s="1"/>
  <c r="E103" i="59"/>
  <c r="E49" i="124"/>
  <c r="E40" i="124" s="1"/>
  <c r="D74" i="59" l="1"/>
  <c r="C74" i="59"/>
  <c r="G40" i="124"/>
  <c r="C40" i="124"/>
  <c r="D42" i="124"/>
  <c r="C42" i="124"/>
  <c r="G74" i="59"/>
  <c r="E104" i="59"/>
  <c r="E96" i="59" s="1"/>
  <c r="E105" i="59"/>
  <c r="E98" i="59" s="1"/>
  <c r="E82" i="59"/>
  <c r="E76" i="59" s="1"/>
  <c r="E133" i="124"/>
  <c r="E80" i="59"/>
  <c r="E72" i="59" s="1"/>
  <c r="E68" i="124"/>
  <c r="C68" i="124" s="1"/>
  <c r="D40" i="124"/>
  <c r="E94" i="59"/>
  <c r="D106" i="59"/>
  <c r="E46" i="124"/>
  <c r="E34" i="124" s="1"/>
  <c r="C34" i="124" s="1"/>
  <c r="D51" i="124"/>
  <c r="D36" i="124"/>
  <c r="G36" i="124" s="1"/>
  <c r="D38" i="124"/>
  <c r="E8" i="59"/>
  <c r="D17" i="59"/>
  <c r="D8" i="59" l="1"/>
  <c r="C8" i="59"/>
  <c r="D94" i="59"/>
  <c r="C94" i="59"/>
  <c r="D72" i="59"/>
  <c r="C72" i="59"/>
  <c r="D76" i="59"/>
  <c r="C76" i="59"/>
  <c r="D98" i="59"/>
  <c r="C98" i="59"/>
  <c r="D96" i="59"/>
  <c r="C96" i="59"/>
  <c r="G72" i="59"/>
  <c r="G8" i="59"/>
  <c r="G12" i="59" s="1"/>
  <c r="G96" i="59"/>
  <c r="G98" i="59"/>
  <c r="G76" i="59"/>
  <c r="E38" i="59"/>
  <c r="E32" i="59" s="1"/>
  <c r="E37" i="59"/>
  <c r="E30" i="59" s="1"/>
  <c r="D83" i="59"/>
  <c r="E70" i="124"/>
  <c r="C70" i="124" s="1"/>
  <c r="E103" i="124"/>
  <c r="E92" i="124" s="1"/>
  <c r="C92" i="124" s="1"/>
  <c r="E106" i="124"/>
  <c r="E98" i="124" s="1"/>
  <c r="C98" i="124" s="1"/>
  <c r="D34" i="124"/>
  <c r="G34" i="124" s="1"/>
  <c r="E66" i="124"/>
  <c r="C66" i="124" s="1"/>
  <c r="E104" i="124"/>
  <c r="E94" i="124" s="1"/>
  <c r="C94" i="124" s="1"/>
  <c r="E64" i="124"/>
  <c r="C64" i="124" s="1"/>
  <c r="E102" i="124"/>
  <c r="E90" i="124" s="1"/>
  <c r="C90" i="124" s="1"/>
  <c r="E105" i="124"/>
  <c r="E96" i="124" s="1"/>
  <c r="C96" i="124" s="1"/>
  <c r="D68" i="124"/>
  <c r="G68" i="124" s="1"/>
  <c r="E134" i="124"/>
  <c r="E126" i="124" s="1"/>
  <c r="C126" i="124" s="1"/>
  <c r="E132" i="124"/>
  <c r="E122" i="124" s="1"/>
  <c r="C122" i="124" s="1"/>
  <c r="E124" i="124"/>
  <c r="C124" i="124" s="1"/>
  <c r="E131" i="124"/>
  <c r="E120" i="124" s="1"/>
  <c r="C120" i="124" s="1"/>
  <c r="D30" i="59" l="1"/>
  <c r="G30" i="59" s="1"/>
  <c r="C30" i="59"/>
  <c r="D32" i="59"/>
  <c r="G32" i="59" s="1"/>
  <c r="C32" i="59"/>
  <c r="D126" i="124"/>
  <c r="G94" i="59"/>
  <c r="G100" i="59" s="1"/>
  <c r="D135" i="124"/>
  <c r="E130" i="124"/>
  <c r="E118" i="124" s="1"/>
  <c r="E60" i="59"/>
  <c r="E54" i="59" s="1"/>
  <c r="C54" i="59" s="1"/>
  <c r="E58" i="59"/>
  <c r="E50" i="59" s="1"/>
  <c r="E52" i="59"/>
  <c r="C52" i="59" s="1"/>
  <c r="D64" i="124"/>
  <c r="G64" i="124" s="1"/>
  <c r="G44" i="124"/>
  <c r="E62" i="124"/>
  <c r="C62" i="124" s="1"/>
  <c r="D79" i="124"/>
  <c r="D66" i="124"/>
  <c r="D90" i="124"/>
  <c r="G90" i="124" s="1"/>
  <c r="D94" i="124"/>
  <c r="G94" i="124" s="1"/>
  <c r="D96" i="124"/>
  <c r="G96" i="124" s="1"/>
  <c r="D107" i="124"/>
  <c r="D98" i="124"/>
  <c r="D92" i="124"/>
  <c r="G92" i="124" s="1"/>
  <c r="D70" i="124"/>
  <c r="G70" i="124" s="1"/>
  <c r="D124" i="124"/>
  <c r="G124" i="124" s="1"/>
  <c r="D122" i="124"/>
  <c r="G122" i="124" s="1"/>
  <c r="D120" i="124"/>
  <c r="G120" i="124" s="1"/>
  <c r="G78" i="59" l="1"/>
  <c r="D118" i="124"/>
  <c r="C118" i="124"/>
  <c r="E36" i="59"/>
  <c r="E28" i="59" s="1"/>
  <c r="D39" i="59"/>
  <c r="D50" i="59"/>
  <c r="G50" i="59" s="1"/>
  <c r="C50" i="59"/>
  <c r="D54" i="59"/>
  <c r="G54" i="59" s="1"/>
  <c r="D52" i="59"/>
  <c r="G52" i="59" s="1"/>
  <c r="D61" i="59"/>
  <c r="D62" i="124"/>
  <c r="G62" i="124" s="1"/>
  <c r="D28" i="59" l="1"/>
  <c r="G28" i="59" s="1"/>
  <c r="C28" i="59"/>
  <c r="G34" i="59"/>
  <c r="G56" i="59"/>
  <c r="G118" i="124"/>
  <c r="G100" i="124"/>
  <c r="G72" i="124"/>
  <c r="G128" i="124" l="1"/>
</calcChain>
</file>

<file path=xl/sharedStrings.xml><?xml version="1.0" encoding="utf-8"?>
<sst xmlns="http://schemas.openxmlformats.org/spreadsheetml/2006/main" count="684" uniqueCount="34">
  <si>
    <t>SCENARIO ANALYSIS (STARTING POINT @ 50% PROGRAM SCORECARD ACHIEVEMENT)</t>
  </si>
  <si>
    <t>ACTUAL DSMI CALCULATION (STARTING POINT @ 75% PROGRAM SCORECARD ACHIEVEMENT)</t>
  </si>
  <si>
    <t>2016 DSMIDA SCORECARD (EGD Rate Zone)</t>
  </si>
  <si>
    <t>Resource Acquisition</t>
  </si>
  <si>
    <t>DSMI @ 50%</t>
  </si>
  <si>
    <t>DSMI @ 100%</t>
  </si>
  <si>
    <t>DSMI @ 150%</t>
  </si>
  <si>
    <t>Weighted Score</t>
  </si>
  <si>
    <t>DSMI @ 75%</t>
  </si>
  <si>
    <t>DSMI Calculated</t>
  </si>
  <si>
    <t>Low Income</t>
  </si>
  <si>
    <t>Market Transformation</t>
  </si>
  <si>
    <t>Total DSMI</t>
  </si>
  <si>
    <t>Maximum DSMI</t>
  </si>
  <si>
    <t>RA</t>
  </si>
  <si>
    <t>LI</t>
  </si>
  <si>
    <t>MT</t>
  </si>
  <si>
    <t>Thresholds</t>
  </si>
  <si>
    <t>Incentive Weighting</t>
  </si>
  <si>
    <t>2017 DSMIDA SCORECARD (EGD Rate Zone)</t>
  </si>
  <si>
    <t>2018 DSMIDA SCORECARD (EGD Rate Zone)</t>
  </si>
  <si>
    <t>2019 DSMIDA SCORECARD (EGD Rate Zone)</t>
  </si>
  <si>
    <t>2020 DSMIDA SCORECARD (EGD Rate Zone)</t>
  </si>
  <si>
    <t>Note: 2020 Post-audit, pre-clearance.</t>
  </si>
  <si>
    <t>2016 DSMIDA SCORECARD (Union Rate Zone)</t>
  </si>
  <si>
    <t>Large Volume</t>
  </si>
  <si>
    <t>Performance-Based</t>
  </si>
  <si>
    <t>LV</t>
  </si>
  <si>
    <t>PB</t>
  </si>
  <si>
    <t>2017 DSMIDA SCORECARD (Union Rate Zone)</t>
  </si>
  <si>
    <t>2018 DSMIDA SCORECARD (Union Rate Zone)</t>
  </si>
  <si>
    <t>2019 DSMIDA SCORECARD (Union Rate Zone)</t>
  </si>
  <si>
    <t>2020 DSMIDA SCORECARD (Union Rate Zone)</t>
  </si>
  <si>
    <t>Filed:  2021-11-15, EB-2021-0002, Exhibit I.5.EGI.STAFF.3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</si>
</sst>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164" formatCode="_(&quot;$&quot;* #,##0_);_(&quot;$&quot;* \(#,##0\);_(&quot;$&quot;* &quot;-&quot;??_);_(@_)"/>
    <numFmt numFmtId="165" formatCode="&quot;$&quot;#,##0.00"/>
    <numFmt numFmtId="166" formatCode="0.0%"/>
    <numFmt numFmtId="167" formatCode="&quot;$&quot;#,##0"/>
    <numFmt numFmtId="168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167" fontId="2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0" fontId="4" fillId="0" borderId="0" xfId="0" applyNumberFormat="1" applyFont="1"/>
    <xf numFmtId="167" fontId="4" fillId="0" borderId="2" xfId="0" applyNumberFormat="1" applyFont="1" applyBorder="1" applyAlignment="1">
      <alignment horizontal="center"/>
    </xf>
    <xf numFmtId="165" fontId="4" fillId="0" borderId="0" xfId="0" applyNumberFormat="1" applyFont="1"/>
    <xf numFmtId="166" fontId="4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right" indent="2"/>
    </xf>
    <xf numFmtId="5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 wrapText="1"/>
    </xf>
    <xf numFmtId="5" fontId="2" fillId="0" borderId="2" xfId="0" applyNumberFormat="1" applyFont="1" applyBorder="1" applyAlignment="1">
      <alignment horizontal="right" vertical="center" wrapText="1"/>
    </xf>
    <xf numFmtId="5" fontId="2" fillId="0" borderId="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0" fontId="5" fillId="0" borderId="0" xfId="0" applyFont="1"/>
    <xf numFmtId="167" fontId="2" fillId="0" borderId="0" xfId="0" applyNumberFormat="1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9" fontId="4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wrapText="1"/>
    </xf>
    <xf numFmtId="167" fontId="2" fillId="0" borderId="0" xfId="0" applyNumberFormat="1" applyFont="1" applyAlignment="1">
      <alignment horizontal="center"/>
    </xf>
  </cellXfs>
  <cellStyles count="3">
    <cellStyle name="Currency 12" xfId="1" xr:uid="{AFBA5DA3-7769-46FA-BFCC-38F0DFD6672A}"/>
    <cellStyle name="Normal" xfId="0" builtinId="0"/>
    <cellStyle name="Normal 17" xfId="2" xr:uid="{D732EC28-6647-40AE-9F93-0365D8792E91}"/>
  </cellStyles>
  <dxfs count="0"/>
  <tableStyles count="0" defaultTableStyle="TableStyleMedium9" defaultPivotStyle="PivotStyleLight16"/>
  <colors>
    <mruColors>
      <color rgb="FF404040"/>
      <color rgb="FFFFF3E7"/>
      <color rgb="FFFFFF99"/>
      <color rgb="FFFFE6CC"/>
      <color rgb="FFFFFFCC"/>
      <color rgb="FF7AB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https://enbridge-my.sharepoint.com/personal/chungg1_enbridge_com/Documents/2023-2027%20Master%20Model/0%20-%20Geoff's%20IRs/IR.STAFF.3_2016-2020%20DSMI_Clea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https://enbridge-my.sharepoint.com/personal/chungg1_enbridge_com/Documents/2023-2027%20Master%20Model/0%20-%20Geoff's%20IRs/IR.STAFF.3_2016-2020%20DSMI_Clea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8">
    <pageSetUpPr fitToPage="1"/>
  </sheetPr>
  <dimension ref="A1:P112"/>
  <sheetViews>
    <sheetView showGridLines="0" topLeftCell="A73" zoomScaleNormal="100" workbookViewId="0"/>
  </sheetViews>
  <sheetFormatPr defaultColWidth="9.26953125" defaultRowHeight="12.5" x14ac:dyDescent="0.25"/>
  <cols>
    <col min="1" max="1" width="9.26953125" style="34"/>
    <col min="2" max="2" width="24.453125" style="34" customWidth="1"/>
    <col min="3" max="3" width="13.453125" style="36" bestFit="1" customWidth="1"/>
    <col min="4" max="4" width="16.81640625" style="36" bestFit="1" customWidth="1"/>
    <col min="5" max="5" width="14.453125" style="36" bestFit="1" customWidth="1"/>
    <col min="6" max="6" width="10.7265625" style="37" bestFit="1" customWidth="1"/>
    <col min="7" max="8" width="15" style="34" customWidth="1"/>
    <col min="9" max="9" width="24.453125" style="34" customWidth="1"/>
    <col min="10" max="12" width="13.7265625" style="34" customWidth="1"/>
    <col min="13" max="13" width="10.7265625" style="34" bestFit="1" customWidth="1"/>
    <col min="14" max="14" width="13.7265625" style="34" customWidth="1"/>
    <col min="15" max="16384" width="9.26953125" style="34"/>
  </cols>
  <sheetData>
    <row r="1" spans="1:16" ht="14.5" x14ac:dyDescent="0.35">
      <c r="A1" s="4" t="s">
        <v>33</v>
      </c>
      <c r="B1" s="20"/>
      <c r="C1" s="20"/>
      <c r="D1" s="20"/>
      <c r="E1" s="20"/>
      <c r="F1" s="39"/>
      <c r="G1" s="20"/>
      <c r="H1" s="4"/>
      <c r="I1" s="20"/>
      <c r="J1"/>
      <c r="K1"/>
      <c r="L1"/>
      <c r="M1"/>
      <c r="N1"/>
      <c r="O1" s="4"/>
      <c r="P1" s="4"/>
    </row>
    <row r="2" spans="1:16" s="4" customFormat="1" ht="14.5" x14ac:dyDescent="0.35">
      <c r="B2" s="38" t="s">
        <v>0</v>
      </c>
      <c r="C2" s="6"/>
      <c r="D2" s="6"/>
      <c r="E2" s="6"/>
      <c r="F2" s="6"/>
      <c r="I2" s="38" t="s">
        <v>1</v>
      </c>
      <c r="J2"/>
      <c r="K2"/>
      <c r="L2"/>
      <c r="M2"/>
    </row>
    <row r="3" spans="1:16" ht="14.5" x14ac:dyDescent="0.35">
      <c r="B3" s="20"/>
      <c r="C3" s="20"/>
      <c r="D3" s="20"/>
      <c r="E3" s="20"/>
      <c r="F3" s="39"/>
      <c r="G3" s="20"/>
      <c r="H3" s="4"/>
      <c r="I3" s="20"/>
      <c r="J3"/>
      <c r="K3"/>
      <c r="L3"/>
      <c r="M3"/>
      <c r="N3"/>
      <c r="O3" s="4"/>
      <c r="P3" s="4"/>
    </row>
    <row r="4" spans="1:16" ht="14" x14ac:dyDescent="0.3">
      <c r="B4" s="21" t="s">
        <v>2</v>
      </c>
      <c r="C4" s="20"/>
      <c r="D4" s="20"/>
      <c r="E4" s="20"/>
      <c r="F4" s="39"/>
      <c r="G4" s="20"/>
      <c r="H4" s="4"/>
      <c r="I4" s="21" t="s">
        <v>2</v>
      </c>
      <c r="J4" s="4"/>
      <c r="K4" s="4"/>
      <c r="L4" s="4"/>
      <c r="M4" s="4"/>
      <c r="N4" s="35"/>
      <c r="O4" s="4"/>
      <c r="P4" s="4"/>
    </row>
    <row r="5" spans="1:16" ht="26" x14ac:dyDescent="0.25">
      <c r="B5" s="23" t="s">
        <v>3</v>
      </c>
      <c r="C5" s="30" t="s">
        <v>4</v>
      </c>
      <c r="D5" s="30" t="s">
        <v>5</v>
      </c>
      <c r="E5" s="30" t="s">
        <v>6</v>
      </c>
      <c r="F5" s="26" t="s">
        <v>7</v>
      </c>
      <c r="G5" s="29">
        <v>1.238622791178446</v>
      </c>
      <c r="H5" s="4"/>
      <c r="I5" s="23" t="s">
        <v>3</v>
      </c>
      <c r="J5" s="30" t="s">
        <v>8</v>
      </c>
      <c r="K5" s="30" t="s">
        <v>5</v>
      </c>
      <c r="L5" s="30" t="s">
        <v>6</v>
      </c>
      <c r="M5" s="26" t="s">
        <v>7</v>
      </c>
      <c r="N5" s="29">
        <v>1.238622791178446</v>
      </c>
      <c r="O5" s="4"/>
      <c r="P5" s="4"/>
    </row>
    <row r="6" spans="1:16" ht="26" x14ac:dyDescent="0.25">
      <c r="B6" s="24"/>
      <c r="C6" s="25">
        <f>E6*$E$20</f>
        <v>0</v>
      </c>
      <c r="D6" s="25">
        <f>E6*$E$21</f>
        <v>2715177.0769429635</v>
      </c>
      <c r="E6" s="25">
        <f>E14</f>
        <v>6787942.6923574088</v>
      </c>
      <c r="F6" s="27" t="s">
        <v>9</v>
      </c>
      <c r="G6" s="28">
        <f>IF(G5&lt;0.5,0,IF(G5&lt;1,D6*(G5-0.5)/0.5,IF(G5&lt;=1.5,(D6+(E6-D6)*(G5-1)/0.5),E6)))</f>
        <v>4658886.4748745561</v>
      </c>
      <c r="H6" s="4"/>
      <c r="I6" s="24"/>
      <c r="J6" s="25">
        <v>0</v>
      </c>
      <c r="K6" s="25">
        <v>2715177.0769429635</v>
      </c>
      <c r="L6" s="25">
        <v>6787942.6923574088</v>
      </c>
      <c r="M6" s="27" t="s">
        <v>9</v>
      </c>
      <c r="N6" s="28">
        <v>4658886.4748745561</v>
      </c>
      <c r="O6" s="4"/>
      <c r="P6" s="4"/>
    </row>
    <row r="7" spans="1:16" ht="26" x14ac:dyDescent="0.25">
      <c r="B7" s="23" t="s">
        <v>10</v>
      </c>
      <c r="C7" s="30" t="s">
        <v>4</v>
      </c>
      <c r="D7" s="30" t="s">
        <v>5</v>
      </c>
      <c r="E7" s="30" t="s">
        <v>6</v>
      </c>
      <c r="F7" s="26" t="s">
        <v>7</v>
      </c>
      <c r="G7" s="29">
        <v>1.0953705303497796</v>
      </c>
      <c r="H7" s="4"/>
      <c r="I7" s="23" t="s">
        <v>10</v>
      </c>
      <c r="J7" s="30" t="s">
        <v>8</v>
      </c>
      <c r="K7" s="30" t="s">
        <v>5</v>
      </c>
      <c r="L7" s="30" t="s">
        <v>6</v>
      </c>
      <c r="M7" s="26" t="s">
        <v>7</v>
      </c>
      <c r="N7" s="29">
        <v>1.0953705303497796</v>
      </c>
      <c r="O7" s="4"/>
      <c r="P7" s="4"/>
    </row>
    <row r="8" spans="1:16" ht="26" x14ac:dyDescent="0.25">
      <c r="B8" s="24"/>
      <c r="C8" s="25">
        <f>E8*$E$20</f>
        <v>0</v>
      </c>
      <c r="D8" s="25">
        <f>E8*$E$21</f>
        <v>944584.91673567938</v>
      </c>
      <c r="E8" s="25">
        <f>E15</f>
        <v>2361462.2918391982</v>
      </c>
      <c r="F8" s="27" t="s">
        <v>9</v>
      </c>
      <c r="G8" s="28">
        <f>IF(G7&lt;0.5,0,IF(G7&lt;1,D8*(G7-0.5)/0.5,IF(G7&lt;=1.5,(D8+(E8-D8)*(G7-1)/0.5),E8)))</f>
        <v>1214841.6101441318</v>
      </c>
      <c r="H8" s="4"/>
      <c r="I8" s="24"/>
      <c r="J8" s="25">
        <v>0</v>
      </c>
      <c r="K8" s="25">
        <v>944584.91673567938</v>
      </c>
      <c r="L8" s="25">
        <v>2361462.2918391982</v>
      </c>
      <c r="M8" s="27" t="s">
        <v>9</v>
      </c>
      <c r="N8" s="28">
        <v>1214841.6101441318</v>
      </c>
      <c r="O8" s="4"/>
      <c r="P8" s="4"/>
    </row>
    <row r="9" spans="1:16" ht="26" x14ac:dyDescent="0.25">
      <c r="B9" s="23" t="s">
        <v>11</v>
      </c>
      <c r="C9" s="30" t="s">
        <v>4</v>
      </c>
      <c r="D9" s="30" t="s">
        <v>5</v>
      </c>
      <c r="E9" s="30" t="s">
        <v>6</v>
      </c>
      <c r="F9" s="26" t="s">
        <v>7</v>
      </c>
      <c r="G9" s="29">
        <v>0.98644133897886999</v>
      </c>
      <c r="H9" s="4"/>
      <c r="I9" s="23" t="s">
        <v>11</v>
      </c>
      <c r="J9" s="30" t="s">
        <v>8</v>
      </c>
      <c r="K9" s="30" t="s">
        <v>5</v>
      </c>
      <c r="L9" s="30" t="s">
        <v>6</v>
      </c>
      <c r="M9" s="26" t="s">
        <v>7</v>
      </c>
      <c r="N9" s="29">
        <v>0.98644133897886999</v>
      </c>
      <c r="O9" s="4"/>
      <c r="P9" s="4"/>
    </row>
    <row r="10" spans="1:16" ht="26" x14ac:dyDescent="0.25">
      <c r="B10" s="24"/>
      <c r="C10" s="25">
        <f>E10*$E$20</f>
        <v>0</v>
      </c>
      <c r="D10" s="40">
        <f>E10*$E$21</f>
        <v>520238.00632135721</v>
      </c>
      <c r="E10" s="40">
        <f>E16</f>
        <v>1300595.015803393</v>
      </c>
      <c r="F10" s="27" t="s">
        <v>9</v>
      </c>
      <c r="G10" s="41">
        <f>IF(G9&lt;0.5,0,IF(G9&lt;1,D10*(G9-0.5)/0.5,IF(G9&lt;=1.5,(D10+(E10-D10)*(G9-1)/0.5),E10)))</f>
        <v>506130.54476531764</v>
      </c>
      <c r="H10" s="4"/>
      <c r="I10" s="24"/>
      <c r="J10" s="40">
        <v>0</v>
      </c>
      <c r="K10" s="40">
        <v>520238.00632135721</v>
      </c>
      <c r="L10" s="40">
        <v>1300595.015803393</v>
      </c>
      <c r="M10" s="27" t="s">
        <v>9</v>
      </c>
      <c r="N10" s="41">
        <v>492023.08320927812</v>
      </c>
      <c r="O10" s="4"/>
      <c r="P10" s="4"/>
    </row>
    <row r="11" spans="1:16" ht="14" x14ac:dyDescent="0.3">
      <c r="B11" s="4"/>
      <c r="C11" s="6"/>
      <c r="D11" s="35"/>
      <c r="E11" s="35"/>
      <c r="F11" s="35"/>
      <c r="G11" s="22" t="s">
        <v>12</v>
      </c>
      <c r="H11" s="4"/>
      <c r="I11" s="35"/>
      <c r="J11" s="35"/>
      <c r="K11" s="35"/>
      <c r="L11" s="35"/>
      <c r="M11" s="35"/>
      <c r="N11" s="22" t="s">
        <v>12</v>
      </c>
      <c r="O11" s="4"/>
      <c r="P11" s="4"/>
    </row>
    <row r="12" spans="1:16" ht="14" x14ac:dyDescent="0.3">
      <c r="B12" s="4"/>
      <c r="C12" s="7"/>
      <c r="D12" s="35"/>
      <c r="E12" s="35"/>
      <c r="F12" s="35"/>
      <c r="G12" s="18">
        <f>G6+G8+G10</f>
        <v>6379858.6297840057</v>
      </c>
      <c r="H12" s="4"/>
      <c r="I12" s="35"/>
      <c r="J12" s="35"/>
      <c r="K12" s="35"/>
      <c r="L12" s="35"/>
      <c r="M12" s="35"/>
      <c r="N12" s="18">
        <v>6365751.1682279659</v>
      </c>
      <c r="O12" s="4"/>
      <c r="P12" s="4"/>
    </row>
    <row r="13" spans="1:16" ht="26" x14ac:dyDescent="0.3">
      <c r="B13" s="4"/>
      <c r="C13" s="4"/>
      <c r="D13" s="5">
        <v>2016</v>
      </c>
      <c r="E13" s="19" t="s">
        <v>13</v>
      </c>
      <c r="F13" s="39"/>
      <c r="G13" s="9"/>
      <c r="H13" s="4"/>
      <c r="I13" s="4"/>
      <c r="J13" s="4"/>
      <c r="K13" s="5">
        <v>2016</v>
      </c>
      <c r="L13" s="19" t="s">
        <v>13</v>
      </c>
      <c r="M13" s="35"/>
      <c r="N13" s="4"/>
      <c r="O13" s="4"/>
      <c r="P13" s="4"/>
    </row>
    <row r="14" spans="1:16" ht="14" x14ac:dyDescent="0.3">
      <c r="B14" s="4"/>
      <c r="C14" s="3" t="s">
        <v>14</v>
      </c>
      <c r="D14" s="12">
        <v>0.64956389400549364</v>
      </c>
      <c r="E14" s="10">
        <f>D14*$E$17</f>
        <v>6787942.6923574088</v>
      </c>
      <c r="F14" s="42"/>
      <c r="G14" s="9"/>
      <c r="H14" s="4"/>
      <c r="I14" s="4"/>
      <c r="J14" s="3" t="s">
        <v>14</v>
      </c>
      <c r="K14" s="12">
        <v>0.64956389400549364</v>
      </c>
      <c r="L14" s="10">
        <v>6787942.6923574088</v>
      </c>
      <c r="M14" s="35"/>
      <c r="N14" s="4"/>
      <c r="O14" s="4"/>
      <c r="P14" s="4"/>
    </row>
    <row r="15" spans="1:16" ht="14" x14ac:dyDescent="0.3">
      <c r="B15" s="4"/>
      <c r="C15" s="3" t="s">
        <v>15</v>
      </c>
      <c r="D15" s="12">
        <v>0.22597725280757877</v>
      </c>
      <c r="E15" s="10">
        <f>D15*$E$17</f>
        <v>2361462.2918391982</v>
      </c>
      <c r="F15" s="42"/>
      <c r="G15" s="9"/>
      <c r="H15" s="4"/>
      <c r="I15" s="4"/>
      <c r="J15" s="3" t="s">
        <v>15</v>
      </c>
      <c r="K15" s="12">
        <v>0.22597725280757877</v>
      </c>
      <c r="L15" s="10">
        <v>2361462.2918391982</v>
      </c>
      <c r="M15" s="35"/>
      <c r="N15" s="4"/>
      <c r="O15" s="4"/>
      <c r="P15" s="4"/>
    </row>
    <row r="16" spans="1:16" ht="14" x14ac:dyDescent="0.3">
      <c r="B16" s="4"/>
      <c r="C16" s="3" t="s">
        <v>16</v>
      </c>
      <c r="D16" s="12">
        <v>0.12445885318692755</v>
      </c>
      <c r="E16" s="10">
        <f>D16*$E$17</f>
        <v>1300595.015803393</v>
      </c>
      <c r="F16" s="42"/>
      <c r="G16" s="11"/>
      <c r="H16" s="4"/>
      <c r="I16" s="4"/>
      <c r="J16" s="3" t="s">
        <v>16</v>
      </c>
      <c r="K16" s="12">
        <v>0.12445885318692755</v>
      </c>
      <c r="L16" s="10">
        <v>1300595.015803393</v>
      </c>
      <c r="M16" s="35"/>
      <c r="N16" s="4"/>
      <c r="O16" s="4"/>
      <c r="P16" s="4"/>
    </row>
    <row r="17" spans="2:16" ht="14" x14ac:dyDescent="0.3">
      <c r="B17" s="4"/>
      <c r="C17" s="4"/>
      <c r="D17" s="12">
        <f>SUM(D14:D16)</f>
        <v>0.99999999999999989</v>
      </c>
      <c r="E17" s="10">
        <v>10450000</v>
      </c>
      <c r="F17" s="42"/>
      <c r="G17" s="4"/>
      <c r="H17" s="4"/>
      <c r="I17" s="4"/>
      <c r="J17" s="4"/>
      <c r="K17" s="12">
        <v>0.99999999999999989</v>
      </c>
      <c r="L17" s="10">
        <v>10450000</v>
      </c>
      <c r="M17" s="35"/>
      <c r="N17" s="4"/>
      <c r="O17" s="4"/>
      <c r="P17" s="4"/>
    </row>
    <row r="18" spans="2:16" ht="14" x14ac:dyDescent="0.3">
      <c r="B18" s="4"/>
      <c r="C18" s="4"/>
      <c r="D18" s="4"/>
      <c r="E18" s="4"/>
      <c r="F18" s="43"/>
      <c r="G18" s="4"/>
      <c r="H18" s="4"/>
      <c r="I18" s="4"/>
      <c r="J18" s="4"/>
      <c r="K18" s="4"/>
      <c r="L18" s="4"/>
      <c r="M18" s="35"/>
      <c r="N18" s="4"/>
      <c r="O18" s="4"/>
      <c r="P18" s="4"/>
    </row>
    <row r="19" spans="2:16" ht="26" x14ac:dyDescent="0.3">
      <c r="B19" s="4"/>
      <c r="C19" s="6"/>
      <c r="D19" s="13" t="s">
        <v>17</v>
      </c>
      <c r="E19" s="14" t="s">
        <v>18</v>
      </c>
      <c r="F19" s="44"/>
      <c r="G19" s="1"/>
      <c r="H19" s="4"/>
      <c r="I19" s="4"/>
      <c r="J19" s="4"/>
      <c r="K19" s="13" t="s">
        <v>17</v>
      </c>
      <c r="L19" s="14" t="s">
        <v>18</v>
      </c>
      <c r="M19" s="35"/>
      <c r="N19" s="4"/>
      <c r="O19" s="4"/>
      <c r="P19" s="4"/>
    </row>
    <row r="20" spans="2:16" ht="14" x14ac:dyDescent="0.3">
      <c r="B20" s="4"/>
      <c r="C20" s="4"/>
      <c r="D20" s="15">
        <v>0.5</v>
      </c>
      <c r="E20" s="16">
        <v>0</v>
      </c>
      <c r="F20" s="45"/>
      <c r="G20" s="2"/>
      <c r="H20" s="4"/>
      <c r="I20" s="4"/>
      <c r="J20" s="4"/>
      <c r="K20" s="15">
        <v>0.75</v>
      </c>
      <c r="L20" s="16">
        <v>0</v>
      </c>
      <c r="M20" s="35"/>
      <c r="N20" s="4"/>
      <c r="O20" s="4"/>
      <c r="P20" s="4"/>
    </row>
    <row r="21" spans="2:16" ht="14" x14ac:dyDescent="0.3">
      <c r="B21" s="4"/>
      <c r="C21" s="8"/>
      <c r="D21" s="15">
        <v>1</v>
      </c>
      <c r="E21" s="16">
        <v>0.4</v>
      </c>
      <c r="F21" s="45"/>
      <c r="G21" s="2"/>
      <c r="H21" s="4"/>
      <c r="I21" s="4"/>
      <c r="J21" s="8"/>
      <c r="K21" s="15">
        <v>1</v>
      </c>
      <c r="L21" s="16">
        <v>0.4</v>
      </c>
      <c r="M21" s="35"/>
      <c r="N21" s="4"/>
      <c r="O21" s="4"/>
      <c r="P21" s="4"/>
    </row>
    <row r="22" spans="2:16" ht="14" x14ac:dyDescent="0.3">
      <c r="B22" s="4"/>
      <c r="C22" s="4"/>
      <c r="D22" s="15">
        <v>1.5</v>
      </c>
      <c r="E22" s="16">
        <v>1</v>
      </c>
      <c r="F22" s="45"/>
      <c r="G22" s="2"/>
      <c r="H22" s="4"/>
      <c r="I22" s="4"/>
      <c r="J22" s="8"/>
      <c r="K22" s="15">
        <v>1.5</v>
      </c>
      <c r="L22" s="16">
        <v>1</v>
      </c>
      <c r="M22" s="35"/>
      <c r="N22" s="4"/>
      <c r="O22" s="4"/>
      <c r="P22" s="4"/>
    </row>
    <row r="23" spans="2:16" ht="14" x14ac:dyDescent="0.3">
      <c r="B23" s="4"/>
      <c r="C23" s="6"/>
      <c r="D23" s="6"/>
      <c r="E23" s="6"/>
      <c r="F23" s="43"/>
      <c r="G23" s="4"/>
      <c r="H23" s="4"/>
      <c r="I23" s="4"/>
      <c r="J23" s="17"/>
      <c r="K23" s="17"/>
      <c r="L23" s="17"/>
      <c r="M23" s="35"/>
      <c r="N23" s="17"/>
      <c r="O23" s="4"/>
      <c r="P23" s="4"/>
    </row>
    <row r="24" spans="2:16" s="4" customFormat="1" ht="14.5" x14ac:dyDescent="0.35">
      <c r="B24" s="38" t="s">
        <v>0</v>
      </c>
      <c r="C24" s="6"/>
      <c r="D24" s="6"/>
      <c r="E24" s="6"/>
      <c r="F24" s="6"/>
      <c r="I24" s="38" t="s">
        <v>1</v>
      </c>
      <c r="J24"/>
      <c r="K24"/>
      <c r="L24"/>
      <c r="M24"/>
    </row>
    <row r="25" spans="2:16" s="4" customFormat="1" ht="14.5" x14ac:dyDescent="0.35">
      <c r="B25" s="38"/>
      <c r="C25" s="6"/>
      <c r="D25" s="6"/>
      <c r="E25" s="6"/>
      <c r="F25" s="6"/>
      <c r="I25" s="38"/>
      <c r="J25"/>
      <c r="K25"/>
      <c r="L25"/>
      <c r="M25"/>
    </row>
    <row r="26" spans="2:16" ht="13" x14ac:dyDescent="0.25">
      <c r="B26" s="21" t="s">
        <v>19</v>
      </c>
      <c r="C26" s="20"/>
      <c r="D26" s="20"/>
      <c r="E26" s="20"/>
      <c r="F26" s="39"/>
      <c r="G26" s="20"/>
      <c r="H26" s="4"/>
      <c r="I26" s="21" t="s">
        <v>19</v>
      </c>
      <c r="J26" s="4"/>
      <c r="K26" s="4"/>
      <c r="L26" s="4"/>
      <c r="M26" s="4"/>
      <c r="N26" s="4"/>
      <c r="O26" s="4"/>
      <c r="P26" s="4"/>
    </row>
    <row r="27" spans="2:16" ht="26" x14ac:dyDescent="0.25">
      <c r="B27" s="23" t="s">
        <v>3</v>
      </c>
      <c r="C27" s="30" t="s">
        <v>4</v>
      </c>
      <c r="D27" s="30" t="s">
        <v>5</v>
      </c>
      <c r="E27" s="30" t="s">
        <v>6</v>
      </c>
      <c r="F27" s="26" t="s">
        <v>7</v>
      </c>
      <c r="G27" s="29">
        <v>0.9386000000000001</v>
      </c>
      <c r="H27" s="4"/>
      <c r="I27" s="23" t="s">
        <v>3</v>
      </c>
      <c r="J27" s="30" t="s">
        <v>8</v>
      </c>
      <c r="K27" s="30" t="s">
        <v>5</v>
      </c>
      <c r="L27" s="30" t="s">
        <v>6</v>
      </c>
      <c r="M27" s="26" t="s">
        <v>7</v>
      </c>
      <c r="N27" s="29">
        <v>0.9386000000000001</v>
      </c>
      <c r="O27" s="4"/>
      <c r="P27" s="4"/>
    </row>
    <row r="28" spans="2:16" ht="26" x14ac:dyDescent="0.25">
      <c r="B28" s="24"/>
      <c r="C28" s="25">
        <f>E28*$E$42</f>
        <v>0</v>
      </c>
      <c r="D28" s="25">
        <f>E28*$E$43</f>
        <v>2810352.399887193</v>
      </c>
      <c r="E28" s="25">
        <f>E36</f>
        <v>7025880.9997179816</v>
      </c>
      <c r="F28" s="27" t="s">
        <v>9</v>
      </c>
      <c r="G28" s="28">
        <f>IF(G27&lt;0.5,0,IF(G27&lt;1,D28*(G27-0.5)/0.5,IF(G27&lt;=1.5,(D28+(E28-D28)*(G27-1)/0.5),E28)))</f>
        <v>2465241.1251810463</v>
      </c>
      <c r="H28" s="4"/>
      <c r="I28" s="24"/>
      <c r="J28" s="25">
        <v>0</v>
      </c>
      <c r="K28" s="25">
        <v>2810352.399887193</v>
      </c>
      <c r="L28" s="25">
        <v>7025880.9997179816</v>
      </c>
      <c r="M28" s="27" t="s">
        <v>9</v>
      </c>
      <c r="N28" s="28">
        <v>2120129.8504748996</v>
      </c>
      <c r="O28" s="4"/>
      <c r="P28" s="4"/>
    </row>
    <row r="29" spans="2:16" ht="26" x14ac:dyDescent="0.25">
      <c r="B29" s="23" t="s">
        <v>10</v>
      </c>
      <c r="C29" s="30" t="s">
        <v>4</v>
      </c>
      <c r="D29" s="30" t="s">
        <v>5</v>
      </c>
      <c r="E29" s="30" t="s">
        <v>6</v>
      </c>
      <c r="F29" s="26" t="s">
        <v>7</v>
      </c>
      <c r="G29" s="29">
        <v>0.50324999999999998</v>
      </c>
      <c r="H29" s="4"/>
      <c r="I29" s="23" t="s">
        <v>10</v>
      </c>
      <c r="J29" s="30" t="s">
        <v>8</v>
      </c>
      <c r="K29" s="30" t="s">
        <v>5</v>
      </c>
      <c r="L29" s="30" t="s">
        <v>6</v>
      </c>
      <c r="M29" s="26" t="s">
        <v>7</v>
      </c>
      <c r="N29" s="29">
        <v>0.50324999999999998</v>
      </c>
      <c r="O29" s="4"/>
      <c r="P29" s="4"/>
    </row>
    <row r="30" spans="2:16" ht="26" x14ac:dyDescent="0.25">
      <c r="B30" s="24"/>
      <c r="C30" s="25">
        <f>E30*$E$42</f>
        <v>0</v>
      </c>
      <c r="D30" s="25">
        <f>E30*$E$43</f>
        <v>891557.78055323614</v>
      </c>
      <c r="E30" s="25">
        <f>E37</f>
        <v>2228894.4513830901</v>
      </c>
      <c r="F30" s="27" t="s">
        <v>9</v>
      </c>
      <c r="G30" s="28">
        <f>IF(G29&lt;0.5,0,IF(G29&lt;1,D30*(G29-0.5)/0.5,IF(G29&lt;=1.5,(D30+(E30-D30)*(G29-1)/0.5),E30)))</f>
        <v>5795.1255735959903</v>
      </c>
      <c r="H30" s="4"/>
      <c r="I30" s="24"/>
      <c r="J30" s="25">
        <v>0</v>
      </c>
      <c r="K30" s="25">
        <v>891557.78055323614</v>
      </c>
      <c r="L30" s="25">
        <v>2228894.4513830901</v>
      </c>
      <c r="M30" s="27" t="s">
        <v>9</v>
      </c>
      <c r="N30" s="28">
        <v>0</v>
      </c>
      <c r="O30" s="4"/>
      <c r="P30" s="4"/>
    </row>
    <row r="31" spans="2:16" ht="26" x14ac:dyDescent="0.25">
      <c r="B31" s="23" t="s">
        <v>11</v>
      </c>
      <c r="C31" s="30" t="s">
        <v>4</v>
      </c>
      <c r="D31" s="30" t="s">
        <v>5</v>
      </c>
      <c r="E31" s="30" t="s">
        <v>6</v>
      </c>
      <c r="F31" s="26" t="s">
        <v>7</v>
      </c>
      <c r="G31" s="29">
        <v>0.66094999999999993</v>
      </c>
      <c r="H31" s="4"/>
      <c r="I31" s="23" t="s">
        <v>11</v>
      </c>
      <c r="J31" s="30" t="s">
        <v>8</v>
      </c>
      <c r="K31" s="30" t="s">
        <v>5</v>
      </c>
      <c r="L31" s="30" t="s">
        <v>6</v>
      </c>
      <c r="M31" s="26" t="s">
        <v>7</v>
      </c>
      <c r="N31" s="29">
        <v>0.66094999999999993</v>
      </c>
      <c r="O31" s="4"/>
      <c r="P31" s="4"/>
    </row>
    <row r="32" spans="2:16" ht="26" x14ac:dyDescent="0.25">
      <c r="B32" s="24"/>
      <c r="C32" s="25">
        <f>E32*$E$42</f>
        <v>0</v>
      </c>
      <c r="D32" s="40">
        <f>E32*$E$43</f>
        <v>478089.81955957116</v>
      </c>
      <c r="E32" s="40">
        <f>E38</f>
        <v>1195224.5488989279</v>
      </c>
      <c r="F32" s="27" t="s">
        <v>9</v>
      </c>
      <c r="G32" s="41">
        <f>IF(G31&lt;0.5,0,IF(G31&lt;1,D32*(G31-0.5)/0.5,IF(G31&lt;=1.5,(D32+(E32-D32)*(G31-1)/0.5),E32)))</f>
        <v>153897.11291622589</v>
      </c>
      <c r="H32" s="4"/>
      <c r="I32" s="24"/>
      <c r="J32" s="40">
        <v>0</v>
      </c>
      <c r="K32" s="40">
        <v>478089.81955957116</v>
      </c>
      <c r="L32" s="40">
        <v>1195224.5488989279</v>
      </c>
      <c r="M32" s="27" t="s">
        <v>9</v>
      </c>
      <c r="N32" s="41">
        <v>0</v>
      </c>
      <c r="O32" s="4"/>
      <c r="P32" s="4"/>
    </row>
    <row r="33" spans="2:16" ht="14" x14ac:dyDescent="0.3">
      <c r="B33" s="4"/>
      <c r="C33" s="6"/>
      <c r="D33" s="35"/>
      <c r="E33" s="35"/>
      <c r="F33" s="35"/>
      <c r="G33" s="22" t="s">
        <v>12</v>
      </c>
      <c r="H33" s="4"/>
      <c r="I33" s="35"/>
      <c r="J33" s="35"/>
      <c r="K33" s="35"/>
      <c r="L33" s="35"/>
      <c r="M33" s="35"/>
      <c r="N33" s="22" t="s">
        <v>12</v>
      </c>
      <c r="O33" s="4"/>
      <c r="P33" s="4"/>
    </row>
    <row r="34" spans="2:16" ht="14" x14ac:dyDescent="0.3">
      <c r="B34" s="4"/>
      <c r="C34" s="7"/>
      <c r="D34" s="35"/>
      <c r="E34" s="35"/>
      <c r="F34" s="35"/>
      <c r="G34" s="18">
        <f>G28+G30+G32</f>
        <v>2624933.3636708683</v>
      </c>
      <c r="H34" s="4"/>
      <c r="I34" s="35"/>
      <c r="J34" s="35"/>
      <c r="K34" s="35"/>
      <c r="L34" s="35"/>
      <c r="M34" s="35"/>
      <c r="N34" s="18">
        <v>2120129.8504748996</v>
      </c>
      <c r="O34" s="4"/>
      <c r="P34" s="4"/>
    </row>
    <row r="35" spans="2:16" ht="26" x14ac:dyDescent="0.3">
      <c r="B35" s="4"/>
      <c r="C35" s="4"/>
      <c r="D35" s="5">
        <v>2017</v>
      </c>
      <c r="E35" s="19" t="s">
        <v>13</v>
      </c>
      <c r="F35" s="39"/>
      <c r="G35" s="9"/>
      <c r="H35" s="4"/>
      <c r="I35" s="4"/>
      <c r="J35" s="4"/>
      <c r="K35" s="5">
        <v>2017</v>
      </c>
      <c r="L35" s="19" t="s">
        <v>13</v>
      </c>
      <c r="M35" s="35"/>
      <c r="N35" s="4"/>
      <c r="O35" s="4"/>
      <c r="P35" s="4"/>
    </row>
    <row r="36" spans="2:16" ht="14" x14ac:dyDescent="0.3">
      <c r="B36" s="4"/>
      <c r="C36" s="3" t="s">
        <v>14</v>
      </c>
      <c r="D36" s="12">
        <v>0.67233311002085949</v>
      </c>
      <c r="E36" s="10">
        <f>D36*$E$39</f>
        <v>7025880.9997179816</v>
      </c>
      <c r="F36" s="42"/>
      <c r="G36" s="9"/>
      <c r="H36" s="4"/>
      <c r="I36" s="4"/>
      <c r="J36" s="3" t="s">
        <v>14</v>
      </c>
      <c r="K36" s="12">
        <v>0.67233311002085949</v>
      </c>
      <c r="L36" s="10">
        <v>7025880.9997179816</v>
      </c>
      <c r="M36" s="35"/>
      <c r="N36" s="4"/>
      <c r="O36" s="4"/>
      <c r="P36" s="4"/>
    </row>
    <row r="37" spans="2:16" ht="14" x14ac:dyDescent="0.3">
      <c r="B37" s="4"/>
      <c r="C37" s="3" t="s">
        <v>15</v>
      </c>
      <c r="D37" s="12">
        <v>0.21329133506058279</v>
      </c>
      <c r="E37" s="10">
        <f>D37*$E$39</f>
        <v>2228894.4513830901</v>
      </c>
      <c r="F37" s="42"/>
      <c r="G37" s="9"/>
      <c r="H37" s="4"/>
      <c r="I37" s="4"/>
      <c r="J37" s="3" t="s">
        <v>15</v>
      </c>
      <c r="K37" s="12">
        <v>0.21329133506058279</v>
      </c>
      <c r="L37" s="10">
        <v>2228894.4513830901</v>
      </c>
      <c r="M37" s="35"/>
      <c r="N37" s="4"/>
      <c r="O37" s="4"/>
      <c r="P37" s="4"/>
    </row>
    <row r="38" spans="2:16" ht="14" x14ac:dyDescent="0.3">
      <c r="B38" s="4"/>
      <c r="C38" s="3" t="s">
        <v>16</v>
      </c>
      <c r="D38" s="12">
        <v>0.11437555491855769</v>
      </c>
      <c r="E38" s="10">
        <f>D38*$E$39</f>
        <v>1195224.5488989279</v>
      </c>
      <c r="F38" s="42"/>
      <c r="G38" s="11"/>
      <c r="H38" s="4"/>
      <c r="I38" s="4"/>
      <c r="J38" s="3" t="s">
        <v>16</v>
      </c>
      <c r="K38" s="12">
        <v>0.11437555491855769</v>
      </c>
      <c r="L38" s="10">
        <v>1195224.5488989279</v>
      </c>
      <c r="M38" s="35"/>
      <c r="N38" s="4"/>
      <c r="O38" s="4"/>
      <c r="P38" s="4"/>
    </row>
    <row r="39" spans="2:16" ht="14" x14ac:dyDescent="0.3">
      <c r="B39" s="4"/>
      <c r="C39" s="4"/>
      <c r="D39" s="12">
        <f>SUM(D36:D38)</f>
        <v>1</v>
      </c>
      <c r="E39" s="10">
        <v>10450000</v>
      </c>
      <c r="F39" s="42"/>
      <c r="G39" s="4"/>
      <c r="H39" s="4"/>
      <c r="I39" s="4"/>
      <c r="J39" s="4"/>
      <c r="K39" s="12">
        <v>1</v>
      </c>
      <c r="L39" s="10">
        <v>10450000</v>
      </c>
      <c r="M39" s="35"/>
      <c r="N39" s="4"/>
      <c r="O39" s="4"/>
      <c r="P39" s="4"/>
    </row>
    <row r="40" spans="2:16" ht="14" x14ac:dyDescent="0.3">
      <c r="B40" s="4"/>
      <c r="C40" s="4"/>
      <c r="D40" s="4"/>
      <c r="E40" s="4"/>
      <c r="F40" s="43"/>
      <c r="G40" s="4"/>
      <c r="H40" s="4"/>
      <c r="I40" s="4"/>
      <c r="J40" s="4"/>
      <c r="K40" s="4"/>
      <c r="L40" s="4"/>
      <c r="M40" s="35"/>
      <c r="N40" s="4"/>
      <c r="O40" s="4"/>
      <c r="P40" s="4"/>
    </row>
    <row r="41" spans="2:16" ht="26" x14ac:dyDescent="0.3">
      <c r="B41" s="4"/>
      <c r="C41" s="6"/>
      <c r="D41" s="13" t="s">
        <v>17</v>
      </c>
      <c r="E41" s="14" t="s">
        <v>18</v>
      </c>
      <c r="F41" s="44"/>
      <c r="G41" s="1"/>
      <c r="H41" s="4"/>
      <c r="I41" s="4"/>
      <c r="J41" s="4"/>
      <c r="K41" s="13" t="s">
        <v>17</v>
      </c>
      <c r="L41" s="14" t="s">
        <v>18</v>
      </c>
      <c r="M41" s="35"/>
      <c r="N41" s="4"/>
      <c r="O41" s="4"/>
      <c r="P41" s="4"/>
    </row>
    <row r="42" spans="2:16" ht="14" x14ac:dyDescent="0.3">
      <c r="B42" s="4"/>
      <c r="C42" s="4"/>
      <c r="D42" s="15">
        <v>0.5</v>
      </c>
      <c r="E42" s="16">
        <v>0</v>
      </c>
      <c r="F42" s="45"/>
      <c r="G42" s="2"/>
      <c r="H42" s="4"/>
      <c r="I42" s="4"/>
      <c r="J42" s="4"/>
      <c r="K42" s="15">
        <v>0.75</v>
      </c>
      <c r="L42" s="16">
        <v>0</v>
      </c>
      <c r="M42" s="35"/>
      <c r="N42" s="4"/>
      <c r="O42" s="4"/>
      <c r="P42" s="4"/>
    </row>
    <row r="43" spans="2:16" ht="14" x14ac:dyDescent="0.3">
      <c r="B43" s="4"/>
      <c r="C43" s="8"/>
      <c r="D43" s="15">
        <v>1</v>
      </c>
      <c r="E43" s="16">
        <v>0.4</v>
      </c>
      <c r="F43" s="45"/>
      <c r="G43" s="2"/>
      <c r="H43" s="4"/>
      <c r="I43" s="4"/>
      <c r="J43" s="8"/>
      <c r="K43" s="15">
        <v>1</v>
      </c>
      <c r="L43" s="16">
        <v>0.4</v>
      </c>
      <c r="M43" s="35"/>
      <c r="N43" s="4"/>
      <c r="O43" s="4"/>
      <c r="P43" s="4"/>
    </row>
    <row r="44" spans="2:16" ht="14" x14ac:dyDescent="0.3">
      <c r="B44" s="4"/>
      <c r="C44" s="4"/>
      <c r="D44" s="15">
        <v>1.5</v>
      </c>
      <c r="E44" s="16">
        <v>1</v>
      </c>
      <c r="F44" s="45"/>
      <c r="G44" s="2"/>
      <c r="H44" s="4"/>
      <c r="I44" s="4"/>
      <c r="J44" s="8"/>
      <c r="K44" s="15">
        <v>1.5</v>
      </c>
      <c r="L44" s="16">
        <v>1</v>
      </c>
      <c r="M44" s="35"/>
      <c r="N44" s="4"/>
      <c r="O44" s="4"/>
      <c r="P44" s="4"/>
    </row>
    <row r="45" spans="2:16" ht="14" x14ac:dyDescent="0.3">
      <c r="B45" s="4"/>
      <c r="C45" s="4"/>
      <c r="D45" s="46"/>
      <c r="E45" s="8"/>
      <c r="F45" s="45"/>
      <c r="G45" s="2"/>
      <c r="H45" s="4"/>
      <c r="I45" s="4"/>
      <c r="J45" s="8"/>
      <c r="K45" s="46"/>
      <c r="L45" s="8"/>
      <c r="M45" s="35"/>
      <c r="N45" s="4"/>
      <c r="O45" s="4"/>
      <c r="P45" s="4"/>
    </row>
    <row r="46" spans="2:16" s="4" customFormat="1" ht="14.5" x14ac:dyDescent="0.35">
      <c r="B46" s="38" t="s">
        <v>0</v>
      </c>
      <c r="C46" s="6"/>
      <c r="D46" s="6"/>
      <c r="E46" s="6"/>
      <c r="F46" s="6"/>
      <c r="I46" s="38" t="s">
        <v>1</v>
      </c>
      <c r="J46"/>
      <c r="K46"/>
      <c r="L46"/>
      <c r="M46"/>
    </row>
    <row r="47" spans="2:16" ht="14.5" x14ac:dyDescent="0.35">
      <c r="B47" s="4"/>
      <c r="C47" s="6"/>
      <c r="D47" s="6"/>
      <c r="E47" s="6"/>
      <c r="F47" s="43"/>
      <c r="G47" s="4"/>
      <c r="H47" s="4"/>
      <c r="I47" s="4"/>
      <c r="J47"/>
      <c r="K47"/>
      <c r="L47"/>
      <c r="M47"/>
      <c r="N47"/>
      <c r="O47"/>
      <c r="P47" s="4"/>
    </row>
    <row r="48" spans="2:16" ht="13" x14ac:dyDescent="0.25">
      <c r="B48" s="21" t="s">
        <v>20</v>
      </c>
      <c r="C48" s="20"/>
      <c r="D48" s="20"/>
      <c r="E48" s="20"/>
      <c r="F48" s="39"/>
      <c r="G48" s="20"/>
      <c r="H48" s="4"/>
      <c r="I48" s="21" t="s">
        <v>20</v>
      </c>
      <c r="J48" s="4"/>
      <c r="K48" s="4"/>
      <c r="L48" s="4"/>
      <c r="M48" s="4"/>
      <c r="N48" s="4"/>
      <c r="O48" s="4"/>
      <c r="P48" s="4"/>
    </row>
    <row r="49" spans="2:16" ht="26" x14ac:dyDescent="0.25">
      <c r="B49" s="23" t="s">
        <v>3</v>
      </c>
      <c r="C49" s="30" t="s">
        <v>4</v>
      </c>
      <c r="D49" s="30" t="s">
        <v>5</v>
      </c>
      <c r="E49" s="30" t="s">
        <v>6</v>
      </c>
      <c r="F49" s="26" t="s">
        <v>7</v>
      </c>
      <c r="G49" s="29">
        <v>1.0125999999999999</v>
      </c>
      <c r="H49" s="4"/>
      <c r="I49" s="23" t="s">
        <v>3</v>
      </c>
      <c r="J49" s="30" t="s">
        <v>8</v>
      </c>
      <c r="K49" s="30" t="s">
        <v>5</v>
      </c>
      <c r="L49" s="30" t="s">
        <v>6</v>
      </c>
      <c r="M49" s="26" t="s">
        <v>7</v>
      </c>
      <c r="N49" s="29">
        <v>1.0125999999999999</v>
      </c>
      <c r="O49" s="4"/>
      <c r="P49" s="4"/>
    </row>
    <row r="50" spans="2:16" ht="26" x14ac:dyDescent="0.25">
      <c r="B50" s="24"/>
      <c r="C50" s="25">
        <f>$E50*E$64</f>
        <v>0</v>
      </c>
      <c r="D50" s="25">
        <f>$E50*E$65</f>
        <v>2847788.9055523761</v>
      </c>
      <c r="E50" s="25">
        <f>E58</f>
        <v>7119472.2638809392</v>
      </c>
      <c r="F50" s="27" t="s">
        <v>9</v>
      </c>
      <c r="G50" s="28">
        <f>IF(G49&lt;0.5,0,IF(G49&lt;1,D50*(G49-0.5)/0.5,IF(G49&lt;=1.5,(D50+(E50-D50)*(G49-1)/0.5),E50)))</f>
        <v>2955435.3261822555</v>
      </c>
      <c r="H50" s="4"/>
      <c r="I50" s="24"/>
      <c r="J50" s="25">
        <v>0</v>
      </c>
      <c r="K50" s="25">
        <v>2847788.9055523761</v>
      </c>
      <c r="L50" s="25">
        <v>7119472.2638809392</v>
      </c>
      <c r="M50" s="27" t="s">
        <v>9</v>
      </c>
      <c r="N50" s="28">
        <v>2955435.3261822555</v>
      </c>
      <c r="O50" s="4"/>
      <c r="P50" s="4"/>
    </row>
    <row r="51" spans="2:16" ht="26" x14ac:dyDescent="0.25">
      <c r="B51" s="23" t="s">
        <v>10</v>
      </c>
      <c r="C51" s="30" t="s">
        <v>4</v>
      </c>
      <c r="D51" s="30" t="s">
        <v>5</v>
      </c>
      <c r="E51" s="30" t="s">
        <v>6</v>
      </c>
      <c r="F51" s="26" t="s">
        <v>7</v>
      </c>
      <c r="G51" s="29">
        <v>0.87019999999999997</v>
      </c>
      <c r="H51" s="4"/>
      <c r="I51" s="23" t="s">
        <v>10</v>
      </c>
      <c r="J51" s="30" t="s">
        <v>8</v>
      </c>
      <c r="K51" s="30" t="s">
        <v>5</v>
      </c>
      <c r="L51" s="30" t="s">
        <v>6</v>
      </c>
      <c r="M51" s="26" t="s">
        <v>7</v>
      </c>
      <c r="N51" s="29">
        <v>0.87019999999999997</v>
      </c>
      <c r="O51" s="4"/>
      <c r="P51" s="4"/>
    </row>
    <row r="52" spans="2:16" ht="26" x14ac:dyDescent="0.25">
      <c r="B52" s="24"/>
      <c r="C52" s="25">
        <f>$E52*E$64</f>
        <v>0</v>
      </c>
      <c r="D52" s="25">
        <f>$E52*E$65</f>
        <v>878117.93199703121</v>
      </c>
      <c r="E52" s="25">
        <f>E59</f>
        <v>2195294.8299925779</v>
      </c>
      <c r="F52" s="27" t="s">
        <v>9</v>
      </c>
      <c r="G52" s="28">
        <f>IF(G51&lt;0.5,0,IF(G51&lt;1,D52*(G51-0.5)/0.5,IF(G51&lt;=1.5,(D52+(E52-D52)*(G51-1)/0.5),E52)))</f>
        <v>650158.51685060188</v>
      </c>
      <c r="H52" s="4"/>
      <c r="I52" s="24"/>
      <c r="J52" s="25">
        <v>0</v>
      </c>
      <c r="K52" s="25">
        <v>878117.93199703121</v>
      </c>
      <c r="L52" s="25">
        <v>2195294.8299925779</v>
      </c>
      <c r="M52" s="27" t="s">
        <v>9</v>
      </c>
      <c r="N52" s="28">
        <v>422199.1017041725</v>
      </c>
      <c r="O52" s="4"/>
      <c r="P52" s="4"/>
    </row>
    <row r="53" spans="2:16" ht="26" x14ac:dyDescent="0.25">
      <c r="B53" s="23" t="s">
        <v>11</v>
      </c>
      <c r="C53" s="30" t="s">
        <v>4</v>
      </c>
      <c r="D53" s="30" t="s">
        <v>5</v>
      </c>
      <c r="E53" s="30" t="s">
        <v>6</v>
      </c>
      <c r="F53" s="26" t="s">
        <v>7</v>
      </c>
      <c r="G53" s="29">
        <v>1.1109500000000001</v>
      </c>
      <c r="H53" s="4"/>
      <c r="I53" s="23" t="s">
        <v>11</v>
      </c>
      <c r="J53" s="30" t="s">
        <v>8</v>
      </c>
      <c r="K53" s="30" t="s">
        <v>5</v>
      </c>
      <c r="L53" s="30" t="s">
        <v>6</v>
      </c>
      <c r="M53" s="26" t="s">
        <v>7</v>
      </c>
      <c r="N53" s="29">
        <v>1.1109500000000001</v>
      </c>
      <c r="O53" s="4"/>
      <c r="P53" s="4"/>
    </row>
    <row r="54" spans="2:16" ht="26" x14ac:dyDescent="0.25">
      <c r="B54" s="24"/>
      <c r="C54" s="25">
        <f>$E54*E$64</f>
        <v>0</v>
      </c>
      <c r="D54" s="40">
        <f>$E54*E$65</f>
        <v>454093.16245059296</v>
      </c>
      <c r="E54" s="40">
        <f>E60</f>
        <v>1135232.9061264824</v>
      </c>
      <c r="F54" s="27" t="s">
        <v>9</v>
      </c>
      <c r="G54" s="41">
        <f>IF(G53&lt;0.5,0,IF(G53&lt;1,D54*(G53-0.5)/0.5,IF(G53&lt;=1.5,(D54+(E54-D54)*(G53-1)/0.5),E54)))</f>
        <v>605238.07157227304</v>
      </c>
      <c r="H54" s="4"/>
      <c r="I54" s="24"/>
      <c r="J54" s="40">
        <v>0</v>
      </c>
      <c r="K54" s="40">
        <v>454093.16245059296</v>
      </c>
      <c r="L54" s="40">
        <v>1135232.9061264824</v>
      </c>
      <c r="M54" s="27" t="s">
        <v>9</v>
      </c>
      <c r="N54" s="41">
        <v>605238.07157227304</v>
      </c>
      <c r="O54" s="4"/>
      <c r="P54" s="4"/>
    </row>
    <row r="55" spans="2:16" ht="14" x14ac:dyDescent="0.3">
      <c r="B55" s="4"/>
      <c r="C55" s="6"/>
      <c r="D55" s="35"/>
      <c r="E55" s="35"/>
      <c r="F55" s="35"/>
      <c r="G55" s="22" t="s">
        <v>12</v>
      </c>
      <c r="H55" s="4"/>
      <c r="I55" s="35"/>
      <c r="J55" s="35"/>
      <c r="K55" s="35"/>
      <c r="L55" s="35"/>
      <c r="M55" s="35"/>
      <c r="N55" s="22" t="s">
        <v>12</v>
      </c>
      <c r="O55" s="4"/>
      <c r="P55" s="4"/>
    </row>
    <row r="56" spans="2:16" ht="14" x14ac:dyDescent="0.3">
      <c r="B56" s="4"/>
      <c r="C56" s="7"/>
      <c r="D56" s="35"/>
      <c r="E56" s="35"/>
      <c r="F56" s="35"/>
      <c r="G56" s="18">
        <f>G50+G52+G54</f>
        <v>4210831.9146051304</v>
      </c>
      <c r="H56" s="4"/>
      <c r="I56" s="35"/>
      <c r="J56" s="35"/>
      <c r="K56" s="35"/>
      <c r="L56" s="35"/>
      <c r="M56" s="35"/>
      <c r="N56" s="18">
        <v>3982872.4994587009</v>
      </c>
      <c r="O56" s="4"/>
      <c r="P56" s="4"/>
    </row>
    <row r="57" spans="2:16" ht="26" x14ac:dyDescent="0.3">
      <c r="B57" s="4"/>
      <c r="C57" s="4"/>
      <c r="D57" s="5">
        <v>2018</v>
      </c>
      <c r="E57" s="19" t="s">
        <v>13</v>
      </c>
      <c r="F57" s="39"/>
      <c r="G57" s="9"/>
      <c r="H57" s="4"/>
      <c r="I57" s="4"/>
      <c r="J57" s="4"/>
      <c r="K57" s="5">
        <v>2018</v>
      </c>
      <c r="L57" s="19" t="s">
        <v>13</v>
      </c>
      <c r="M57" s="35"/>
      <c r="N57" s="4"/>
      <c r="O57" s="4"/>
      <c r="P57" s="4"/>
    </row>
    <row r="58" spans="2:16" ht="14" x14ac:dyDescent="0.3">
      <c r="B58" s="4"/>
      <c r="C58" s="3" t="s">
        <v>14</v>
      </c>
      <c r="D58" s="12">
        <v>0.68128921185463531</v>
      </c>
      <c r="E58" s="10">
        <f>D58*$E$61</f>
        <v>7119472.2638809392</v>
      </c>
      <c r="F58" s="42"/>
      <c r="G58" s="9"/>
      <c r="H58" s="4"/>
      <c r="I58" s="4"/>
      <c r="J58" s="3" t="s">
        <v>14</v>
      </c>
      <c r="K58" s="12">
        <v>0.68128921185463531</v>
      </c>
      <c r="L58" s="10">
        <v>7119472.2638809392</v>
      </c>
      <c r="M58" s="35"/>
      <c r="N58" s="4"/>
      <c r="O58" s="4"/>
      <c r="P58" s="4"/>
    </row>
    <row r="59" spans="2:16" ht="14" x14ac:dyDescent="0.3">
      <c r="B59" s="4"/>
      <c r="C59" s="3" t="s">
        <v>15</v>
      </c>
      <c r="D59" s="12">
        <v>0.2100760602863711</v>
      </c>
      <c r="E59" s="10">
        <f>D59*$E$61</f>
        <v>2195294.8299925779</v>
      </c>
      <c r="F59" s="42"/>
      <c r="G59" s="9"/>
      <c r="H59" s="4"/>
      <c r="I59" s="4"/>
      <c r="J59" s="3" t="s">
        <v>15</v>
      </c>
      <c r="K59" s="12">
        <v>0.2100760602863711</v>
      </c>
      <c r="L59" s="10">
        <v>2195294.8299925779</v>
      </c>
      <c r="M59" s="35"/>
      <c r="N59" s="4"/>
      <c r="O59" s="4"/>
      <c r="P59" s="4"/>
    </row>
    <row r="60" spans="2:16" ht="14" x14ac:dyDescent="0.3">
      <c r="B60" s="4"/>
      <c r="C60" s="3" t="s">
        <v>16</v>
      </c>
      <c r="D60" s="12">
        <v>0.10863472785899353</v>
      </c>
      <c r="E60" s="10">
        <f>D60*$E$61</f>
        <v>1135232.9061264824</v>
      </c>
      <c r="F60" s="42"/>
      <c r="G60" s="11"/>
      <c r="H60" s="4"/>
      <c r="I60" s="4"/>
      <c r="J60" s="3" t="s">
        <v>16</v>
      </c>
      <c r="K60" s="12">
        <v>0.10863472785899353</v>
      </c>
      <c r="L60" s="10">
        <v>1135232.9061264824</v>
      </c>
      <c r="M60" s="35"/>
      <c r="N60" s="4"/>
      <c r="O60" s="4"/>
      <c r="P60" s="4"/>
    </row>
    <row r="61" spans="2:16" ht="14" x14ac:dyDescent="0.3">
      <c r="B61" s="4"/>
      <c r="C61" s="4"/>
      <c r="D61" s="12">
        <f>SUM(D58:D60)</f>
        <v>0.99999999999999989</v>
      </c>
      <c r="E61" s="10">
        <v>10450000</v>
      </c>
      <c r="F61" s="42"/>
      <c r="G61" s="4"/>
      <c r="H61" s="4"/>
      <c r="I61" s="4"/>
      <c r="J61" s="4"/>
      <c r="K61" s="12">
        <v>0.99999999999999989</v>
      </c>
      <c r="L61" s="10">
        <v>10450000</v>
      </c>
      <c r="M61" s="35"/>
      <c r="N61" s="4"/>
      <c r="O61" s="4"/>
      <c r="P61" s="4"/>
    </row>
    <row r="62" spans="2:16" ht="14" x14ac:dyDescent="0.3">
      <c r="B62" s="4"/>
      <c r="C62" s="4"/>
      <c r="D62" s="4"/>
      <c r="E62" s="4"/>
      <c r="F62" s="43"/>
      <c r="G62" s="4"/>
      <c r="H62" s="4"/>
      <c r="I62" s="4"/>
      <c r="J62" s="4"/>
      <c r="K62" s="4"/>
      <c r="L62" s="4"/>
      <c r="M62" s="35"/>
      <c r="N62" s="4"/>
      <c r="O62" s="4"/>
      <c r="P62" s="4"/>
    </row>
    <row r="63" spans="2:16" ht="26" x14ac:dyDescent="0.3">
      <c r="B63" s="4"/>
      <c r="C63" s="6"/>
      <c r="D63" s="13" t="s">
        <v>17</v>
      </c>
      <c r="E63" s="14" t="s">
        <v>18</v>
      </c>
      <c r="F63" s="44"/>
      <c r="G63" s="1"/>
      <c r="H63" s="4"/>
      <c r="I63" s="4"/>
      <c r="J63" s="4"/>
      <c r="K63" s="13" t="s">
        <v>17</v>
      </c>
      <c r="L63" s="14" t="s">
        <v>18</v>
      </c>
      <c r="M63" s="35"/>
      <c r="N63" s="4"/>
      <c r="O63" s="4"/>
      <c r="P63" s="4"/>
    </row>
    <row r="64" spans="2:16" ht="14" x14ac:dyDescent="0.3">
      <c r="B64" s="4"/>
      <c r="C64" s="4"/>
      <c r="D64" s="15">
        <v>0.5</v>
      </c>
      <c r="E64" s="16">
        <v>0</v>
      </c>
      <c r="F64" s="45"/>
      <c r="G64" s="2"/>
      <c r="H64" s="4"/>
      <c r="I64" s="4"/>
      <c r="J64" s="4"/>
      <c r="K64" s="15">
        <v>0.75</v>
      </c>
      <c r="L64" s="16">
        <v>0</v>
      </c>
      <c r="M64" s="35"/>
      <c r="N64" s="4"/>
      <c r="O64" s="4"/>
      <c r="P64" s="4"/>
    </row>
    <row r="65" spans="2:16" ht="14" x14ac:dyDescent="0.3">
      <c r="B65" s="4"/>
      <c r="C65" s="8"/>
      <c r="D65" s="15">
        <v>1</v>
      </c>
      <c r="E65" s="16">
        <v>0.4</v>
      </c>
      <c r="F65" s="45"/>
      <c r="G65" s="2"/>
      <c r="H65" s="4"/>
      <c r="I65" s="4"/>
      <c r="J65" s="8"/>
      <c r="K65" s="15">
        <v>1</v>
      </c>
      <c r="L65" s="16">
        <v>0.4</v>
      </c>
      <c r="M65" s="35"/>
      <c r="N65" s="4"/>
      <c r="O65" s="4"/>
      <c r="P65" s="4"/>
    </row>
    <row r="66" spans="2:16" ht="14" x14ac:dyDescent="0.3">
      <c r="B66" s="4"/>
      <c r="C66" s="4"/>
      <c r="D66" s="15">
        <v>1.5</v>
      </c>
      <c r="E66" s="16">
        <v>1</v>
      </c>
      <c r="F66" s="45"/>
      <c r="G66" s="2"/>
      <c r="H66" s="4"/>
      <c r="I66" s="4"/>
      <c r="J66" s="8"/>
      <c r="K66" s="15">
        <v>1.5</v>
      </c>
      <c r="L66" s="16">
        <v>1</v>
      </c>
      <c r="M66" s="35"/>
      <c r="N66" s="4"/>
      <c r="O66" s="4"/>
      <c r="P66" s="4"/>
    </row>
    <row r="67" spans="2:16" x14ac:dyDescent="0.25">
      <c r="B67" s="4"/>
      <c r="C67" s="6"/>
      <c r="D67" s="6"/>
      <c r="E67" s="6"/>
      <c r="F67" s="43"/>
      <c r="G67" s="4"/>
      <c r="H67" s="4"/>
      <c r="I67" s="4"/>
      <c r="J67" s="17"/>
      <c r="K67" s="17"/>
      <c r="L67" s="17"/>
      <c r="M67" s="17"/>
      <c r="N67" s="17"/>
      <c r="O67" s="4"/>
      <c r="P67" s="4"/>
    </row>
    <row r="68" spans="2:16" s="4" customFormat="1" ht="14.5" x14ac:dyDescent="0.35">
      <c r="B68" s="38" t="s">
        <v>0</v>
      </c>
      <c r="C68" s="6"/>
      <c r="D68" s="6"/>
      <c r="E68" s="6"/>
      <c r="F68" s="6"/>
      <c r="I68" s="38" t="s">
        <v>1</v>
      </c>
      <c r="J68"/>
      <c r="K68"/>
      <c r="L68"/>
      <c r="M68"/>
    </row>
    <row r="69" spans="2:16" s="4" customFormat="1" ht="14.5" x14ac:dyDescent="0.35">
      <c r="B69" s="38"/>
      <c r="C69" s="6"/>
      <c r="D69" s="6"/>
      <c r="E69" s="6"/>
      <c r="F69" s="6"/>
      <c r="I69" s="38"/>
      <c r="J69"/>
      <c r="K69"/>
      <c r="L69"/>
      <c r="M69"/>
    </row>
    <row r="70" spans="2:16" ht="13" x14ac:dyDescent="0.25">
      <c r="B70" s="21" t="s">
        <v>21</v>
      </c>
      <c r="C70" s="6"/>
      <c r="D70" s="6"/>
      <c r="E70" s="20"/>
      <c r="F70" s="39"/>
      <c r="G70" s="4"/>
      <c r="H70" s="4"/>
      <c r="I70" s="21" t="s">
        <v>21</v>
      </c>
      <c r="J70" s="4"/>
      <c r="K70" s="4"/>
      <c r="L70" s="4"/>
      <c r="M70" s="4"/>
      <c r="N70" s="4"/>
      <c r="O70" s="4"/>
      <c r="P70" s="4"/>
    </row>
    <row r="71" spans="2:16" ht="26" x14ac:dyDescent="0.25">
      <c r="B71" s="23" t="s">
        <v>3</v>
      </c>
      <c r="C71" s="30" t="s">
        <v>4</v>
      </c>
      <c r="D71" s="30" t="s">
        <v>5</v>
      </c>
      <c r="E71" s="30" t="s">
        <v>6</v>
      </c>
      <c r="F71" s="26" t="s">
        <v>7</v>
      </c>
      <c r="G71" s="29">
        <v>1.2402105490051067</v>
      </c>
      <c r="H71" s="4"/>
      <c r="I71" s="23" t="s">
        <v>3</v>
      </c>
      <c r="J71" s="30" t="s">
        <v>8</v>
      </c>
      <c r="K71" s="30" t="s">
        <v>5</v>
      </c>
      <c r="L71" s="30" t="s">
        <v>6</v>
      </c>
      <c r="M71" s="26" t="s">
        <v>7</v>
      </c>
      <c r="N71" s="29">
        <v>1.2402105490051067</v>
      </c>
      <c r="O71" s="4"/>
      <c r="P71" s="4"/>
    </row>
    <row r="72" spans="2:16" ht="26" x14ac:dyDescent="0.25">
      <c r="B72" s="24"/>
      <c r="C72" s="25">
        <f>E72*$E$86</f>
        <v>0</v>
      </c>
      <c r="D72" s="40">
        <f>E72*$E$87</f>
        <v>2805388.4363237107</v>
      </c>
      <c r="E72" s="25">
        <f>E80</f>
        <v>7013471.0908092763</v>
      </c>
      <c r="F72" s="27" t="s">
        <v>9</v>
      </c>
      <c r="G72" s="28">
        <f>IF(G71&lt;0.5,0,IF(G71&lt;1,D72*(G71-0.5)/0.5,IF(G71&lt;=1.5,(D72+(E72-D72)*(G71-1)/0.5),E72)))</f>
        <v>4827040.1257093996</v>
      </c>
      <c r="H72" s="4"/>
      <c r="I72" s="24"/>
      <c r="J72" s="25">
        <v>0</v>
      </c>
      <c r="K72" s="25">
        <v>2805388.4363237107</v>
      </c>
      <c r="L72" s="25">
        <v>7013471.0908092763</v>
      </c>
      <c r="M72" s="27" t="s">
        <v>9</v>
      </c>
      <c r="N72" s="28">
        <v>4827040.1257093996</v>
      </c>
      <c r="O72" s="4"/>
      <c r="P72" s="4"/>
    </row>
    <row r="73" spans="2:16" ht="26" x14ac:dyDescent="0.25">
      <c r="B73" s="23" t="s">
        <v>10</v>
      </c>
      <c r="C73" s="30" t="s">
        <v>4</v>
      </c>
      <c r="D73" s="30" t="s">
        <v>5</v>
      </c>
      <c r="E73" s="30" t="s">
        <v>6</v>
      </c>
      <c r="F73" s="26" t="s">
        <v>7</v>
      </c>
      <c r="G73" s="29">
        <v>1.0935220500799043</v>
      </c>
      <c r="H73" s="4"/>
      <c r="I73" s="23" t="s">
        <v>10</v>
      </c>
      <c r="J73" s="30" t="s">
        <v>8</v>
      </c>
      <c r="K73" s="30" t="s">
        <v>5</v>
      </c>
      <c r="L73" s="30" t="s">
        <v>6</v>
      </c>
      <c r="M73" s="26" t="s">
        <v>7</v>
      </c>
      <c r="N73" s="29">
        <v>1.0935220500799043</v>
      </c>
      <c r="O73" s="4"/>
      <c r="P73" s="4"/>
    </row>
    <row r="74" spans="2:16" ht="26" x14ac:dyDescent="0.25">
      <c r="B74" s="24"/>
      <c r="C74" s="25">
        <f>E74*$E$86</f>
        <v>0</v>
      </c>
      <c r="D74" s="40">
        <f>E74*$E$87</f>
        <v>905650.96528179746</v>
      </c>
      <c r="E74" s="25">
        <f>E81</f>
        <v>2264127.4132044935</v>
      </c>
      <c r="F74" s="27" t="s">
        <v>9</v>
      </c>
      <c r="G74" s="28">
        <f>IF(G73&lt;0.5,0,IF(G73&lt;1,D74*(G73-0.5)/0.5,IF(G73&lt;=1.5,(D74+(E74-D74)*(G73-1)/0.5),E74)))</f>
        <v>1159745.9700717912</v>
      </c>
      <c r="H74" s="4"/>
      <c r="I74" s="24"/>
      <c r="J74" s="25">
        <v>0</v>
      </c>
      <c r="K74" s="25">
        <v>905650.96528179746</v>
      </c>
      <c r="L74" s="25">
        <v>2264127.4132044935</v>
      </c>
      <c r="M74" s="27" t="s">
        <v>9</v>
      </c>
      <c r="N74" s="28">
        <v>1159745.9700717912</v>
      </c>
      <c r="O74" s="4"/>
      <c r="P74" s="4"/>
    </row>
    <row r="75" spans="2:16" ht="26" x14ac:dyDescent="0.25">
      <c r="B75" s="23" t="s">
        <v>11</v>
      </c>
      <c r="C75" s="30" t="s">
        <v>4</v>
      </c>
      <c r="D75" s="30" t="s">
        <v>5</v>
      </c>
      <c r="E75" s="30" t="s">
        <v>6</v>
      </c>
      <c r="F75" s="26" t="s">
        <v>7</v>
      </c>
      <c r="G75" s="29">
        <v>1.1859608307045215</v>
      </c>
      <c r="H75" s="4"/>
      <c r="I75" s="23" t="s">
        <v>11</v>
      </c>
      <c r="J75" s="30" t="s">
        <v>8</v>
      </c>
      <c r="K75" s="30" t="s">
        <v>5</v>
      </c>
      <c r="L75" s="30" t="s">
        <v>6</v>
      </c>
      <c r="M75" s="26" t="s">
        <v>7</v>
      </c>
      <c r="N75" s="29">
        <v>1.1859608307045215</v>
      </c>
      <c r="O75" s="4"/>
      <c r="P75" s="4"/>
    </row>
    <row r="76" spans="2:16" ht="26" x14ac:dyDescent="0.25">
      <c r="B76" s="24"/>
      <c r="C76" s="25">
        <f>E76*$E$86</f>
        <v>0</v>
      </c>
      <c r="D76" s="40">
        <f>E76*$E$87</f>
        <v>468960.59839449212</v>
      </c>
      <c r="E76" s="40">
        <f>E82</f>
        <v>1172401.4959862302</v>
      </c>
      <c r="F76" s="27" t="s">
        <v>9</v>
      </c>
      <c r="G76" s="41">
        <f>IF(G75&lt;0.5,0,IF(G75&lt;1,D76*(G75-0.5)/0.5,IF(G75&lt;=1.5,(D76+(E76-D76)*(G75-1)/0.5),E76)))</f>
        <v>730585.50572987983</v>
      </c>
      <c r="H76" s="4"/>
      <c r="I76" s="24"/>
      <c r="J76" s="40">
        <v>0</v>
      </c>
      <c r="K76" s="40">
        <v>468960.59839449212</v>
      </c>
      <c r="L76" s="40">
        <v>1172401.4959862302</v>
      </c>
      <c r="M76" s="27" t="s">
        <v>9</v>
      </c>
      <c r="N76" s="41">
        <v>730585.50572987983</v>
      </c>
      <c r="O76" s="4"/>
      <c r="P76" s="4"/>
    </row>
    <row r="77" spans="2:16" ht="14" x14ac:dyDescent="0.3">
      <c r="B77" s="4"/>
      <c r="C77" s="6"/>
      <c r="D77" s="35"/>
      <c r="E77" s="35"/>
      <c r="F77" s="35"/>
      <c r="G77" s="22" t="s">
        <v>12</v>
      </c>
      <c r="H77" s="4"/>
      <c r="I77" s="4"/>
      <c r="J77" s="35"/>
      <c r="K77" s="35"/>
      <c r="L77" s="35"/>
      <c r="M77" s="35"/>
      <c r="N77" s="22" t="s">
        <v>12</v>
      </c>
      <c r="O77" s="4"/>
      <c r="P77" s="4"/>
    </row>
    <row r="78" spans="2:16" ht="14" x14ac:dyDescent="0.3">
      <c r="B78" s="4"/>
      <c r="C78" s="7"/>
      <c r="D78" s="35"/>
      <c r="E78" s="35"/>
      <c r="F78" s="35"/>
      <c r="G78" s="18">
        <f>G72+G74+G76</f>
        <v>6717371.6015110705</v>
      </c>
      <c r="H78" s="4"/>
      <c r="I78" s="4"/>
      <c r="J78" s="35"/>
      <c r="K78" s="35"/>
      <c r="L78" s="35"/>
      <c r="M78" s="35"/>
      <c r="N78" s="18">
        <v>6717371.6015110705</v>
      </c>
      <c r="O78" s="4"/>
      <c r="P78" s="4"/>
    </row>
    <row r="79" spans="2:16" ht="26" x14ac:dyDescent="0.3">
      <c r="B79" s="4"/>
      <c r="C79" s="4"/>
      <c r="D79" s="5">
        <v>2019</v>
      </c>
      <c r="E79" s="19" t="s">
        <v>13</v>
      </c>
      <c r="F79" s="39"/>
      <c r="G79" s="9"/>
      <c r="H79" s="4"/>
      <c r="I79" s="4"/>
      <c r="J79" s="4"/>
      <c r="K79" s="5">
        <v>2019</v>
      </c>
      <c r="L79" s="19" t="s">
        <v>13</v>
      </c>
      <c r="M79" s="35"/>
      <c r="N79" s="4"/>
      <c r="O79" s="4"/>
      <c r="P79" s="4"/>
    </row>
    <row r="80" spans="2:16" ht="14" x14ac:dyDescent="0.3">
      <c r="B80" s="4"/>
      <c r="C80" s="3" t="s">
        <v>14</v>
      </c>
      <c r="D80" s="12">
        <v>0.67114555892911731</v>
      </c>
      <c r="E80" s="10">
        <f>D80*$E$83</f>
        <v>7013471.0908092763</v>
      </c>
      <c r="F80" s="42"/>
      <c r="G80" s="9"/>
      <c r="H80" s="4"/>
      <c r="I80" s="4"/>
      <c r="J80" s="3" t="s">
        <v>14</v>
      </c>
      <c r="K80" s="12">
        <v>0.67114555892911731</v>
      </c>
      <c r="L80" s="10">
        <v>7013471.0908092763</v>
      </c>
      <c r="M80" s="35"/>
      <c r="N80" s="4"/>
      <c r="O80" s="4"/>
      <c r="P80" s="4"/>
    </row>
    <row r="81" spans="2:16" ht="14" x14ac:dyDescent="0.3">
      <c r="B81" s="4"/>
      <c r="C81" s="3" t="s">
        <v>15</v>
      </c>
      <c r="D81" s="12">
        <v>0.21666291035449697</v>
      </c>
      <c r="E81" s="10">
        <f>D81*$E$83</f>
        <v>2264127.4132044935</v>
      </c>
      <c r="F81" s="42"/>
      <c r="G81" s="9"/>
      <c r="H81" s="4"/>
      <c r="I81" s="4"/>
      <c r="J81" s="3" t="s">
        <v>15</v>
      </c>
      <c r="K81" s="12">
        <v>0.21666291035449697</v>
      </c>
      <c r="L81" s="10">
        <v>2264127.4132044935</v>
      </c>
      <c r="M81" s="35"/>
      <c r="N81" s="4"/>
      <c r="O81" s="4"/>
      <c r="P81" s="4"/>
    </row>
    <row r="82" spans="2:16" ht="14" x14ac:dyDescent="0.3">
      <c r="B82" s="4"/>
      <c r="C82" s="3" t="s">
        <v>16</v>
      </c>
      <c r="D82" s="12">
        <v>0.11219153071638567</v>
      </c>
      <c r="E82" s="10">
        <f>D82*$E$83</f>
        <v>1172401.4959862302</v>
      </c>
      <c r="F82" s="42"/>
      <c r="G82" s="11"/>
      <c r="H82" s="4"/>
      <c r="I82" s="4"/>
      <c r="J82" s="3" t="s">
        <v>16</v>
      </c>
      <c r="K82" s="12">
        <v>0.11219153071638567</v>
      </c>
      <c r="L82" s="10">
        <v>1172401.4959862302</v>
      </c>
      <c r="M82" s="35"/>
      <c r="N82" s="4"/>
      <c r="O82" s="4"/>
      <c r="P82" s="4"/>
    </row>
    <row r="83" spans="2:16" ht="14" x14ac:dyDescent="0.3">
      <c r="B83" s="4"/>
      <c r="C83" s="4"/>
      <c r="D83" s="12">
        <f>SUM(D80:D82)</f>
        <v>1</v>
      </c>
      <c r="E83" s="10">
        <v>10450000</v>
      </c>
      <c r="F83" s="42"/>
      <c r="G83" s="4"/>
      <c r="H83" s="4"/>
      <c r="I83" s="4"/>
      <c r="J83" s="4"/>
      <c r="K83" s="12">
        <v>1</v>
      </c>
      <c r="L83" s="10">
        <v>10450000</v>
      </c>
      <c r="M83" s="35"/>
      <c r="N83" s="4"/>
      <c r="O83" s="4"/>
      <c r="P83" s="4"/>
    </row>
    <row r="84" spans="2:16" ht="14" x14ac:dyDescent="0.3">
      <c r="B84" s="4"/>
      <c r="C84" s="4"/>
      <c r="D84" s="4"/>
      <c r="E84" s="4"/>
      <c r="F84" s="43"/>
      <c r="G84" s="4"/>
      <c r="H84" s="4"/>
      <c r="I84" s="4"/>
      <c r="J84" s="4"/>
      <c r="K84" s="4"/>
      <c r="L84" s="4"/>
      <c r="M84" s="35"/>
      <c r="N84" s="4"/>
      <c r="O84" s="4"/>
      <c r="P84" s="4"/>
    </row>
    <row r="85" spans="2:16" ht="26" x14ac:dyDescent="0.3">
      <c r="B85" s="4"/>
      <c r="C85" s="6"/>
      <c r="D85" s="13" t="s">
        <v>17</v>
      </c>
      <c r="E85" s="14" t="s">
        <v>18</v>
      </c>
      <c r="F85" s="44"/>
      <c r="G85" s="1"/>
      <c r="H85" s="4"/>
      <c r="I85" s="4"/>
      <c r="J85" s="4"/>
      <c r="K85" s="13" t="s">
        <v>17</v>
      </c>
      <c r="L85" s="14" t="s">
        <v>18</v>
      </c>
      <c r="M85" s="35"/>
      <c r="N85" s="4"/>
      <c r="O85" s="4"/>
      <c r="P85" s="4"/>
    </row>
    <row r="86" spans="2:16" ht="14" x14ac:dyDescent="0.3">
      <c r="B86" s="4"/>
      <c r="C86" s="4"/>
      <c r="D86" s="15">
        <v>0.5</v>
      </c>
      <c r="E86" s="16">
        <v>0</v>
      </c>
      <c r="F86" s="45"/>
      <c r="G86" s="2"/>
      <c r="H86" s="4"/>
      <c r="I86" s="4"/>
      <c r="J86" s="4"/>
      <c r="K86" s="15">
        <v>0.75</v>
      </c>
      <c r="L86" s="16">
        <v>0</v>
      </c>
      <c r="M86" s="35"/>
      <c r="N86" s="4"/>
      <c r="O86" s="4"/>
      <c r="P86" s="4"/>
    </row>
    <row r="87" spans="2:16" ht="14" x14ac:dyDescent="0.3">
      <c r="B87" s="4"/>
      <c r="C87" s="8"/>
      <c r="D87" s="15">
        <v>1</v>
      </c>
      <c r="E87" s="16">
        <v>0.4</v>
      </c>
      <c r="F87" s="45"/>
      <c r="G87" s="2"/>
      <c r="H87" s="4"/>
      <c r="I87" s="4"/>
      <c r="J87" s="8"/>
      <c r="K87" s="15">
        <v>1</v>
      </c>
      <c r="L87" s="16">
        <v>0.4</v>
      </c>
      <c r="M87" s="35"/>
      <c r="N87" s="4"/>
      <c r="O87" s="4"/>
      <c r="P87" s="4"/>
    </row>
    <row r="88" spans="2:16" ht="14" x14ac:dyDescent="0.3">
      <c r="B88" s="4"/>
      <c r="C88" s="4"/>
      <c r="D88" s="15">
        <v>1.5</v>
      </c>
      <c r="E88" s="16">
        <v>1</v>
      </c>
      <c r="F88" s="45"/>
      <c r="G88" s="2"/>
      <c r="H88" s="4"/>
      <c r="I88" s="4"/>
      <c r="J88" s="8"/>
      <c r="K88" s="15">
        <v>1.5</v>
      </c>
      <c r="L88" s="16">
        <v>1</v>
      </c>
      <c r="M88" s="35"/>
      <c r="N88" s="4"/>
      <c r="O88" s="4"/>
      <c r="P88" s="4"/>
    </row>
    <row r="89" spans="2:16" ht="14" x14ac:dyDescent="0.3">
      <c r="B89" s="4"/>
      <c r="C89" s="6"/>
      <c r="D89" s="6"/>
      <c r="E89" s="6"/>
      <c r="F89" s="43"/>
      <c r="G89" s="4"/>
      <c r="H89" s="4"/>
      <c r="I89" s="4"/>
      <c r="J89" s="4"/>
      <c r="K89" s="4"/>
      <c r="L89" s="4"/>
      <c r="M89" s="35"/>
      <c r="N89" s="4"/>
      <c r="O89" s="4"/>
      <c r="P89" s="4"/>
    </row>
    <row r="90" spans="2:16" s="4" customFormat="1" ht="14.5" x14ac:dyDescent="0.35">
      <c r="B90" s="38" t="s">
        <v>0</v>
      </c>
      <c r="C90" s="6"/>
      <c r="D90" s="6"/>
      <c r="E90" s="6"/>
      <c r="F90" s="6"/>
      <c r="I90" s="38" t="s">
        <v>1</v>
      </c>
      <c r="J90"/>
      <c r="K90"/>
      <c r="L90"/>
      <c r="M90"/>
    </row>
    <row r="91" spans="2:16" s="4" customFormat="1" ht="14.5" x14ac:dyDescent="0.35">
      <c r="B91" s="38"/>
      <c r="C91" s="6"/>
      <c r="D91" s="6"/>
      <c r="E91" s="6"/>
      <c r="F91" s="6"/>
      <c r="I91" s="38"/>
      <c r="J91"/>
      <c r="K91"/>
      <c r="L91"/>
      <c r="M91"/>
    </row>
    <row r="92" spans="2:16" ht="13" x14ac:dyDescent="0.25">
      <c r="B92" s="21" t="s">
        <v>22</v>
      </c>
      <c r="C92" s="20"/>
      <c r="D92" s="20"/>
      <c r="E92" s="20"/>
      <c r="F92" s="39"/>
      <c r="G92" s="20"/>
      <c r="H92" s="4"/>
      <c r="I92" s="21" t="s">
        <v>22</v>
      </c>
      <c r="J92" s="4"/>
      <c r="K92" s="4"/>
      <c r="L92" s="4"/>
      <c r="M92" s="4"/>
      <c r="N92" s="4"/>
      <c r="O92" s="4"/>
      <c r="P92" s="4"/>
    </row>
    <row r="93" spans="2:16" ht="26" x14ac:dyDescent="0.25">
      <c r="B93" s="23" t="s">
        <v>3</v>
      </c>
      <c r="C93" s="30" t="s">
        <v>4</v>
      </c>
      <c r="D93" s="30" t="s">
        <v>5</v>
      </c>
      <c r="E93" s="30" t="s">
        <v>6</v>
      </c>
      <c r="F93" s="26" t="s">
        <v>7</v>
      </c>
      <c r="G93" s="29">
        <v>1.011754465653891</v>
      </c>
      <c r="H93" s="4"/>
      <c r="I93" s="23" t="s">
        <v>3</v>
      </c>
      <c r="J93" s="30" t="s">
        <v>8</v>
      </c>
      <c r="K93" s="30" t="s">
        <v>5</v>
      </c>
      <c r="L93" s="30" t="s">
        <v>6</v>
      </c>
      <c r="M93" s="26" t="s">
        <v>7</v>
      </c>
      <c r="N93" s="29">
        <v>1.011754465653891</v>
      </c>
      <c r="O93" s="4"/>
      <c r="P93" s="4"/>
    </row>
    <row r="94" spans="2:16" ht="26" x14ac:dyDescent="0.25">
      <c r="B94" s="24"/>
      <c r="C94" s="25">
        <f>E94*$E$109</f>
        <v>0</v>
      </c>
      <c r="D94" s="25">
        <f>E94*$E$110</f>
        <v>2805114.8841752484</v>
      </c>
      <c r="E94" s="25">
        <f>E103</f>
        <v>7012787.2104381202</v>
      </c>
      <c r="F94" s="27" t="s">
        <v>9</v>
      </c>
      <c r="G94" s="28">
        <f>IF(G93&lt;0.5,0,IF(G93&lt;1,D94*(G93-0.5)/0.5,IF(G93&lt;=1.5,(D94+(E94-D94)*(G93-1)/0.5),E94)))</f>
        <v>2904032.7638590178</v>
      </c>
      <c r="H94" s="4"/>
      <c r="I94" s="24"/>
      <c r="J94" s="25">
        <v>0</v>
      </c>
      <c r="K94" s="25">
        <v>2805114.8841752484</v>
      </c>
      <c r="L94" s="25">
        <v>7012787.2104381202</v>
      </c>
      <c r="M94" s="27" t="s">
        <v>9</v>
      </c>
      <c r="N94" s="28">
        <v>2904032.7638590178</v>
      </c>
      <c r="O94" s="4"/>
      <c r="P94" s="4"/>
    </row>
    <row r="95" spans="2:16" ht="26" x14ac:dyDescent="0.25">
      <c r="B95" s="23" t="s">
        <v>10</v>
      </c>
      <c r="C95" s="30" t="s">
        <v>4</v>
      </c>
      <c r="D95" s="30" t="s">
        <v>5</v>
      </c>
      <c r="E95" s="30" t="s">
        <v>6</v>
      </c>
      <c r="F95" s="26" t="s">
        <v>7</v>
      </c>
      <c r="G95" s="29">
        <v>0.88837759787752779</v>
      </c>
      <c r="H95" s="4"/>
      <c r="I95" s="23" t="s">
        <v>10</v>
      </c>
      <c r="J95" s="30" t="s">
        <v>8</v>
      </c>
      <c r="K95" s="30" t="s">
        <v>5</v>
      </c>
      <c r="L95" s="30" t="s">
        <v>6</v>
      </c>
      <c r="M95" s="26" t="s">
        <v>7</v>
      </c>
      <c r="N95" s="29">
        <v>0.88837759787752779</v>
      </c>
      <c r="O95" s="4"/>
      <c r="P95" s="4"/>
    </row>
    <row r="96" spans="2:16" ht="26" x14ac:dyDescent="0.25">
      <c r="B96" s="24"/>
      <c r="C96" s="25">
        <f>E96*$E$109</f>
        <v>0</v>
      </c>
      <c r="D96" s="25">
        <f>E96*$E$110</f>
        <v>905424.44938366348</v>
      </c>
      <c r="E96" s="25">
        <f>E104</f>
        <v>2263561.1234591585</v>
      </c>
      <c r="F96" s="27" t="s">
        <v>9</v>
      </c>
      <c r="G96" s="28">
        <f>IF(G95&lt;0.5,0,IF(G95&lt;1,D96*(G95-0.5)/0.5,IF(G95&lt;=1.5,(D96+(E96-D96)*(G95-1)/0.5),E96)))</f>
        <v>703293.14542242093</v>
      </c>
      <c r="H96" s="4"/>
      <c r="I96" s="24"/>
      <c r="J96" s="25">
        <v>0</v>
      </c>
      <c r="K96" s="25">
        <v>905424.44938366348</v>
      </c>
      <c r="L96" s="25">
        <v>2263561.1234591585</v>
      </c>
      <c r="M96" s="27" t="s">
        <v>9</v>
      </c>
      <c r="N96" s="28">
        <v>501161.84146117838</v>
      </c>
      <c r="O96" s="4"/>
      <c r="P96" s="4"/>
    </row>
    <row r="97" spans="2:16" ht="26" x14ac:dyDescent="0.25">
      <c r="B97" s="23" t="s">
        <v>11</v>
      </c>
      <c r="C97" s="30" t="s">
        <v>4</v>
      </c>
      <c r="D97" s="30" t="s">
        <v>5</v>
      </c>
      <c r="E97" s="30" t="s">
        <v>6</v>
      </c>
      <c r="F97" s="26" t="s">
        <v>7</v>
      </c>
      <c r="G97" s="29">
        <v>0.84653401997503119</v>
      </c>
      <c r="H97" s="4"/>
      <c r="I97" s="23" t="s">
        <v>11</v>
      </c>
      <c r="J97" s="30" t="s">
        <v>8</v>
      </c>
      <c r="K97" s="30" t="s">
        <v>5</v>
      </c>
      <c r="L97" s="30" t="s">
        <v>6</v>
      </c>
      <c r="M97" s="26" t="s">
        <v>7</v>
      </c>
      <c r="N97" s="29">
        <v>0.84653401997503119</v>
      </c>
      <c r="O97" s="4"/>
      <c r="P97" s="4"/>
    </row>
    <row r="98" spans="2:16" ht="26" x14ac:dyDescent="0.25">
      <c r="B98" s="24"/>
      <c r="C98" s="25">
        <f>E98*$E$109</f>
        <v>0</v>
      </c>
      <c r="D98" s="25">
        <f>E98*$E$110</f>
        <v>469460.66644108883</v>
      </c>
      <c r="E98" s="40">
        <f>E105</f>
        <v>1173651.6661027221</v>
      </c>
      <c r="F98" s="27" t="s">
        <v>9</v>
      </c>
      <c r="G98" s="41">
        <f>IF(G97&lt;0.5,0,IF(G97&lt;1,D98*(G97-0.5)/0.5,IF(G97&lt;=1.5,(D98+(E98-D98)*(G97-1)/0.5),E98)))</f>
        <v>325368.18392397545</v>
      </c>
      <c r="H98" s="4"/>
      <c r="I98" s="24"/>
      <c r="J98" s="40">
        <v>0</v>
      </c>
      <c r="K98" s="40">
        <v>469460.66644108883</v>
      </c>
      <c r="L98" s="40">
        <v>1173651.6661027221</v>
      </c>
      <c r="M98" s="27" t="s">
        <v>9</v>
      </c>
      <c r="N98" s="41">
        <v>181275.70140686209</v>
      </c>
      <c r="O98" s="4"/>
      <c r="P98" s="4"/>
    </row>
    <row r="99" spans="2:16" ht="14" x14ac:dyDescent="0.3">
      <c r="B99" s="4"/>
      <c r="C99" s="6"/>
      <c r="D99" s="35"/>
      <c r="E99" s="35"/>
      <c r="F99" s="35"/>
      <c r="G99" s="22" t="s">
        <v>12</v>
      </c>
      <c r="H99" s="4"/>
      <c r="I99" s="4" t="s">
        <v>23</v>
      </c>
      <c r="J99" s="6"/>
      <c r="K99" s="35"/>
      <c r="L99" s="35"/>
      <c r="M99" s="35"/>
      <c r="N99" s="22" t="s">
        <v>12</v>
      </c>
      <c r="O99" s="4"/>
      <c r="P99" s="4"/>
    </row>
    <row r="100" spans="2:16" ht="14" x14ac:dyDescent="0.3">
      <c r="B100" s="4"/>
      <c r="C100" s="7"/>
      <c r="D100" s="35"/>
      <c r="E100" s="35"/>
      <c r="F100" s="35"/>
      <c r="G100" s="18">
        <f>G94+G96+G98</f>
        <v>3932694.0932054142</v>
      </c>
      <c r="H100" s="4"/>
      <c r="I100" s="4"/>
      <c r="J100" s="7"/>
      <c r="K100" s="35"/>
      <c r="L100" s="35"/>
      <c r="M100" s="35"/>
      <c r="N100" s="18">
        <v>3586470.3067270583</v>
      </c>
      <c r="O100" s="4"/>
      <c r="P100" s="4"/>
    </row>
    <row r="101" spans="2:16" ht="13" x14ac:dyDescent="0.3">
      <c r="B101" s="4"/>
      <c r="C101" s="6"/>
      <c r="D101" s="6"/>
      <c r="E101" s="3"/>
      <c r="F101" s="47"/>
      <c r="G101" s="48"/>
      <c r="H101" s="4"/>
      <c r="I101" s="4"/>
      <c r="J101" s="1"/>
      <c r="K101" s="1"/>
      <c r="L101" s="1"/>
      <c r="M101" s="1"/>
      <c r="N101" s="48"/>
      <c r="O101" s="4"/>
      <c r="P101" s="4"/>
    </row>
    <row r="102" spans="2:16" ht="26" x14ac:dyDescent="0.3">
      <c r="B102" s="4"/>
      <c r="C102" s="4"/>
      <c r="D102" s="5">
        <v>2020</v>
      </c>
      <c r="E102" s="19" t="s">
        <v>13</v>
      </c>
      <c r="F102" s="39"/>
      <c r="G102" s="9"/>
      <c r="H102" s="4"/>
      <c r="I102" s="4"/>
      <c r="J102" s="4"/>
      <c r="K102" s="5">
        <v>2020</v>
      </c>
      <c r="L102" s="19" t="s">
        <v>13</v>
      </c>
      <c r="M102" s="35"/>
      <c r="N102" s="4"/>
      <c r="O102" s="4"/>
      <c r="P102" s="4"/>
    </row>
    <row r="103" spans="2:16" ht="14" x14ac:dyDescent="0.3">
      <c r="B103" s="4"/>
      <c r="C103" s="3" t="s">
        <v>14</v>
      </c>
      <c r="D103" s="12">
        <v>0.67108011583139904</v>
      </c>
      <c r="E103" s="10">
        <f>D103*$E$106</f>
        <v>7012787.2104381202</v>
      </c>
      <c r="F103" s="42"/>
      <c r="G103" s="9"/>
      <c r="H103" s="4"/>
      <c r="I103" s="4"/>
      <c r="J103" s="3" t="s">
        <v>14</v>
      </c>
      <c r="K103" s="12">
        <v>0.67108011583139904</v>
      </c>
      <c r="L103" s="10">
        <v>7012787.2104381202</v>
      </c>
      <c r="M103" s="35"/>
      <c r="N103" s="4"/>
      <c r="O103" s="4"/>
      <c r="P103" s="4"/>
    </row>
    <row r="104" spans="2:16" ht="14" x14ac:dyDescent="0.3">
      <c r="B104" s="4"/>
      <c r="C104" s="3" t="s">
        <v>15</v>
      </c>
      <c r="D104" s="12">
        <v>0.21660871994824482</v>
      </c>
      <c r="E104" s="10">
        <f>D104*$E$106</f>
        <v>2263561.1234591585</v>
      </c>
      <c r="F104" s="42"/>
      <c r="G104" s="9"/>
      <c r="H104" s="4"/>
      <c r="I104" s="4"/>
      <c r="J104" s="3" t="s">
        <v>15</v>
      </c>
      <c r="K104" s="12">
        <v>0.21660871994824482</v>
      </c>
      <c r="L104" s="10">
        <v>2263561.1234591585</v>
      </c>
      <c r="M104" s="35"/>
      <c r="N104" s="4"/>
      <c r="O104" s="4"/>
      <c r="P104" s="4"/>
    </row>
    <row r="105" spans="2:16" ht="14" x14ac:dyDescent="0.3">
      <c r="B105" s="4"/>
      <c r="C105" s="3" t="s">
        <v>16</v>
      </c>
      <c r="D105" s="12">
        <v>0.11231116422035617</v>
      </c>
      <c r="E105" s="10">
        <f>D105*$E$106</f>
        <v>1173651.6661027221</v>
      </c>
      <c r="F105" s="42"/>
      <c r="G105" s="11"/>
      <c r="H105" s="4"/>
      <c r="I105" s="4"/>
      <c r="J105" s="3" t="s">
        <v>16</v>
      </c>
      <c r="K105" s="12">
        <v>0.11231116422035617</v>
      </c>
      <c r="L105" s="10">
        <v>1173651.6661027221</v>
      </c>
      <c r="M105" s="35"/>
      <c r="N105" s="4"/>
      <c r="O105" s="4"/>
      <c r="P105" s="4"/>
    </row>
    <row r="106" spans="2:16" ht="14" x14ac:dyDescent="0.3">
      <c r="B106" s="4"/>
      <c r="C106" s="4"/>
      <c r="D106" s="12">
        <f>SUM(D103:D105)</f>
        <v>1</v>
      </c>
      <c r="E106" s="10">
        <v>10450000</v>
      </c>
      <c r="F106" s="42"/>
      <c r="G106" s="4"/>
      <c r="H106" s="4"/>
      <c r="I106" s="4"/>
      <c r="J106" s="4"/>
      <c r="K106" s="12">
        <v>1</v>
      </c>
      <c r="L106" s="10">
        <v>10450000</v>
      </c>
      <c r="M106" s="35"/>
      <c r="N106" s="4"/>
      <c r="O106" s="4"/>
      <c r="P106" s="4"/>
    </row>
    <row r="107" spans="2:16" ht="14" x14ac:dyDescent="0.3">
      <c r="B107" s="4"/>
      <c r="C107" s="4"/>
      <c r="D107" s="4"/>
      <c r="E107" s="4"/>
      <c r="F107" s="43"/>
      <c r="G107" s="4"/>
      <c r="H107" s="4"/>
      <c r="I107" s="4"/>
      <c r="J107" s="4"/>
      <c r="K107" s="4"/>
      <c r="L107" s="4"/>
      <c r="M107" s="35"/>
      <c r="N107" s="4"/>
      <c r="O107" s="4"/>
      <c r="P107" s="4"/>
    </row>
    <row r="108" spans="2:16" ht="26" x14ac:dyDescent="0.3">
      <c r="B108" s="4"/>
      <c r="C108" s="6"/>
      <c r="D108" s="13" t="s">
        <v>17</v>
      </c>
      <c r="E108" s="14" t="s">
        <v>18</v>
      </c>
      <c r="F108" s="44"/>
      <c r="G108" s="1"/>
      <c r="H108" s="4"/>
      <c r="I108" s="4"/>
      <c r="J108" s="4"/>
      <c r="K108" s="13" t="s">
        <v>17</v>
      </c>
      <c r="L108" s="14" t="s">
        <v>18</v>
      </c>
      <c r="M108" s="35"/>
      <c r="N108" s="4"/>
      <c r="O108" s="4"/>
      <c r="P108" s="4"/>
    </row>
    <row r="109" spans="2:16" ht="14" x14ac:dyDescent="0.3">
      <c r="B109" s="4"/>
      <c r="C109" s="4"/>
      <c r="D109" s="15">
        <v>0.5</v>
      </c>
      <c r="E109" s="16">
        <v>0</v>
      </c>
      <c r="F109" s="45"/>
      <c r="G109" s="2"/>
      <c r="H109" s="4"/>
      <c r="I109" s="4"/>
      <c r="J109" s="4"/>
      <c r="K109" s="15">
        <v>0.75</v>
      </c>
      <c r="L109" s="16">
        <v>0</v>
      </c>
      <c r="M109" s="35"/>
      <c r="N109" s="4"/>
      <c r="O109" s="4"/>
      <c r="P109" s="4"/>
    </row>
    <row r="110" spans="2:16" ht="14" x14ac:dyDescent="0.3">
      <c r="B110" s="4"/>
      <c r="C110" s="8"/>
      <c r="D110" s="15">
        <v>1</v>
      </c>
      <c r="E110" s="16">
        <v>0.4</v>
      </c>
      <c r="F110" s="45"/>
      <c r="G110" s="2"/>
      <c r="H110" s="4"/>
      <c r="I110" s="4"/>
      <c r="J110" s="8"/>
      <c r="K110" s="15">
        <v>1</v>
      </c>
      <c r="L110" s="16">
        <v>0.4</v>
      </c>
      <c r="M110" s="35"/>
      <c r="N110" s="4"/>
      <c r="O110" s="4"/>
      <c r="P110" s="4"/>
    </row>
    <row r="111" spans="2:16" ht="14" x14ac:dyDescent="0.3">
      <c r="B111" s="4"/>
      <c r="C111" s="4"/>
      <c r="D111" s="15">
        <v>1.5</v>
      </c>
      <c r="E111" s="16">
        <v>1</v>
      </c>
      <c r="F111" s="45"/>
      <c r="G111" s="2"/>
      <c r="H111" s="4"/>
      <c r="I111" s="4"/>
      <c r="J111" s="8"/>
      <c r="K111" s="15">
        <v>1.5</v>
      </c>
      <c r="L111" s="16">
        <v>1</v>
      </c>
      <c r="M111" s="35"/>
      <c r="N111" s="4"/>
      <c r="O111" s="4"/>
      <c r="P111" s="4"/>
    </row>
    <row r="112" spans="2:16" ht="14" x14ac:dyDescent="0.3">
      <c r="B112" s="4"/>
      <c r="C112" s="6"/>
      <c r="D112" s="6"/>
      <c r="E112" s="6"/>
      <c r="F112" s="43"/>
      <c r="G112" s="4"/>
      <c r="H112" s="4"/>
      <c r="I112" s="4"/>
      <c r="J112" s="4"/>
      <c r="K112" s="4"/>
      <c r="L112" s="4"/>
      <c r="M112" s="35"/>
      <c r="N112" s="4"/>
      <c r="O112" s="4"/>
      <c r="P112" s="4"/>
    </row>
  </sheetData>
  <sheetProtection formatCells="0" formatColumns="0" formatRows="0"/>
  <dataConsolidate link="1">
    <dataRefs count="1">
      <dataRef ref="B41:B43" sheet="Staff.3.a-EGD" r:id="rId1"/>
    </dataRefs>
  </dataConsolidate>
  <pageMargins left="0.23622047244094499" right="0.23622047244094499" top="0.74803149606299202" bottom="0.74803149606299202" header="0.31496062992126" footer="0.31496062992126"/>
  <pageSetup paperSize="17" scale="3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N143"/>
  <sheetViews>
    <sheetView showGridLines="0" tabSelected="1" zoomScaleNormal="100" workbookViewId="0"/>
  </sheetViews>
  <sheetFormatPr defaultColWidth="9.26953125" defaultRowHeight="12.5" x14ac:dyDescent="0.25"/>
  <cols>
    <col min="1" max="1" width="9.26953125" style="4"/>
    <col min="2" max="2" width="28.54296875" style="4" customWidth="1"/>
    <col min="3" max="3" width="12.26953125" style="6" customWidth="1"/>
    <col min="4" max="4" width="13.7265625" style="6" customWidth="1"/>
    <col min="5" max="6" width="12.453125" style="6" customWidth="1"/>
    <col min="7" max="8" width="15" style="4" customWidth="1"/>
    <col min="9" max="9" width="28.54296875" style="4" customWidth="1"/>
    <col min="10" max="14" width="13.7265625" style="4" customWidth="1"/>
    <col min="15" max="16384" width="9.26953125" style="4"/>
  </cols>
  <sheetData>
    <row r="1" spans="1:14" ht="14.5" x14ac:dyDescent="0.35">
      <c r="A1" s="4" t="s">
        <v>33</v>
      </c>
      <c r="J1"/>
      <c r="K1"/>
      <c r="L1"/>
      <c r="M1"/>
    </row>
    <row r="2" spans="1:14" ht="14.5" x14ac:dyDescent="0.35">
      <c r="B2" s="38" t="s">
        <v>0</v>
      </c>
      <c r="I2" s="38" t="s">
        <v>1</v>
      </c>
      <c r="J2"/>
      <c r="K2"/>
      <c r="L2"/>
      <c r="M2"/>
    </row>
    <row r="3" spans="1:14" ht="14.5" x14ac:dyDescent="0.35">
      <c r="J3"/>
      <c r="K3"/>
      <c r="L3"/>
      <c r="M3"/>
    </row>
    <row r="4" spans="1:14" ht="13" x14ac:dyDescent="0.25">
      <c r="B4" s="21" t="s">
        <v>24</v>
      </c>
      <c r="E4" s="20"/>
      <c r="F4" s="20"/>
      <c r="G4" s="20"/>
      <c r="I4" s="21" t="s">
        <v>24</v>
      </c>
      <c r="N4" s="20"/>
    </row>
    <row r="5" spans="1:14" ht="26" x14ac:dyDescent="0.25">
      <c r="B5" s="23" t="s">
        <v>3</v>
      </c>
      <c r="C5" s="30" t="s">
        <v>4</v>
      </c>
      <c r="D5" s="30" t="s">
        <v>5</v>
      </c>
      <c r="E5" s="30" t="s">
        <v>6</v>
      </c>
      <c r="F5" s="26" t="s">
        <v>7</v>
      </c>
      <c r="G5" s="29">
        <v>1.0450915791307018</v>
      </c>
      <c r="I5" s="23" t="s">
        <v>3</v>
      </c>
      <c r="J5" s="30" t="s">
        <v>8</v>
      </c>
      <c r="K5" s="30" t="s">
        <v>5</v>
      </c>
      <c r="L5" s="30" t="s">
        <v>6</v>
      </c>
      <c r="M5" s="26" t="s">
        <v>7</v>
      </c>
      <c r="N5" s="29">
        <v>1.0450915791307018</v>
      </c>
    </row>
    <row r="6" spans="1:14" ht="26" x14ac:dyDescent="0.25">
      <c r="B6" s="24"/>
      <c r="C6" s="25">
        <f>E6*$E$26</f>
        <v>0</v>
      </c>
      <c r="D6" s="25">
        <f>E6*E27</f>
        <v>2560816.6269336678</v>
      </c>
      <c r="E6" s="25">
        <f>E18</f>
        <v>6402041.5673341686</v>
      </c>
      <c r="F6" s="27" t="s">
        <v>9</v>
      </c>
      <c r="G6" s="28">
        <f>IF(G5&lt;0.5,0,IF(G5&lt;1,D6*(G5-0.5)/0.5,IF(G5&lt;=1.5,(D6+(E6-D6)*(G5-1)/0.5),E6)))</f>
        <v>2907230.4236514568</v>
      </c>
      <c r="I6" s="24"/>
      <c r="J6" s="25">
        <v>0</v>
      </c>
      <c r="K6" s="25">
        <v>2560816.6269336678</v>
      </c>
      <c r="L6" s="25">
        <v>6402041.5673341686</v>
      </c>
      <c r="M6" s="27" t="s">
        <v>9</v>
      </c>
      <c r="N6" s="28">
        <v>2907230.4236514568</v>
      </c>
    </row>
    <row r="7" spans="1:14" ht="26" x14ac:dyDescent="0.25">
      <c r="B7" s="23" t="s">
        <v>10</v>
      </c>
      <c r="C7" s="30" t="s">
        <v>4</v>
      </c>
      <c r="D7" s="30" t="s">
        <v>5</v>
      </c>
      <c r="E7" s="30" t="s">
        <v>6</v>
      </c>
      <c r="F7" s="26" t="s">
        <v>7</v>
      </c>
      <c r="G7" s="29">
        <v>1.0336708965615766</v>
      </c>
      <c r="I7" s="23" t="s">
        <v>10</v>
      </c>
      <c r="J7" s="30" t="s">
        <v>8</v>
      </c>
      <c r="K7" s="30" t="s">
        <v>5</v>
      </c>
      <c r="L7" s="30" t="s">
        <v>6</v>
      </c>
      <c r="M7" s="26" t="s">
        <v>7</v>
      </c>
      <c r="N7" s="29">
        <v>1.0336708965615766</v>
      </c>
    </row>
    <row r="8" spans="1:14" ht="26" x14ac:dyDescent="0.25">
      <c r="B8" s="24"/>
      <c r="C8" s="25">
        <f>E8*$E$26</f>
        <v>0</v>
      </c>
      <c r="D8" s="25">
        <f>E8*E27</f>
        <v>1045997.3334575226</v>
      </c>
      <c r="E8" s="25">
        <f>E19</f>
        <v>2614993.3336438062</v>
      </c>
      <c r="F8" s="27" t="s">
        <v>9</v>
      </c>
      <c r="G8" s="28">
        <f>IF(G7&lt;0.5,0,IF(G7&lt;1,D8*(G7-0.5)/0.5,IF(G7&lt;=1.5,(D8+(E8-D8)*(G7-1)/0.5),E8)))</f>
        <v>1151656.3375131222</v>
      </c>
      <c r="I8" s="24"/>
      <c r="J8" s="25">
        <v>0</v>
      </c>
      <c r="K8" s="25">
        <v>1045997.3334575226</v>
      </c>
      <c r="L8" s="25">
        <v>2614993.3336438062</v>
      </c>
      <c r="M8" s="27" t="s">
        <v>9</v>
      </c>
      <c r="N8" s="28">
        <v>1151656.3375131222</v>
      </c>
    </row>
    <row r="9" spans="1:14" ht="26" x14ac:dyDescent="0.25">
      <c r="B9" s="23" t="s">
        <v>25</v>
      </c>
      <c r="C9" s="30" t="s">
        <v>4</v>
      </c>
      <c r="D9" s="30" t="s">
        <v>5</v>
      </c>
      <c r="E9" s="30" t="s">
        <v>6</v>
      </c>
      <c r="F9" s="26" t="s">
        <v>7</v>
      </c>
      <c r="G9" s="29">
        <v>8.9627493156930083E-2</v>
      </c>
      <c r="I9" s="23" t="s">
        <v>25</v>
      </c>
      <c r="J9" s="30" t="s">
        <v>8</v>
      </c>
      <c r="K9" s="30" t="s">
        <v>5</v>
      </c>
      <c r="L9" s="30" t="s">
        <v>6</v>
      </c>
      <c r="M9" s="26" t="s">
        <v>7</v>
      </c>
      <c r="N9" s="29">
        <v>8.9627493156930083E-2</v>
      </c>
    </row>
    <row r="10" spans="1:14" ht="26" x14ac:dyDescent="0.25">
      <c r="B10" s="24"/>
      <c r="C10" s="25">
        <f>E10*$E$26</f>
        <v>0</v>
      </c>
      <c r="D10" s="25">
        <f>E10*E27</f>
        <v>366776.27325165784</v>
      </c>
      <c r="E10" s="25">
        <f>E20</f>
        <v>916940.6831291446</v>
      </c>
      <c r="F10" s="27" t="s">
        <v>9</v>
      </c>
      <c r="G10" s="28">
        <f>IF(G9&lt;0.5,0,IF(G9&lt;1,D10*(G9-0.5)/0.5,IF(G9&lt;=1.5,(D10+(E10-D10)*(G9-1)/0.5),E10)))</f>
        <v>0</v>
      </c>
      <c r="I10" s="24"/>
      <c r="J10" s="25">
        <v>0</v>
      </c>
      <c r="K10" s="25">
        <v>366776.27325165784</v>
      </c>
      <c r="L10" s="25">
        <v>916940.6831291446</v>
      </c>
      <c r="M10" s="27" t="s">
        <v>9</v>
      </c>
      <c r="N10" s="28">
        <v>0</v>
      </c>
    </row>
    <row r="11" spans="1:14" ht="26" x14ac:dyDescent="0.25">
      <c r="B11" s="23" t="s">
        <v>11</v>
      </c>
      <c r="C11" s="30" t="s">
        <v>4</v>
      </c>
      <c r="D11" s="30" t="s">
        <v>5</v>
      </c>
      <c r="E11" s="30" t="s">
        <v>6</v>
      </c>
      <c r="F11" s="26" t="s">
        <v>7</v>
      </c>
      <c r="G11" s="29">
        <v>0.50075000000000003</v>
      </c>
      <c r="I11" s="23" t="s">
        <v>11</v>
      </c>
      <c r="J11" s="30" t="s">
        <v>8</v>
      </c>
      <c r="K11" s="30" t="s">
        <v>5</v>
      </c>
      <c r="L11" s="30" t="s">
        <v>6</v>
      </c>
      <c r="M11" s="26" t="s">
        <v>7</v>
      </c>
      <c r="N11" s="29">
        <v>0.50075000000000003</v>
      </c>
    </row>
    <row r="12" spans="1:14" ht="26" x14ac:dyDescent="0.25">
      <c r="B12" s="24"/>
      <c r="C12" s="25">
        <f>E12*$E$26</f>
        <v>0</v>
      </c>
      <c r="D12" s="25">
        <f>E12*E27</f>
        <v>156161.41692167526</v>
      </c>
      <c r="E12" s="25">
        <f>E21</f>
        <v>390403.54230418813</v>
      </c>
      <c r="F12" s="27" t="s">
        <v>9</v>
      </c>
      <c r="G12" s="28">
        <f>IF(G11&lt;0.5,0,IF(G11&lt;1,D12*(G11-0.5)/0.5,IF(G11&lt;=1.5,(D12+(E12-D12)*(G11-1)/0.5),E12)))</f>
        <v>234.24212538252178</v>
      </c>
      <c r="I12" s="24"/>
      <c r="J12" s="25">
        <v>0</v>
      </c>
      <c r="K12" s="25">
        <v>156161.41692167526</v>
      </c>
      <c r="L12" s="25">
        <v>390403.54230418813</v>
      </c>
      <c r="M12" s="27" t="s">
        <v>9</v>
      </c>
      <c r="N12" s="28">
        <v>0</v>
      </c>
    </row>
    <row r="13" spans="1:14" ht="26" x14ac:dyDescent="0.25">
      <c r="B13" s="23" t="s">
        <v>26</v>
      </c>
      <c r="C13" s="30" t="s">
        <v>4</v>
      </c>
      <c r="D13" s="30" t="s">
        <v>5</v>
      </c>
      <c r="E13" s="30" t="s">
        <v>6</v>
      </c>
      <c r="F13" s="26" t="s">
        <v>7</v>
      </c>
      <c r="G13" s="29">
        <v>1.0769230769230769</v>
      </c>
      <c r="I13" s="23" t="s">
        <v>26</v>
      </c>
      <c r="J13" s="30" t="s">
        <v>8</v>
      </c>
      <c r="K13" s="30" t="s">
        <v>5</v>
      </c>
      <c r="L13" s="30" t="s">
        <v>6</v>
      </c>
      <c r="M13" s="26" t="s">
        <v>7</v>
      </c>
      <c r="N13" s="29">
        <v>1.0769230769230769</v>
      </c>
    </row>
    <row r="14" spans="1:14" ht="26" x14ac:dyDescent="0.25">
      <c r="B14" s="24"/>
      <c r="C14" s="25">
        <f>E14*$E$26</f>
        <v>0</v>
      </c>
      <c r="D14" s="25">
        <f>E14*E27</f>
        <v>50248.349435477139</v>
      </c>
      <c r="E14" s="25">
        <f>E22</f>
        <v>125620.87358869283</v>
      </c>
      <c r="F14" s="27" t="s">
        <v>9</v>
      </c>
      <c r="G14" s="31">
        <f>IF(G13&lt;0.5,0,IF(G13&lt;1,D14*(G13-0.5)/0.5,IF(G13&lt;=1.5,(D14+(E14-D14)*(G13-1)/0.5),E14)))</f>
        <v>61844.122382125701</v>
      </c>
      <c r="I14" s="24"/>
      <c r="J14" s="25">
        <v>0</v>
      </c>
      <c r="K14" s="25">
        <v>50248.349435477139</v>
      </c>
      <c r="L14" s="25">
        <v>125620.87358869283</v>
      </c>
      <c r="M14" s="27" t="s">
        <v>9</v>
      </c>
      <c r="N14" s="31">
        <v>61844.122382125701</v>
      </c>
    </row>
    <row r="15" spans="1:14" ht="13" x14ac:dyDescent="0.3">
      <c r="D15" s="32"/>
      <c r="E15" s="32"/>
      <c r="F15" s="32"/>
      <c r="G15" s="22" t="s">
        <v>12</v>
      </c>
      <c r="J15" s="6"/>
      <c r="K15" s="32"/>
      <c r="L15" s="32"/>
      <c r="M15" s="32"/>
      <c r="N15" s="22" t="s">
        <v>12</v>
      </c>
    </row>
    <row r="16" spans="1:14" ht="13" x14ac:dyDescent="0.3">
      <c r="C16" s="7"/>
      <c r="D16" s="32"/>
      <c r="E16" s="32"/>
      <c r="F16" s="32"/>
      <c r="G16" s="18">
        <f>G6+G8+G10+G12+G14</f>
        <v>4120965.1256720875</v>
      </c>
      <c r="J16" s="7"/>
      <c r="K16" s="32"/>
      <c r="L16" s="32"/>
      <c r="M16" s="32"/>
      <c r="N16" s="18">
        <v>4120730.8835467049</v>
      </c>
    </row>
    <row r="17" spans="2:14" ht="26" x14ac:dyDescent="0.25">
      <c r="C17" s="4"/>
      <c r="D17" s="5">
        <v>2016</v>
      </c>
      <c r="E17" s="19" t="s">
        <v>13</v>
      </c>
      <c r="F17" s="5"/>
      <c r="G17" s="9"/>
      <c r="K17" s="5">
        <v>2016</v>
      </c>
      <c r="L17" s="19" t="s">
        <v>13</v>
      </c>
    </row>
    <row r="18" spans="2:14" ht="13" x14ac:dyDescent="0.3">
      <c r="C18" s="3" t="s">
        <v>14</v>
      </c>
      <c r="D18" s="12">
        <v>0.61263555668269554</v>
      </c>
      <c r="E18" s="10">
        <f t="shared" ref="E18:E19" si="0">D18*$E$23</f>
        <v>6402041.5673341686</v>
      </c>
      <c r="F18" s="17"/>
      <c r="G18" s="9"/>
      <c r="J18" s="3" t="s">
        <v>14</v>
      </c>
      <c r="K18" s="12">
        <v>0.61263555668269554</v>
      </c>
      <c r="L18" s="10">
        <v>6402041.5673341686</v>
      </c>
    </row>
    <row r="19" spans="2:14" ht="13" x14ac:dyDescent="0.3">
      <c r="C19" s="3" t="s">
        <v>15</v>
      </c>
      <c r="D19" s="12">
        <v>0.25023859652093838</v>
      </c>
      <c r="E19" s="10">
        <f t="shared" si="0"/>
        <v>2614993.3336438062</v>
      </c>
      <c r="F19" s="17"/>
      <c r="G19" s="9"/>
      <c r="J19" s="3" t="s">
        <v>15</v>
      </c>
      <c r="K19" s="12">
        <v>0.25023859652093838</v>
      </c>
      <c r="L19" s="10">
        <v>2614993.3336438062</v>
      </c>
    </row>
    <row r="20" spans="2:14" ht="13" x14ac:dyDescent="0.3">
      <c r="C20" s="3" t="s">
        <v>27</v>
      </c>
      <c r="D20" s="12">
        <v>8.7745519916664558E-2</v>
      </c>
      <c r="E20" s="10">
        <f>D20*$E$23</f>
        <v>916940.6831291446</v>
      </c>
      <c r="F20" s="17"/>
      <c r="G20" s="9"/>
      <c r="J20" s="3" t="s">
        <v>27</v>
      </c>
      <c r="K20" s="12">
        <v>8.7745519916664558E-2</v>
      </c>
      <c r="L20" s="10">
        <v>916940.6831291446</v>
      </c>
    </row>
    <row r="21" spans="2:14" ht="13" x14ac:dyDescent="0.3">
      <c r="C21" s="3" t="s">
        <v>16</v>
      </c>
      <c r="D21" s="12">
        <v>3.7359190651118479E-2</v>
      </c>
      <c r="E21" s="10">
        <f t="shared" ref="E21:E22" si="1">D21*$E$23</f>
        <v>390403.54230418813</v>
      </c>
      <c r="F21" s="17"/>
      <c r="G21" s="11"/>
      <c r="J21" s="3" t="s">
        <v>16</v>
      </c>
      <c r="K21" s="12">
        <v>3.7359190651118479E-2</v>
      </c>
      <c r="L21" s="10">
        <v>390403.54230418813</v>
      </c>
    </row>
    <row r="22" spans="2:14" ht="13" x14ac:dyDescent="0.3">
      <c r="C22" s="3" t="s">
        <v>28</v>
      </c>
      <c r="D22" s="12">
        <v>1.2021136228583047E-2</v>
      </c>
      <c r="E22" s="10">
        <f t="shared" si="1"/>
        <v>125620.87358869283</v>
      </c>
      <c r="F22" s="17"/>
      <c r="G22" s="11"/>
      <c r="J22" s="3" t="s">
        <v>28</v>
      </c>
      <c r="K22" s="12">
        <v>1.2021136228583047E-2</v>
      </c>
      <c r="L22" s="10">
        <v>125620.87358869283</v>
      </c>
    </row>
    <row r="23" spans="2:14" x14ac:dyDescent="0.25">
      <c r="C23" s="4"/>
      <c r="D23" s="12">
        <f>SUM(D18:D22)</f>
        <v>1</v>
      </c>
      <c r="E23" s="10">
        <v>10450000</v>
      </c>
      <c r="F23" s="17"/>
      <c r="K23" s="12">
        <v>1</v>
      </c>
      <c r="L23" s="10">
        <v>10450000</v>
      </c>
    </row>
    <row r="24" spans="2:14" x14ac:dyDescent="0.25">
      <c r="C24" s="4"/>
      <c r="D24" s="4"/>
      <c r="E24" s="4"/>
      <c r="F24" s="4"/>
    </row>
    <row r="25" spans="2:14" ht="26" x14ac:dyDescent="0.3">
      <c r="D25" s="13" t="s">
        <v>17</v>
      </c>
      <c r="E25" s="14" t="s">
        <v>18</v>
      </c>
      <c r="F25" s="33"/>
      <c r="G25" s="1"/>
      <c r="K25" s="13" t="s">
        <v>17</v>
      </c>
      <c r="L25" s="14" t="s">
        <v>18</v>
      </c>
    </row>
    <row r="26" spans="2:14" ht="13" x14ac:dyDescent="0.3">
      <c r="C26" s="4"/>
      <c r="D26" s="15">
        <v>0.5</v>
      </c>
      <c r="E26" s="16">
        <v>0</v>
      </c>
      <c r="F26" s="8"/>
      <c r="G26" s="2"/>
      <c r="K26" s="15">
        <v>0.75</v>
      </c>
      <c r="L26" s="16">
        <v>0</v>
      </c>
    </row>
    <row r="27" spans="2:14" ht="13" x14ac:dyDescent="0.3">
      <c r="C27" s="8"/>
      <c r="D27" s="15">
        <v>1</v>
      </c>
      <c r="E27" s="16">
        <v>0.4</v>
      </c>
      <c r="F27" s="8"/>
      <c r="G27" s="2"/>
      <c r="J27" s="8"/>
      <c r="K27" s="15">
        <v>1</v>
      </c>
      <c r="L27" s="16">
        <v>0.4</v>
      </c>
    </row>
    <row r="28" spans="2:14" ht="13" x14ac:dyDescent="0.3">
      <c r="C28" s="4"/>
      <c r="D28" s="15">
        <v>1.5</v>
      </c>
      <c r="E28" s="16">
        <v>1</v>
      </c>
      <c r="F28" s="8"/>
      <c r="G28" s="2"/>
      <c r="J28" s="8"/>
      <c r="K28" s="15">
        <v>1.5</v>
      </c>
      <c r="L28" s="16">
        <v>1</v>
      </c>
    </row>
    <row r="30" spans="2:14" ht="14.5" x14ac:dyDescent="0.35">
      <c r="B30" s="38" t="s">
        <v>0</v>
      </c>
      <c r="I30" s="38" t="s">
        <v>1</v>
      </c>
      <c r="J30"/>
      <c r="K30"/>
      <c r="L30"/>
      <c r="M30"/>
    </row>
    <row r="31" spans="2:14" ht="14.5" x14ac:dyDescent="0.35">
      <c r="B31" s="38"/>
      <c r="I31" s="38"/>
      <c r="J31"/>
      <c r="K31"/>
      <c r="L31"/>
      <c r="M31"/>
    </row>
    <row r="32" spans="2:14" ht="13" x14ac:dyDescent="0.3">
      <c r="B32" s="21" t="s">
        <v>29</v>
      </c>
      <c r="E32" s="20"/>
      <c r="F32" s="20"/>
      <c r="G32" s="20"/>
      <c r="I32" s="21" t="s">
        <v>29</v>
      </c>
      <c r="J32" s="32"/>
      <c r="K32" s="20"/>
      <c r="L32" s="20"/>
      <c r="M32" s="20"/>
      <c r="N32" s="20"/>
    </row>
    <row r="33" spans="2:14" ht="26" x14ac:dyDescent="0.25">
      <c r="B33" s="23" t="s">
        <v>3</v>
      </c>
      <c r="C33" s="30" t="s">
        <v>4</v>
      </c>
      <c r="D33" s="30" t="s">
        <v>5</v>
      </c>
      <c r="E33" s="30" t="s">
        <v>6</v>
      </c>
      <c r="F33" s="26" t="s">
        <v>7</v>
      </c>
      <c r="G33" s="29">
        <v>1.26725</v>
      </c>
      <c r="I33" s="23" t="s">
        <v>3</v>
      </c>
      <c r="J33" s="30" t="s">
        <v>8</v>
      </c>
      <c r="K33" s="30" t="s">
        <v>5</v>
      </c>
      <c r="L33" s="30" t="s">
        <v>6</v>
      </c>
      <c r="M33" s="26" t="s">
        <v>7</v>
      </c>
      <c r="N33" s="29">
        <v>1.26725</v>
      </c>
    </row>
    <row r="34" spans="2:14" ht="26" x14ac:dyDescent="0.25">
      <c r="B34" s="24"/>
      <c r="C34" s="25">
        <f>E34*$E$54</f>
        <v>0</v>
      </c>
      <c r="D34" s="25">
        <f>E34*E55</f>
        <v>2638097.0965346531</v>
      </c>
      <c r="E34" s="25">
        <f>E46</f>
        <v>6595242.7413366325</v>
      </c>
      <c r="F34" s="27" t="s">
        <v>9</v>
      </c>
      <c r="G34" s="28">
        <f>IF(G33&lt;0.5,0,IF(G33&lt;1,D34*(G33-0.5)/0.5,IF(G33&lt;=1.5,(D34+(E34-D34)*(G33-1)/0.5),E34)))</f>
        <v>4753191.4436813109</v>
      </c>
      <c r="I34" s="24"/>
      <c r="J34" s="25">
        <v>0</v>
      </c>
      <c r="K34" s="25">
        <v>2638097.0965346531</v>
      </c>
      <c r="L34" s="25">
        <v>6595242.7413366325</v>
      </c>
      <c r="M34" s="27" t="s">
        <v>9</v>
      </c>
      <c r="N34" s="28">
        <v>4753191.4436813109</v>
      </c>
    </row>
    <row r="35" spans="2:14" ht="26" x14ac:dyDescent="0.25">
      <c r="B35" s="23" t="s">
        <v>10</v>
      </c>
      <c r="C35" s="30" t="s">
        <v>4</v>
      </c>
      <c r="D35" s="30" t="s">
        <v>5</v>
      </c>
      <c r="E35" s="30" t="s">
        <v>6</v>
      </c>
      <c r="F35" s="26" t="s">
        <v>7</v>
      </c>
      <c r="G35" s="29">
        <v>0.82805000000000006</v>
      </c>
      <c r="I35" s="23" t="s">
        <v>10</v>
      </c>
      <c r="J35" s="30" t="s">
        <v>8</v>
      </c>
      <c r="K35" s="30" t="s">
        <v>5</v>
      </c>
      <c r="L35" s="30" t="s">
        <v>6</v>
      </c>
      <c r="M35" s="26" t="s">
        <v>7</v>
      </c>
      <c r="N35" s="29">
        <v>0.82805000000000006</v>
      </c>
    </row>
    <row r="36" spans="2:14" ht="26" x14ac:dyDescent="0.25">
      <c r="B36" s="24"/>
      <c r="C36" s="25">
        <f>E36*$E$54</f>
        <v>0</v>
      </c>
      <c r="D36" s="25">
        <f>E36*E55</f>
        <v>974777.15856251726</v>
      </c>
      <c r="E36" s="25">
        <f>E47</f>
        <v>2436942.8964062929</v>
      </c>
      <c r="F36" s="27" t="s">
        <v>9</v>
      </c>
      <c r="G36" s="28">
        <f>IF(G35&lt;0.5,0,IF(G35&lt;1,D36*(G35-0.5)/0.5,IF(G35&lt;=1.5,(D36+(E36-D36)*(G35-1)/0.5),E36)))</f>
        <v>639551.29373286769</v>
      </c>
      <c r="I36" s="24"/>
      <c r="J36" s="25">
        <v>0</v>
      </c>
      <c r="K36" s="25">
        <v>974777.15856251726</v>
      </c>
      <c r="L36" s="25">
        <v>2436942.8964062929</v>
      </c>
      <c r="M36" s="27" t="s">
        <v>9</v>
      </c>
      <c r="N36" s="28">
        <v>304325.42890321813</v>
      </c>
    </row>
    <row r="37" spans="2:14" ht="26" x14ac:dyDescent="0.25">
      <c r="B37" s="23" t="s">
        <v>25</v>
      </c>
      <c r="C37" s="30" t="s">
        <v>4</v>
      </c>
      <c r="D37" s="30" t="s">
        <v>5</v>
      </c>
      <c r="E37" s="30" t="s">
        <v>6</v>
      </c>
      <c r="F37" s="26" t="s">
        <v>7</v>
      </c>
      <c r="G37" s="29">
        <v>0.27200000000000002</v>
      </c>
      <c r="I37" s="23" t="s">
        <v>25</v>
      </c>
      <c r="J37" s="30" t="s">
        <v>8</v>
      </c>
      <c r="K37" s="30" t="s">
        <v>5</v>
      </c>
      <c r="L37" s="30" t="s">
        <v>6</v>
      </c>
      <c r="M37" s="26" t="s">
        <v>7</v>
      </c>
      <c r="N37" s="29">
        <v>0.27200000000000002</v>
      </c>
    </row>
    <row r="38" spans="2:14" ht="26" x14ac:dyDescent="0.25">
      <c r="B38" s="24"/>
      <c r="C38" s="25">
        <f>E38*$E$54</f>
        <v>0</v>
      </c>
      <c r="D38" s="25">
        <f>E38*E55</f>
        <v>315900.416439016</v>
      </c>
      <c r="E38" s="25">
        <f>E48</f>
        <v>789751.04109753994</v>
      </c>
      <c r="F38" s="27" t="s">
        <v>9</v>
      </c>
      <c r="G38" s="28">
        <f>IF(G37&lt;0.5,0,IF(G37&lt;1,D38*(G37-0.5)/0.5,IF(G37&lt;=1.5,(D38+(E38-D38)*(G37-1)/0.5),E38)))</f>
        <v>0</v>
      </c>
      <c r="I38" s="24"/>
      <c r="J38" s="25">
        <v>0</v>
      </c>
      <c r="K38" s="25">
        <v>315900.416439016</v>
      </c>
      <c r="L38" s="25">
        <v>789751.04109753994</v>
      </c>
      <c r="M38" s="27" t="s">
        <v>9</v>
      </c>
      <c r="N38" s="28">
        <v>0</v>
      </c>
    </row>
    <row r="39" spans="2:14" ht="26" x14ac:dyDescent="0.25">
      <c r="B39" s="23" t="s">
        <v>11</v>
      </c>
      <c r="C39" s="30" t="s">
        <v>4</v>
      </c>
      <c r="D39" s="30" t="s">
        <v>5</v>
      </c>
      <c r="E39" s="30" t="s">
        <v>6</v>
      </c>
      <c r="F39" s="26" t="s">
        <v>7</v>
      </c>
      <c r="G39" s="29">
        <v>1.55</v>
      </c>
      <c r="I39" s="23" t="s">
        <v>11</v>
      </c>
      <c r="J39" s="30" t="s">
        <v>8</v>
      </c>
      <c r="K39" s="30" t="s">
        <v>5</v>
      </c>
      <c r="L39" s="30" t="s">
        <v>6</v>
      </c>
      <c r="M39" s="26" t="s">
        <v>7</v>
      </c>
      <c r="N39" s="29">
        <v>1.55</v>
      </c>
    </row>
    <row r="40" spans="2:14" ht="26" x14ac:dyDescent="0.25">
      <c r="B40" s="24"/>
      <c r="C40" s="25">
        <f>E40*$E$54</f>
        <v>0</v>
      </c>
      <c r="D40" s="25">
        <f>E40*E55</f>
        <v>184649.31728047124</v>
      </c>
      <c r="E40" s="25">
        <f>E49</f>
        <v>461623.29320117808</v>
      </c>
      <c r="F40" s="27" t="s">
        <v>9</v>
      </c>
      <c r="G40" s="28">
        <f>IF(G39&lt;0.5,0,IF(G39&lt;1,D40*(G39-0.5)/0.5,IF(G39&lt;=1.5,(D40+(E40-D40)*(G39-1)/0.5),E40)))</f>
        <v>461623.29320117808</v>
      </c>
      <c r="I40" s="24"/>
      <c r="J40" s="25">
        <v>0</v>
      </c>
      <c r="K40" s="25">
        <v>184649.31728047124</v>
      </c>
      <c r="L40" s="25">
        <v>461623.29320117808</v>
      </c>
      <c r="M40" s="27" t="s">
        <v>9</v>
      </c>
      <c r="N40" s="28">
        <v>461623.29320117808</v>
      </c>
    </row>
    <row r="41" spans="2:14" ht="26" x14ac:dyDescent="0.25">
      <c r="B41" s="23" t="s">
        <v>26</v>
      </c>
      <c r="C41" s="30" t="s">
        <v>4</v>
      </c>
      <c r="D41" s="30" t="s">
        <v>5</v>
      </c>
      <c r="E41" s="30" t="s">
        <v>6</v>
      </c>
      <c r="F41" s="26" t="s">
        <v>7</v>
      </c>
      <c r="G41" s="29">
        <v>0.182</v>
      </c>
      <c r="I41" s="23" t="s">
        <v>26</v>
      </c>
      <c r="J41" s="30" t="s">
        <v>8</v>
      </c>
      <c r="K41" s="30" t="s">
        <v>5</v>
      </c>
      <c r="L41" s="30" t="s">
        <v>6</v>
      </c>
      <c r="M41" s="26" t="s">
        <v>7</v>
      </c>
      <c r="N41" s="29">
        <v>0.182</v>
      </c>
    </row>
    <row r="42" spans="2:14" ht="26" x14ac:dyDescent="0.25">
      <c r="B42" s="24"/>
      <c r="C42" s="25">
        <f>E42*$E$54</f>
        <v>0</v>
      </c>
      <c r="D42" s="25">
        <f>E42*E55</f>
        <v>66576.011183342358</v>
      </c>
      <c r="E42" s="25">
        <f>E50</f>
        <v>166440.02795835587</v>
      </c>
      <c r="F42" s="27" t="s">
        <v>9</v>
      </c>
      <c r="G42" s="31">
        <f>IF(G41&lt;0.5,0,IF(G41&lt;1,D42*(G41-0.5)/0.5,IF(G41&lt;=1.5,(D42+(E42-D42)*(G41-1)/0.5),E42)))</f>
        <v>0</v>
      </c>
      <c r="I42" s="24"/>
      <c r="J42" s="25">
        <v>0</v>
      </c>
      <c r="K42" s="25">
        <v>66576.011183342358</v>
      </c>
      <c r="L42" s="25">
        <v>166440.02795835587</v>
      </c>
      <c r="M42" s="27" t="s">
        <v>9</v>
      </c>
      <c r="N42" s="31">
        <v>0</v>
      </c>
    </row>
    <row r="43" spans="2:14" ht="13" x14ac:dyDescent="0.3">
      <c r="C43" s="32"/>
      <c r="D43" s="32"/>
      <c r="E43" s="32"/>
      <c r="F43" s="32"/>
      <c r="G43" s="22" t="s">
        <v>12</v>
      </c>
      <c r="J43" s="6"/>
      <c r="K43" s="32"/>
      <c r="L43" s="32"/>
      <c r="M43" s="32"/>
      <c r="N43" s="22" t="s">
        <v>12</v>
      </c>
    </row>
    <row r="44" spans="2:14" ht="13" x14ac:dyDescent="0.3">
      <c r="C44" s="32"/>
      <c r="D44" s="32"/>
      <c r="E44" s="32"/>
      <c r="F44" s="32"/>
      <c r="G44" s="18">
        <f>G34+G36+G38+G40+G42</f>
        <v>5854366.0306153568</v>
      </c>
      <c r="J44" s="7"/>
      <c r="K44" s="32"/>
      <c r="L44" s="32"/>
      <c r="M44" s="32"/>
      <c r="N44" s="18">
        <v>5519140.1657857075</v>
      </c>
    </row>
    <row r="45" spans="2:14" ht="26" x14ac:dyDescent="0.25">
      <c r="C45" s="4"/>
      <c r="D45" s="5">
        <v>2017</v>
      </c>
      <c r="E45" s="19" t="s">
        <v>13</v>
      </c>
      <c r="F45" s="5"/>
      <c r="G45" s="9"/>
      <c r="K45" s="5">
        <v>2017</v>
      </c>
      <c r="L45" s="19" t="s">
        <v>13</v>
      </c>
    </row>
    <row r="46" spans="2:14" ht="13" x14ac:dyDescent="0.3">
      <c r="C46" s="3" t="s">
        <v>14</v>
      </c>
      <c r="D46" s="12">
        <v>0.63112370730494094</v>
      </c>
      <c r="E46" s="10">
        <f>D46*E$51</f>
        <v>6595242.7413366325</v>
      </c>
      <c r="F46" s="17"/>
      <c r="G46" s="9"/>
      <c r="J46" s="3" t="s">
        <v>14</v>
      </c>
      <c r="K46" s="12">
        <v>0.63112370730494094</v>
      </c>
      <c r="L46" s="10">
        <v>6595242.7413366325</v>
      </c>
    </row>
    <row r="47" spans="2:14" ht="13" x14ac:dyDescent="0.3">
      <c r="C47" s="3" t="s">
        <v>15</v>
      </c>
      <c r="D47" s="12">
        <v>0.23320027716806632</v>
      </c>
      <c r="E47" s="10">
        <f>D47*E$51</f>
        <v>2436942.8964062929</v>
      </c>
      <c r="F47" s="17"/>
      <c r="G47" s="9"/>
      <c r="J47" s="3" t="s">
        <v>15</v>
      </c>
      <c r="K47" s="12">
        <v>0.23320027716806632</v>
      </c>
      <c r="L47" s="10">
        <v>2436942.8964062929</v>
      </c>
    </row>
    <row r="48" spans="2:14" ht="13" x14ac:dyDescent="0.3">
      <c r="C48" s="3" t="s">
        <v>27</v>
      </c>
      <c r="D48" s="12">
        <v>7.5574262305984685E-2</v>
      </c>
      <c r="E48" s="10">
        <f>D48*E$51</f>
        <v>789751.04109753994</v>
      </c>
      <c r="F48" s="17"/>
      <c r="G48" s="9"/>
      <c r="J48" s="3" t="s">
        <v>27</v>
      </c>
      <c r="K48" s="12">
        <v>7.5574262305984685E-2</v>
      </c>
      <c r="L48" s="10">
        <v>789751.04109753994</v>
      </c>
    </row>
    <row r="49" spans="2:14" ht="13" x14ac:dyDescent="0.3">
      <c r="C49" s="3" t="s">
        <v>16</v>
      </c>
      <c r="D49" s="12">
        <v>4.4174477818294554E-2</v>
      </c>
      <c r="E49" s="10">
        <f>D49*E$51</f>
        <v>461623.29320117808</v>
      </c>
      <c r="F49" s="17"/>
      <c r="G49" s="11"/>
      <c r="J49" s="3" t="s">
        <v>16</v>
      </c>
      <c r="K49" s="12">
        <v>4.4174477818294554E-2</v>
      </c>
      <c r="L49" s="10">
        <v>461623.29320117808</v>
      </c>
    </row>
    <row r="50" spans="2:14" ht="13" x14ac:dyDescent="0.3">
      <c r="C50" s="3" t="s">
        <v>28</v>
      </c>
      <c r="D50" s="12">
        <v>1.5927275402713482E-2</v>
      </c>
      <c r="E50" s="10">
        <f>D50*E$51</f>
        <v>166440.02795835587</v>
      </c>
      <c r="F50" s="17"/>
      <c r="G50" s="11"/>
      <c r="J50" s="3" t="s">
        <v>28</v>
      </c>
      <c r="K50" s="12">
        <v>1.5927275402713482E-2</v>
      </c>
      <c r="L50" s="10">
        <v>166440.02795835587</v>
      </c>
    </row>
    <row r="51" spans="2:14" x14ac:dyDescent="0.25">
      <c r="C51" s="4"/>
      <c r="D51" s="12">
        <f>SUM(D46:D50)</f>
        <v>1</v>
      </c>
      <c r="E51" s="10">
        <v>10450000</v>
      </c>
      <c r="F51" s="17"/>
      <c r="K51" s="12">
        <v>1</v>
      </c>
      <c r="L51" s="10">
        <v>10450000</v>
      </c>
    </row>
    <row r="52" spans="2:14" x14ac:dyDescent="0.25">
      <c r="C52" s="4"/>
      <c r="D52" s="4"/>
      <c r="E52" s="4"/>
      <c r="F52" s="4"/>
    </row>
    <row r="53" spans="2:14" ht="26" x14ac:dyDescent="0.3">
      <c r="D53" s="13" t="s">
        <v>17</v>
      </c>
      <c r="E53" s="14" t="s">
        <v>18</v>
      </c>
      <c r="F53" s="33"/>
      <c r="G53" s="1"/>
      <c r="K53" s="13" t="s">
        <v>17</v>
      </c>
      <c r="L53" s="14" t="s">
        <v>18</v>
      </c>
    </row>
    <row r="54" spans="2:14" ht="13" x14ac:dyDescent="0.3">
      <c r="C54" s="4"/>
      <c r="D54" s="15">
        <v>0.5</v>
      </c>
      <c r="E54" s="16">
        <v>0</v>
      </c>
      <c r="F54" s="8"/>
      <c r="G54" s="2"/>
      <c r="K54" s="15">
        <v>0.75</v>
      </c>
      <c r="L54" s="16">
        <v>0</v>
      </c>
    </row>
    <row r="55" spans="2:14" ht="13" x14ac:dyDescent="0.3">
      <c r="C55" s="8"/>
      <c r="D55" s="15">
        <v>1</v>
      </c>
      <c r="E55" s="16">
        <v>0.4</v>
      </c>
      <c r="F55" s="8"/>
      <c r="G55" s="2"/>
      <c r="J55" s="8"/>
      <c r="K55" s="15">
        <v>1</v>
      </c>
      <c r="L55" s="16">
        <v>0.4</v>
      </c>
    </row>
    <row r="56" spans="2:14" ht="13" x14ac:dyDescent="0.3">
      <c r="C56" s="4"/>
      <c r="D56" s="15">
        <v>1.5</v>
      </c>
      <c r="E56" s="16">
        <v>1</v>
      </c>
      <c r="F56" s="8"/>
      <c r="G56" s="2"/>
      <c r="J56" s="8"/>
      <c r="K56" s="15">
        <v>1.5</v>
      </c>
      <c r="L56" s="16">
        <v>1</v>
      </c>
    </row>
    <row r="58" spans="2:14" ht="14.5" x14ac:dyDescent="0.35">
      <c r="B58" s="38" t="s">
        <v>0</v>
      </c>
      <c r="I58" s="38" t="s">
        <v>1</v>
      </c>
      <c r="J58"/>
      <c r="K58"/>
      <c r="L58"/>
      <c r="M58"/>
    </row>
    <row r="59" spans="2:14" ht="14.5" x14ac:dyDescent="0.35">
      <c r="B59" s="38"/>
      <c r="I59" s="38"/>
      <c r="J59"/>
      <c r="K59"/>
      <c r="L59"/>
      <c r="M59"/>
    </row>
    <row r="60" spans="2:14" ht="13" x14ac:dyDescent="0.3">
      <c r="B60" s="21" t="s">
        <v>30</v>
      </c>
      <c r="E60" s="20"/>
      <c r="F60" s="20"/>
      <c r="G60" s="20"/>
      <c r="I60" s="21" t="s">
        <v>30</v>
      </c>
      <c r="J60" s="32"/>
      <c r="K60" s="32"/>
      <c r="L60" s="32"/>
      <c r="M60" s="32"/>
      <c r="N60" s="20"/>
    </row>
    <row r="61" spans="2:14" ht="26" x14ac:dyDescent="0.25">
      <c r="B61" s="23" t="s">
        <v>3</v>
      </c>
      <c r="C61" s="30" t="s">
        <v>4</v>
      </c>
      <c r="D61" s="30" t="s">
        <v>5</v>
      </c>
      <c r="E61" s="30" t="s">
        <v>6</v>
      </c>
      <c r="F61" s="26" t="s">
        <v>7</v>
      </c>
      <c r="G61" s="29">
        <v>1.3955</v>
      </c>
      <c r="I61" s="23" t="s">
        <v>3</v>
      </c>
      <c r="J61" s="30" t="s">
        <v>8</v>
      </c>
      <c r="K61" s="30" t="s">
        <v>5</v>
      </c>
      <c r="L61" s="30" t="s">
        <v>6</v>
      </c>
      <c r="M61" s="26" t="s">
        <v>7</v>
      </c>
      <c r="N61" s="29">
        <v>1.3955</v>
      </c>
    </row>
    <row r="62" spans="2:14" ht="26" x14ac:dyDescent="0.25">
      <c r="B62" s="24"/>
      <c r="C62" s="25">
        <f>E62*$E$82</f>
        <v>0</v>
      </c>
      <c r="D62" s="25">
        <f>E62*E83</f>
        <v>2657058.9132090248</v>
      </c>
      <c r="E62" s="25">
        <f>E74</f>
        <v>6642647.283022562</v>
      </c>
      <c r="F62" s="27" t="s">
        <v>9</v>
      </c>
      <c r="G62" s="28">
        <f>IF(G61&lt;0.5,0,IF(G61&lt;1,D62*(G61-0.5)/0.5,IF(G61&lt;=1.5,(D62+(E62-D62)*(G61-1)/0.5),E62)))</f>
        <v>5809659.3137315325</v>
      </c>
      <c r="I62" s="24"/>
      <c r="J62" s="25">
        <v>0</v>
      </c>
      <c r="K62" s="25">
        <v>2657058.9132090248</v>
      </c>
      <c r="L62" s="25">
        <v>6642647.283022562</v>
      </c>
      <c r="M62" s="27" t="s">
        <v>9</v>
      </c>
      <c r="N62" s="28">
        <v>5809659.3137315325</v>
      </c>
    </row>
    <row r="63" spans="2:14" ht="26" x14ac:dyDescent="0.25">
      <c r="B63" s="23" t="s">
        <v>10</v>
      </c>
      <c r="C63" s="30" t="s">
        <v>4</v>
      </c>
      <c r="D63" s="30" t="s">
        <v>5</v>
      </c>
      <c r="E63" s="30" t="s">
        <v>6</v>
      </c>
      <c r="F63" s="26" t="s">
        <v>7</v>
      </c>
      <c r="G63" s="29">
        <v>0.83909999999999996</v>
      </c>
      <c r="I63" s="23" t="s">
        <v>10</v>
      </c>
      <c r="J63" s="30" t="s">
        <v>8</v>
      </c>
      <c r="K63" s="30" t="s">
        <v>5</v>
      </c>
      <c r="L63" s="30" t="s">
        <v>6</v>
      </c>
      <c r="M63" s="26" t="s">
        <v>7</v>
      </c>
      <c r="N63" s="29">
        <v>0.83909999999999996</v>
      </c>
    </row>
    <row r="64" spans="2:14" ht="26" x14ac:dyDescent="0.25">
      <c r="B64" s="24"/>
      <c r="C64" s="25">
        <f>E64*$E$82</f>
        <v>0</v>
      </c>
      <c r="D64" s="25">
        <f>E64*E83</f>
        <v>984318.69381195481</v>
      </c>
      <c r="E64" s="25">
        <f>E75</f>
        <v>2460796.7345298869</v>
      </c>
      <c r="F64" s="27" t="s">
        <v>9</v>
      </c>
      <c r="G64" s="28">
        <f>IF(G63&lt;0.5,0,IF(G63&lt;1,D64*(G63-0.5)/0.5,IF(G63&lt;=1.5,(D64+(E64-D64)*(G63-1)/0.5),E64)))</f>
        <v>667564.93814326765</v>
      </c>
      <c r="I64" s="24"/>
      <c r="J64" s="25">
        <v>0</v>
      </c>
      <c r="K64" s="25">
        <v>984318.69381195481</v>
      </c>
      <c r="L64" s="25">
        <v>2460796.7345298869</v>
      </c>
      <c r="M64" s="27" t="s">
        <v>9</v>
      </c>
      <c r="N64" s="28">
        <v>350811.18247458054</v>
      </c>
    </row>
    <row r="65" spans="2:14" ht="26" x14ac:dyDescent="0.25">
      <c r="B65" s="23" t="s">
        <v>25</v>
      </c>
      <c r="C65" s="30" t="s">
        <v>4</v>
      </c>
      <c r="D65" s="30" t="s">
        <v>5</v>
      </c>
      <c r="E65" s="30" t="s">
        <v>6</v>
      </c>
      <c r="F65" s="26" t="s">
        <v>7</v>
      </c>
      <c r="G65" s="29">
        <v>0.45600000000000002</v>
      </c>
      <c r="I65" s="23" t="s">
        <v>25</v>
      </c>
      <c r="J65" s="30" t="s">
        <v>8</v>
      </c>
      <c r="K65" s="30" t="s">
        <v>5</v>
      </c>
      <c r="L65" s="30" t="s">
        <v>6</v>
      </c>
      <c r="M65" s="26" t="s">
        <v>7</v>
      </c>
      <c r="N65" s="29">
        <v>0.45600000000000002</v>
      </c>
    </row>
    <row r="66" spans="2:14" ht="26" x14ac:dyDescent="0.25">
      <c r="B66" s="24"/>
      <c r="C66" s="25">
        <f>E66*$E$82</f>
        <v>0</v>
      </c>
      <c r="D66" s="25">
        <f>E66*E83</f>
        <v>290125.13961265114</v>
      </c>
      <c r="E66" s="25">
        <f>E76</f>
        <v>725312.84903162788</v>
      </c>
      <c r="F66" s="27" t="s">
        <v>9</v>
      </c>
      <c r="G66" s="28">
        <f>IF(G65&lt;0.5,0,IF(G65&lt;1,D66*(G65-0.5)/0.5,IF(G65&lt;=1.5,(D66+(E66-D66)*(G65-1)/0.5),E66)))</f>
        <v>0</v>
      </c>
      <c r="I66" s="24"/>
      <c r="J66" s="25">
        <v>0</v>
      </c>
      <c r="K66" s="25">
        <v>290125.13961265114</v>
      </c>
      <c r="L66" s="25">
        <v>725312.84903162788</v>
      </c>
      <c r="M66" s="27" t="s">
        <v>9</v>
      </c>
      <c r="N66" s="28">
        <v>0</v>
      </c>
    </row>
    <row r="67" spans="2:14" ht="26" x14ac:dyDescent="0.25">
      <c r="B67" s="23" t="s">
        <v>11</v>
      </c>
      <c r="C67" s="30" t="s">
        <v>4</v>
      </c>
      <c r="D67" s="30" t="s">
        <v>5</v>
      </c>
      <c r="E67" s="30" t="s">
        <v>6</v>
      </c>
      <c r="F67" s="26" t="s">
        <v>7</v>
      </c>
      <c r="G67" s="29">
        <v>1.0710999999999999</v>
      </c>
      <c r="I67" s="23" t="s">
        <v>11</v>
      </c>
      <c r="J67" s="30" t="s">
        <v>8</v>
      </c>
      <c r="K67" s="30" t="s">
        <v>5</v>
      </c>
      <c r="L67" s="30" t="s">
        <v>6</v>
      </c>
      <c r="M67" s="26" t="s">
        <v>7</v>
      </c>
      <c r="N67" s="29">
        <v>1.0710999999999999</v>
      </c>
    </row>
    <row r="68" spans="2:14" ht="26" x14ac:dyDescent="0.25">
      <c r="B68" s="24"/>
      <c r="C68" s="25">
        <f>E68*$E$82</f>
        <v>0</v>
      </c>
      <c r="D68" s="25">
        <f>E68*E83</f>
        <v>169583.21726593643</v>
      </c>
      <c r="E68" s="25">
        <f>E77</f>
        <v>423958.04316484107</v>
      </c>
      <c r="F68" s="27" t="s">
        <v>9</v>
      </c>
      <c r="G68" s="28">
        <f>IF(G67&lt;0.5,0,IF(G67&lt;1,D68*(G67-0.5)/0.5,IF(G67&lt;=1.5,(D68+(E68-D68)*(G67-1)/0.5),E68)))</f>
        <v>205755.31750876064</v>
      </c>
      <c r="I68" s="24"/>
      <c r="J68" s="25">
        <v>0</v>
      </c>
      <c r="K68" s="25">
        <v>169583.21726593643</v>
      </c>
      <c r="L68" s="25">
        <v>423958.04316484107</v>
      </c>
      <c r="M68" s="27" t="s">
        <v>9</v>
      </c>
      <c r="N68" s="28">
        <v>205755.31750876064</v>
      </c>
    </row>
    <row r="69" spans="2:14" ht="26" x14ac:dyDescent="0.25">
      <c r="B69" s="23" t="s">
        <v>26</v>
      </c>
      <c r="C69" s="30" t="s">
        <v>4</v>
      </c>
      <c r="D69" s="30" t="s">
        <v>5</v>
      </c>
      <c r="E69" s="30" t="s">
        <v>6</v>
      </c>
      <c r="F69" s="26" t="s">
        <v>7</v>
      </c>
      <c r="G69" s="29">
        <v>0.60089999999999999</v>
      </c>
      <c r="I69" s="23" t="s">
        <v>26</v>
      </c>
      <c r="J69" s="30" t="s">
        <v>8</v>
      </c>
      <c r="K69" s="30" t="s">
        <v>5</v>
      </c>
      <c r="L69" s="30" t="s">
        <v>6</v>
      </c>
      <c r="M69" s="26" t="s">
        <v>7</v>
      </c>
      <c r="N69" s="29">
        <v>0.60089999999999999</v>
      </c>
    </row>
    <row r="70" spans="2:14" ht="26" x14ac:dyDescent="0.25">
      <c r="B70" s="24"/>
      <c r="C70" s="25">
        <f>E70*$E$82</f>
        <v>0</v>
      </c>
      <c r="D70" s="25">
        <f>E70*E83</f>
        <v>78914.036100432771</v>
      </c>
      <c r="E70" s="25">
        <f>E78</f>
        <v>197285.09025108191</v>
      </c>
      <c r="F70" s="27" t="s">
        <v>9</v>
      </c>
      <c r="G70" s="31">
        <f>IF(G69&lt;0.5,0,IF(G69&lt;1,D70*(G69-0.5)/0.5,IF(G69&lt;=1.5,(D70+(E70-D70)*(G69-1)/0.5),E70)))</f>
        <v>15924.852485067331</v>
      </c>
      <c r="I70" s="24"/>
      <c r="J70" s="25">
        <v>0</v>
      </c>
      <c r="K70" s="25">
        <v>78914.036100432771</v>
      </c>
      <c r="L70" s="25">
        <v>197285.09025108191</v>
      </c>
      <c r="M70" s="27" t="s">
        <v>9</v>
      </c>
      <c r="N70" s="31">
        <v>0</v>
      </c>
    </row>
    <row r="71" spans="2:14" ht="13" x14ac:dyDescent="0.3">
      <c r="D71" s="32"/>
      <c r="E71" s="32"/>
      <c r="F71" s="32"/>
      <c r="G71" s="22" t="s">
        <v>12</v>
      </c>
      <c r="J71" s="6"/>
      <c r="K71" s="32"/>
      <c r="L71" s="32"/>
      <c r="M71" s="32"/>
      <c r="N71" s="22" t="s">
        <v>12</v>
      </c>
    </row>
    <row r="72" spans="2:14" ht="13" x14ac:dyDescent="0.3">
      <c r="C72" s="7"/>
      <c r="D72" s="32"/>
      <c r="E72" s="32"/>
      <c r="F72" s="32"/>
      <c r="G72" s="18">
        <f>G62+G64+G66+G68+G70</f>
        <v>6698904.4218686279</v>
      </c>
      <c r="J72" s="7"/>
      <c r="K72" s="32"/>
      <c r="L72" s="32"/>
      <c r="M72" s="32"/>
      <c r="N72" s="18">
        <v>6366225.813714874</v>
      </c>
    </row>
    <row r="73" spans="2:14" ht="26" x14ac:dyDescent="0.25">
      <c r="C73" s="4"/>
      <c r="D73" s="5">
        <v>2018</v>
      </c>
      <c r="E73" s="19" t="s">
        <v>13</v>
      </c>
      <c r="F73" s="5"/>
      <c r="G73" s="9"/>
      <c r="K73" s="5">
        <v>2018</v>
      </c>
      <c r="L73" s="19" t="s">
        <v>13</v>
      </c>
    </row>
    <row r="74" spans="2:14" ht="13" x14ac:dyDescent="0.3">
      <c r="C74" s="3" t="s">
        <v>14</v>
      </c>
      <c r="D74" s="12">
        <v>0.63566002708349878</v>
      </c>
      <c r="E74" s="10">
        <f t="shared" ref="E74:E75" si="2">D74*$E$79</f>
        <v>6642647.283022562</v>
      </c>
      <c r="F74" s="17"/>
      <c r="G74" s="9"/>
      <c r="J74" s="3" t="s">
        <v>14</v>
      </c>
      <c r="K74" s="12">
        <v>0.63566002708349878</v>
      </c>
      <c r="L74" s="10">
        <v>6642647.283022562</v>
      </c>
    </row>
    <row r="75" spans="2:14" ht="13" x14ac:dyDescent="0.3">
      <c r="C75" s="3" t="s">
        <v>15</v>
      </c>
      <c r="D75" s="12">
        <v>0.23548294110333845</v>
      </c>
      <c r="E75" s="10">
        <f t="shared" si="2"/>
        <v>2460796.7345298869</v>
      </c>
      <c r="F75" s="17"/>
      <c r="G75" s="9"/>
      <c r="J75" s="3" t="s">
        <v>15</v>
      </c>
      <c r="K75" s="12">
        <v>0.23548294110333845</v>
      </c>
      <c r="L75" s="10">
        <v>2460796.7345298869</v>
      </c>
    </row>
    <row r="76" spans="2:14" ht="13" x14ac:dyDescent="0.3">
      <c r="C76" s="3" t="s">
        <v>27</v>
      </c>
      <c r="D76" s="12">
        <v>6.9407928136997879E-2</v>
      </c>
      <c r="E76" s="10">
        <f>D76*$E$79</f>
        <v>725312.84903162788</v>
      </c>
      <c r="F76" s="17"/>
      <c r="G76" s="9"/>
      <c r="J76" s="3" t="s">
        <v>27</v>
      </c>
      <c r="K76" s="12">
        <v>6.9407928136997879E-2</v>
      </c>
      <c r="L76" s="10">
        <v>725312.84903162788</v>
      </c>
    </row>
    <row r="77" spans="2:14" ht="13" x14ac:dyDescent="0.3">
      <c r="C77" s="3" t="s">
        <v>16</v>
      </c>
      <c r="D77" s="12">
        <v>4.057014767127666E-2</v>
      </c>
      <c r="E77" s="10">
        <f t="shared" ref="E77:E78" si="3">D77*$E$79</f>
        <v>423958.04316484107</v>
      </c>
      <c r="F77" s="17"/>
      <c r="G77" s="11"/>
      <c r="J77" s="3" t="s">
        <v>16</v>
      </c>
      <c r="K77" s="12">
        <v>4.057014767127666E-2</v>
      </c>
      <c r="L77" s="10">
        <v>423958.04316484107</v>
      </c>
    </row>
    <row r="78" spans="2:14" ht="13" x14ac:dyDescent="0.3">
      <c r="C78" s="3" t="s">
        <v>28</v>
      </c>
      <c r="D78" s="12">
        <v>1.8878956004888221E-2</v>
      </c>
      <c r="E78" s="10">
        <f t="shared" si="3"/>
        <v>197285.09025108191</v>
      </c>
      <c r="F78" s="17"/>
      <c r="G78" s="11"/>
      <c r="J78" s="3" t="s">
        <v>28</v>
      </c>
      <c r="K78" s="12">
        <v>1.8878956004888221E-2</v>
      </c>
      <c r="L78" s="10">
        <v>197285.09025108191</v>
      </c>
    </row>
    <row r="79" spans="2:14" x14ac:dyDescent="0.25">
      <c r="C79" s="4"/>
      <c r="D79" s="12">
        <f>SUM(D74:D78)</f>
        <v>1</v>
      </c>
      <c r="E79" s="10">
        <v>10450000</v>
      </c>
      <c r="F79" s="17"/>
      <c r="K79" s="12">
        <v>1</v>
      </c>
      <c r="L79" s="10">
        <v>10450000</v>
      </c>
    </row>
    <row r="80" spans="2:14" x14ac:dyDescent="0.25">
      <c r="C80" s="4"/>
      <c r="D80" s="4"/>
      <c r="E80" s="4"/>
      <c r="F80" s="4"/>
    </row>
    <row r="81" spans="2:14" ht="26" x14ac:dyDescent="0.3">
      <c r="D81" s="13" t="s">
        <v>17</v>
      </c>
      <c r="E81" s="14" t="s">
        <v>18</v>
      </c>
      <c r="F81" s="33"/>
      <c r="G81" s="1"/>
      <c r="K81" s="13" t="s">
        <v>17</v>
      </c>
      <c r="L81" s="14" t="s">
        <v>18</v>
      </c>
    </row>
    <row r="82" spans="2:14" ht="13" x14ac:dyDescent="0.3">
      <c r="C82" s="4"/>
      <c r="D82" s="15">
        <v>0.5</v>
      </c>
      <c r="E82" s="16">
        <v>0</v>
      </c>
      <c r="F82" s="8"/>
      <c r="G82" s="2"/>
      <c r="K82" s="15">
        <v>0.75</v>
      </c>
      <c r="L82" s="16">
        <v>0</v>
      </c>
    </row>
    <row r="83" spans="2:14" ht="13" x14ac:dyDescent="0.3">
      <c r="C83" s="8"/>
      <c r="D83" s="15">
        <v>1</v>
      </c>
      <c r="E83" s="16">
        <v>0.4</v>
      </c>
      <c r="F83" s="8"/>
      <c r="G83" s="2"/>
      <c r="J83" s="8"/>
      <c r="K83" s="15">
        <v>1</v>
      </c>
      <c r="L83" s="16">
        <v>0.4</v>
      </c>
    </row>
    <row r="84" spans="2:14" ht="13" x14ac:dyDescent="0.3">
      <c r="C84" s="4"/>
      <c r="D84" s="15">
        <v>1.5</v>
      </c>
      <c r="E84" s="16">
        <v>1</v>
      </c>
      <c r="F84" s="8"/>
      <c r="G84" s="2"/>
      <c r="J84" s="8"/>
      <c r="K84" s="15">
        <v>1.5</v>
      </c>
      <c r="L84" s="16">
        <v>1</v>
      </c>
    </row>
    <row r="86" spans="2:14" ht="14.5" x14ac:dyDescent="0.35">
      <c r="B86" s="38" t="s">
        <v>0</v>
      </c>
      <c r="I86" s="38" t="s">
        <v>1</v>
      </c>
      <c r="J86"/>
      <c r="K86"/>
      <c r="L86"/>
      <c r="M86"/>
    </row>
    <row r="87" spans="2:14" ht="14.5" x14ac:dyDescent="0.35">
      <c r="B87" s="38"/>
      <c r="I87" s="38"/>
      <c r="J87"/>
      <c r="K87"/>
      <c r="L87"/>
      <c r="M87"/>
    </row>
    <row r="88" spans="2:14" ht="13" x14ac:dyDescent="0.25">
      <c r="B88" s="21" t="s">
        <v>31</v>
      </c>
      <c r="E88" s="20"/>
      <c r="F88" s="20"/>
      <c r="G88" s="20"/>
      <c r="I88" s="21" t="s">
        <v>31</v>
      </c>
      <c r="N88" s="20"/>
    </row>
    <row r="89" spans="2:14" ht="26" x14ac:dyDescent="0.25">
      <c r="B89" s="23" t="s">
        <v>3</v>
      </c>
      <c r="C89" s="30" t="s">
        <v>4</v>
      </c>
      <c r="D89" s="30" t="s">
        <v>5</v>
      </c>
      <c r="E89" s="30" t="s">
        <v>6</v>
      </c>
      <c r="F89" s="26" t="s">
        <v>7</v>
      </c>
      <c r="G89" s="29">
        <v>1.2084146890498602</v>
      </c>
      <c r="I89" s="23" t="s">
        <v>3</v>
      </c>
      <c r="J89" s="30" t="s">
        <v>8</v>
      </c>
      <c r="K89" s="30" t="s">
        <v>5</v>
      </c>
      <c r="L89" s="30" t="s">
        <v>6</v>
      </c>
      <c r="M89" s="26" t="s">
        <v>7</v>
      </c>
      <c r="N89" s="29">
        <v>1.2084146890498602</v>
      </c>
    </row>
    <row r="90" spans="2:14" ht="26" x14ac:dyDescent="0.25">
      <c r="B90" s="24"/>
      <c r="C90" s="25">
        <f>E90*$E$110</f>
        <v>0</v>
      </c>
      <c r="D90" s="25">
        <f>E90*E111</f>
        <v>2673068.4337243675</v>
      </c>
      <c r="E90" s="25">
        <f>E102</f>
        <v>6682671.0843109181</v>
      </c>
      <c r="F90" s="27" t="s">
        <v>9</v>
      </c>
      <c r="G90" s="28">
        <f>IF(G89&lt;0.5,0,IF(G89&lt;1,D90*(G89-0.5)/0.5,IF(G89&lt;=1.5,(D90+(E90-D90)*(G89-1)/0.5),E90)))</f>
        <v>4344388.6129953498</v>
      </c>
      <c r="I90" s="24"/>
      <c r="J90" s="25">
        <v>0</v>
      </c>
      <c r="K90" s="25">
        <v>2673068.4337243675</v>
      </c>
      <c r="L90" s="25">
        <v>6682671.0843109181</v>
      </c>
      <c r="M90" s="27" t="s">
        <v>9</v>
      </c>
      <c r="N90" s="28">
        <v>4344388.6129953498</v>
      </c>
    </row>
    <row r="91" spans="2:14" ht="26" x14ac:dyDescent="0.25">
      <c r="B91" s="23" t="s">
        <v>10</v>
      </c>
      <c r="C91" s="30" t="s">
        <v>4</v>
      </c>
      <c r="D91" s="30" t="s">
        <v>5</v>
      </c>
      <c r="E91" s="30" t="s">
        <v>6</v>
      </c>
      <c r="F91" s="26" t="s">
        <v>7</v>
      </c>
      <c r="G91" s="29">
        <v>1.0845514152753042</v>
      </c>
      <c r="I91" s="23" t="s">
        <v>10</v>
      </c>
      <c r="J91" s="30" t="s">
        <v>8</v>
      </c>
      <c r="K91" s="30" t="s">
        <v>5</v>
      </c>
      <c r="L91" s="30" t="s">
        <v>6</v>
      </c>
      <c r="M91" s="26" t="s">
        <v>7</v>
      </c>
      <c r="N91" s="29">
        <v>1.0845514152753042</v>
      </c>
    </row>
    <row r="92" spans="2:14" ht="26" x14ac:dyDescent="0.25">
      <c r="B92" s="24"/>
      <c r="C92" s="25">
        <f>E92*$E$110</f>
        <v>0</v>
      </c>
      <c r="D92" s="25">
        <f>E92*E111</f>
        <v>999968.79014415387</v>
      </c>
      <c r="E92" s="25">
        <f>E103</f>
        <v>2499921.9753603847</v>
      </c>
      <c r="F92" s="27" t="s">
        <v>9</v>
      </c>
      <c r="G92" s="28">
        <f>IF(G91&lt;0.5,0,IF(G91&lt;1,D92*(G91-0.5)/0.5,IF(G91&lt;=1.5,(D92+(E92-D92)*(G91-1)/0.5),E92)))</f>
        <v>1253615.1194576195</v>
      </c>
      <c r="I92" s="24"/>
      <c r="J92" s="25">
        <v>0</v>
      </c>
      <c r="K92" s="25">
        <v>999968.79014415387</v>
      </c>
      <c r="L92" s="25">
        <v>2499921.9753603847</v>
      </c>
      <c r="M92" s="27" t="s">
        <v>9</v>
      </c>
      <c r="N92" s="28">
        <v>1253615.1194576195</v>
      </c>
    </row>
    <row r="93" spans="2:14" ht="26" x14ac:dyDescent="0.25">
      <c r="B93" s="23" t="s">
        <v>25</v>
      </c>
      <c r="C93" s="30" t="s">
        <v>4</v>
      </c>
      <c r="D93" s="30" t="s">
        <v>5</v>
      </c>
      <c r="E93" s="30" t="s">
        <v>6</v>
      </c>
      <c r="F93" s="26" t="s">
        <v>7</v>
      </c>
      <c r="G93" s="29">
        <v>0.52569098603469766</v>
      </c>
      <c r="I93" s="23" t="s">
        <v>25</v>
      </c>
      <c r="J93" s="30" t="s">
        <v>8</v>
      </c>
      <c r="K93" s="30" t="s">
        <v>5</v>
      </c>
      <c r="L93" s="30" t="s">
        <v>6</v>
      </c>
      <c r="M93" s="26" t="s">
        <v>7</v>
      </c>
      <c r="N93" s="29">
        <v>0.52569098603469766</v>
      </c>
    </row>
    <row r="94" spans="2:14" ht="26" x14ac:dyDescent="0.25">
      <c r="B94" s="24"/>
      <c r="C94" s="25">
        <f>E94*$E$110</f>
        <v>0</v>
      </c>
      <c r="D94" s="25">
        <f>E94*E111</f>
        <v>282782.22438535228</v>
      </c>
      <c r="E94" s="25">
        <f>E104</f>
        <v>706955.56096338062</v>
      </c>
      <c r="F94" s="27" t="s">
        <v>9</v>
      </c>
      <c r="G94" s="28">
        <f>IF(G93&lt;0.5,0,IF(G93&lt;1,D94*(G93-0.5)/0.5,IF(G93&lt;=1.5,(D94+(E94-D94)*(G93-1)/0.5),E94)))</f>
        <v>14529.908355089652</v>
      </c>
      <c r="I94" s="24"/>
      <c r="J94" s="25">
        <v>0</v>
      </c>
      <c r="K94" s="25">
        <v>282782.22438535228</v>
      </c>
      <c r="L94" s="25">
        <v>706955.56096338062</v>
      </c>
      <c r="M94" s="27" t="s">
        <v>9</v>
      </c>
      <c r="N94" s="28">
        <v>0</v>
      </c>
    </row>
    <row r="95" spans="2:14" ht="26" x14ac:dyDescent="0.25">
      <c r="B95" s="23" t="s">
        <v>11</v>
      </c>
      <c r="C95" s="30" t="s">
        <v>4</v>
      </c>
      <c r="D95" s="30" t="s">
        <v>5</v>
      </c>
      <c r="E95" s="30" t="s">
        <v>6</v>
      </c>
      <c r="F95" s="26" t="s">
        <v>7</v>
      </c>
      <c r="G95" s="29">
        <v>1.3772500000000001</v>
      </c>
      <c r="I95" s="23" t="s">
        <v>11</v>
      </c>
      <c r="J95" s="30" t="s">
        <v>8</v>
      </c>
      <c r="K95" s="30" t="s">
        <v>5</v>
      </c>
      <c r="L95" s="30" t="s">
        <v>6</v>
      </c>
      <c r="M95" s="26" t="s">
        <v>7</v>
      </c>
      <c r="N95" s="29">
        <v>1.3772500000000001</v>
      </c>
    </row>
    <row r="96" spans="2:14" ht="26" x14ac:dyDescent="0.25">
      <c r="B96" s="24"/>
      <c r="C96" s="25">
        <f>E96*$E$110</f>
        <v>0</v>
      </c>
      <c r="D96" s="25">
        <f>E96*E111</f>
        <v>165291.15491650021</v>
      </c>
      <c r="E96" s="25">
        <f>E105</f>
        <v>413227.88729125052</v>
      </c>
      <c r="F96" s="27" t="s">
        <v>9</v>
      </c>
      <c r="G96" s="28">
        <f>IF(G95&lt;0.5,0,IF(G95&lt;1,D96*(G95-0.5)/0.5,IF(G95&lt;=1.5,(D96+(E96-D96)*(G95-1)/0.5),E96)))</f>
        <v>352359.41949324938</v>
      </c>
      <c r="I96" s="24"/>
      <c r="J96" s="25">
        <v>0</v>
      </c>
      <c r="K96" s="25">
        <v>165291.15491650021</v>
      </c>
      <c r="L96" s="25">
        <v>413227.88729125052</v>
      </c>
      <c r="M96" s="27" t="s">
        <v>9</v>
      </c>
      <c r="N96" s="28">
        <v>352359.41949324938</v>
      </c>
    </row>
    <row r="97" spans="2:14" ht="26" x14ac:dyDescent="0.25">
      <c r="B97" s="23" t="s">
        <v>26</v>
      </c>
      <c r="C97" s="30" t="s">
        <v>4</v>
      </c>
      <c r="D97" s="30" t="s">
        <v>5</v>
      </c>
      <c r="E97" s="30" t="s">
        <v>6</v>
      </c>
      <c r="F97" s="26" t="s">
        <v>7</v>
      </c>
      <c r="G97" s="29">
        <v>0.3059571199852088</v>
      </c>
      <c r="I97" s="23" t="s">
        <v>26</v>
      </c>
      <c r="J97" s="30" t="s">
        <v>8</v>
      </c>
      <c r="K97" s="30" t="s">
        <v>5</v>
      </c>
      <c r="L97" s="30" t="s">
        <v>6</v>
      </c>
      <c r="M97" s="26" t="s">
        <v>7</v>
      </c>
      <c r="N97" s="29">
        <v>0.3059571199852088</v>
      </c>
    </row>
    <row r="98" spans="2:14" ht="26" x14ac:dyDescent="0.25">
      <c r="B98" s="24"/>
      <c r="C98" s="25">
        <f>E98*$E$110</f>
        <v>0</v>
      </c>
      <c r="D98" s="25">
        <f>E98*E111</f>
        <v>58889.396829626436</v>
      </c>
      <c r="E98" s="25">
        <f>E106</f>
        <v>147223.49207406607</v>
      </c>
      <c r="F98" s="27" t="s">
        <v>9</v>
      </c>
      <c r="G98" s="31">
        <f>IF(G97&lt;0.5,0,IF(G97&lt;1,D98*(G97-0.5)/0.5,IF(G97&lt;=1.5,(D98+(E98-D98)*(G97-1)/0.5),E98)))</f>
        <v>0</v>
      </c>
      <c r="I98" s="24"/>
      <c r="J98" s="25">
        <v>0</v>
      </c>
      <c r="K98" s="25">
        <v>58889.396829626436</v>
      </c>
      <c r="L98" s="25">
        <v>147223.49207406607</v>
      </c>
      <c r="M98" s="27" t="s">
        <v>9</v>
      </c>
      <c r="N98" s="31">
        <v>0</v>
      </c>
    </row>
    <row r="99" spans="2:14" ht="13" x14ac:dyDescent="0.3">
      <c r="D99" s="32"/>
      <c r="E99" s="32"/>
      <c r="F99" s="32"/>
      <c r="G99" s="22" t="s">
        <v>12</v>
      </c>
      <c r="J99" s="6"/>
      <c r="K99" s="32"/>
      <c r="L99" s="32"/>
      <c r="M99" s="32"/>
      <c r="N99" s="22" t="s">
        <v>12</v>
      </c>
    </row>
    <row r="100" spans="2:14" ht="13" x14ac:dyDescent="0.3">
      <c r="C100" s="7"/>
      <c r="D100" s="32"/>
      <c r="E100" s="32"/>
      <c r="F100" s="32"/>
      <c r="G100" s="18">
        <f>G90+G92+G94+G96+G98</f>
        <v>5964893.0603013085</v>
      </c>
      <c r="J100" s="7"/>
      <c r="K100" s="32"/>
      <c r="L100" s="32"/>
      <c r="M100" s="32"/>
      <c r="N100" s="18">
        <v>5950363.1519462187</v>
      </c>
    </row>
    <row r="101" spans="2:14" ht="26" x14ac:dyDescent="0.25">
      <c r="C101" s="4"/>
      <c r="D101" s="5">
        <v>2019</v>
      </c>
      <c r="E101" s="19" t="s">
        <v>13</v>
      </c>
      <c r="F101" s="5"/>
      <c r="G101" s="9"/>
      <c r="K101" s="5">
        <v>2019</v>
      </c>
      <c r="L101" s="19" t="s">
        <v>13</v>
      </c>
    </row>
    <row r="102" spans="2:14" ht="13" x14ac:dyDescent="0.3">
      <c r="C102" s="3" t="s">
        <v>14</v>
      </c>
      <c r="D102" s="12">
        <v>0.63949005591492036</v>
      </c>
      <c r="E102" s="10">
        <f>D102*$E$107</f>
        <v>6682671.0843109181</v>
      </c>
      <c r="F102" s="17"/>
      <c r="G102" s="9"/>
      <c r="J102" s="3" t="s">
        <v>14</v>
      </c>
      <c r="K102" s="12">
        <v>0.63949005591492036</v>
      </c>
      <c r="L102" s="10">
        <v>6682671.0843109181</v>
      </c>
    </row>
    <row r="103" spans="2:14" ht="13" x14ac:dyDescent="0.3">
      <c r="C103" s="3" t="s">
        <v>15</v>
      </c>
      <c r="D103" s="12">
        <v>0.2392269832880751</v>
      </c>
      <c r="E103" s="10">
        <f>D103*$E$107</f>
        <v>2499921.9753603847</v>
      </c>
      <c r="F103" s="17"/>
      <c r="G103" s="9"/>
      <c r="J103" s="3" t="s">
        <v>15</v>
      </c>
      <c r="K103" s="12">
        <v>0.2392269832880751</v>
      </c>
      <c r="L103" s="10">
        <v>2499921.9753603847</v>
      </c>
    </row>
    <row r="104" spans="2:14" ht="13" x14ac:dyDescent="0.3">
      <c r="C104" s="3" t="s">
        <v>27</v>
      </c>
      <c r="D104" s="12">
        <v>6.7651249852955078E-2</v>
      </c>
      <c r="E104" s="10">
        <f>D104*$E$107</f>
        <v>706955.56096338062</v>
      </c>
      <c r="F104" s="17"/>
      <c r="G104" s="9"/>
      <c r="J104" s="3" t="s">
        <v>27</v>
      </c>
      <c r="K104" s="12">
        <v>6.7651249852955078E-2</v>
      </c>
      <c r="L104" s="10">
        <v>706955.56096338062</v>
      </c>
    </row>
    <row r="105" spans="2:14" ht="13" x14ac:dyDescent="0.3">
      <c r="C105" s="3" t="s">
        <v>16</v>
      </c>
      <c r="D105" s="12">
        <v>3.9543338496770386E-2</v>
      </c>
      <c r="E105" s="10">
        <f>D105*$E$107</f>
        <v>413227.88729125052</v>
      </c>
      <c r="F105" s="17"/>
      <c r="G105" s="11"/>
      <c r="J105" s="3" t="s">
        <v>16</v>
      </c>
      <c r="K105" s="12">
        <v>3.9543338496770386E-2</v>
      </c>
      <c r="L105" s="10">
        <v>413227.88729125052</v>
      </c>
    </row>
    <row r="106" spans="2:14" ht="13" x14ac:dyDescent="0.3">
      <c r="C106" s="3" t="s">
        <v>28</v>
      </c>
      <c r="D106" s="12">
        <v>1.4088372447279051E-2</v>
      </c>
      <c r="E106" s="10">
        <f>D106*$E$107</f>
        <v>147223.49207406607</v>
      </c>
      <c r="F106" s="17"/>
      <c r="G106" s="11"/>
      <c r="J106" s="3" t="s">
        <v>28</v>
      </c>
      <c r="K106" s="12">
        <v>1.4088372447279051E-2</v>
      </c>
      <c r="L106" s="10">
        <v>147223.49207406607</v>
      </c>
    </row>
    <row r="107" spans="2:14" x14ac:dyDescent="0.25">
      <c r="C107" s="4"/>
      <c r="D107" s="12">
        <f>SUM(D102:D106)</f>
        <v>1</v>
      </c>
      <c r="E107" s="10">
        <v>10450000</v>
      </c>
      <c r="F107" s="17"/>
      <c r="K107" s="12">
        <v>1</v>
      </c>
      <c r="L107" s="10">
        <v>10450000</v>
      </c>
    </row>
    <row r="108" spans="2:14" x14ac:dyDescent="0.25">
      <c r="C108" s="4"/>
      <c r="D108" s="4"/>
      <c r="E108" s="4"/>
      <c r="F108" s="4"/>
    </row>
    <row r="109" spans="2:14" ht="26" x14ac:dyDescent="0.3">
      <c r="D109" s="13" t="s">
        <v>17</v>
      </c>
      <c r="E109" s="14" t="s">
        <v>18</v>
      </c>
      <c r="F109" s="33"/>
      <c r="G109" s="1"/>
      <c r="K109" s="13" t="s">
        <v>17</v>
      </c>
      <c r="L109" s="14" t="s">
        <v>18</v>
      </c>
    </row>
    <row r="110" spans="2:14" ht="13" x14ac:dyDescent="0.3">
      <c r="C110" s="4"/>
      <c r="D110" s="15">
        <v>0.5</v>
      </c>
      <c r="E110" s="16">
        <v>0</v>
      </c>
      <c r="F110" s="8"/>
      <c r="G110" s="2"/>
      <c r="K110" s="15">
        <v>0.75</v>
      </c>
      <c r="L110" s="16">
        <v>0</v>
      </c>
    </row>
    <row r="111" spans="2:14" ht="13" x14ac:dyDescent="0.3">
      <c r="C111" s="8"/>
      <c r="D111" s="15">
        <v>1</v>
      </c>
      <c r="E111" s="16">
        <v>0.4</v>
      </c>
      <c r="F111" s="8"/>
      <c r="G111" s="2"/>
      <c r="J111" s="8"/>
      <c r="K111" s="15">
        <v>1</v>
      </c>
      <c r="L111" s="16">
        <v>0.4</v>
      </c>
    </row>
    <row r="112" spans="2:14" ht="13" x14ac:dyDescent="0.3">
      <c r="C112" s="4"/>
      <c r="D112" s="15">
        <v>1.5</v>
      </c>
      <c r="E112" s="16">
        <v>1</v>
      </c>
      <c r="F112" s="8"/>
      <c r="G112" s="2"/>
      <c r="J112" s="8"/>
      <c r="K112" s="15">
        <v>1.5</v>
      </c>
      <c r="L112" s="16">
        <v>1</v>
      </c>
    </row>
    <row r="114" spans="2:14" ht="14.5" x14ac:dyDescent="0.35">
      <c r="B114" s="38" t="s">
        <v>0</v>
      </c>
      <c r="I114" s="38" t="s">
        <v>1</v>
      </c>
      <c r="J114"/>
      <c r="K114"/>
      <c r="L114"/>
      <c r="M114"/>
    </row>
    <row r="115" spans="2:14" ht="14.5" x14ac:dyDescent="0.35">
      <c r="B115" s="38"/>
      <c r="I115" s="38"/>
      <c r="J115"/>
      <c r="K115"/>
      <c r="L115"/>
      <c r="M115"/>
    </row>
    <row r="116" spans="2:14" ht="13" x14ac:dyDescent="0.25">
      <c r="B116" s="21" t="s">
        <v>32</v>
      </c>
      <c r="C116" s="20"/>
      <c r="D116" s="20"/>
      <c r="E116" s="20"/>
      <c r="F116" s="20"/>
      <c r="G116" s="20"/>
      <c r="I116" s="21" t="s">
        <v>32</v>
      </c>
      <c r="N116" s="20"/>
    </row>
    <row r="117" spans="2:14" ht="26" x14ac:dyDescent="0.25">
      <c r="B117" s="23" t="s">
        <v>3</v>
      </c>
      <c r="C117" s="30" t="s">
        <v>4</v>
      </c>
      <c r="D117" s="30" t="s">
        <v>5</v>
      </c>
      <c r="E117" s="30" t="s">
        <v>6</v>
      </c>
      <c r="F117" s="26" t="s">
        <v>7</v>
      </c>
      <c r="G117" s="29">
        <v>0.96979019207307549</v>
      </c>
      <c r="I117" s="23" t="s">
        <v>3</v>
      </c>
      <c r="J117" s="30" t="s">
        <v>8</v>
      </c>
      <c r="K117" s="30" t="s">
        <v>5</v>
      </c>
      <c r="L117" s="30" t="s">
        <v>6</v>
      </c>
      <c r="M117" s="26" t="s">
        <v>7</v>
      </c>
      <c r="N117" s="29">
        <v>0.96979019207307549</v>
      </c>
    </row>
    <row r="118" spans="2:14" ht="26" x14ac:dyDescent="0.25">
      <c r="B118" s="24"/>
      <c r="C118" s="25">
        <f>E$138*E118</f>
        <v>0</v>
      </c>
      <c r="D118" s="25">
        <f>E$139*E118</f>
        <v>2625084.9364533927</v>
      </c>
      <c r="E118" s="25">
        <f>E130</f>
        <v>6562712.3411334809</v>
      </c>
      <c r="F118" s="27" t="s">
        <v>9</v>
      </c>
      <c r="G118" s="28">
        <f>IF(G117&lt;0.5,0,IF(G117&lt;1,D118*(G117-0.5)/0.5,IF(G117&lt;=1.5,(D118+(E118-D118)*(G117-1)/0.5),E118)))</f>
        <v>2466478.3130091531</v>
      </c>
      <c r="I118" s="24"/>
      <c r="J118" s="25">
        <v>0</v>
      </c>
      <c r="K118" s="25">
        <v>2625084.9364533927</v>
      </c>
      <c r="L118" s="25">
        <v>6562712.3411334809</v>
      </c>
      <c r="M118" s="27" t="s">
        <v>9</v>
      </c>
      <c r="N118" s="28">
        <v>2307871.6895649135</v>
      </c>
    </row>
    <row r="119" spans="2:14" ht="26" x14ac:dyDescent="0.25">
      <c r="B119" s="23" t="s">
        <v>10</v>
      </c>
      <c r="C119" s="30" t="s">
        <v>4</v>
      </c>
      <c r="D119" s="30" t="s">
        <v>5</v>
      </c>
      <c r="E119" s="30" t="s">
        <v>6</v>
      </c>
      <c r="F119" s="26" t="s">
        <v>7</v>
      </c>
      <c r="G119" s="29">
        <v>0.62737294887725215</v>
      </c>
      <c r="I119" s="23" t="s">
        <v>10</v>
      </c>
      <c r="J119" s="30" t="s">
        <v>8</v>
      </c>
      <c r="K119" s="30" t="s">
        <v>5</v>
      </c>
      <c r="L119" s="30" t="s">
        <v>6</v>
      </c>
      <c r="M119" s="26" t="s">
        <v>7</v>
      </c>
      <c r="N119" s="29">
        <v>0.62737294887725215</v>
      </c>
    </row>
    <row r="120" spans="2:14" ht="26" x14ac:dyDescent="0.25">
      <c r="B120" s="24"/>
      <c r="C120" s="25">
        <f>E$138*E120</f>
        <v>0</v>
      </c>
      <c r="D120" s="25">
        <f>E$139*E120</f>
        <v>1041778.800432989</v>
      </c>
      <c r="E120" s="25">
        <f>E131</f>
        <v>2604447.0010824725</v>
      </c>
      <c r="F120" s="27" t="s">
        <v>9</v>
      </c>
      <c r="G120" s="28">
        <f>IF(G119&lt;0.5,0,IF(G119&lt;1,D120*(G119-0.5)/0.5,IF(G119&lt;=1.5,(D120+(E120-D120)*(G119-1)/0.5),E120)))</f>
        <v>265388.87577791233</v>
      </c>
      <c r="I120" s="24"/>
      <c r="J120" s="25">
        <v>0</v>
      </c>
      <c r="K120" s="25">
        <v>1041778.800432989</v>
      </c>
      <c r="L120" s="25">
        <v>2604447.0010824725</v>
      </c>
      <c r="M120" s="27" t="s">
        <v>9</v>
      </c>
      <c r="N120" s="28">
        <v>0</v>
      </c>
    </row>
    <row r="121" spans="2:14" ht="26" x14ac:dyDescent="0.25">
      <c r="B121" s="23" t="s">
        <v>25</v>
      </c>
      <c r="C121" s="30" t="s">
        <v>4</v>
      </c>
      <c r="D121" s="30" t="s">
        <v>5</v>
      </c>
      <c r="E121" s="30" t="s">
        <v>6</v>
      </c>
      <c r="F121" s="26" t="s">
        <v>7</v>
      </c>
      <c r="G121" s="29">
        <v>0.95211348443685773</v>
      </c>
      <c r="I121" s="23" t="s">
        <v>25</v>
      </c>
      <c r="J121" s="30" t="s">
        <v>8</v>
      </c>
      <c r="K121" s="30" t="s">
        <v>5</v>
      </c>
      <c r="L121" s="30" t="s">
        <v>6</v>
      </c>
      <c r="M121" s="26" t="s">
        <v>7</v>
      </c>
      <c r="N121" s="29">
        <v>0.95211348443685773</v>
      </c>
    </row>
    <row r="122" spans="2:14" ht="26" x14ac:dyDescent="0.25">
      <c r="B122" s="24"/>
      <c r="C122" s="25">
        <f>E$138*E122</f>
        <v>0</v>
      </c>
      <c r="D122" s="25">
        <f>E$139*E122</f>
        <v>277706.07671886153</v>
      </c>
      <c r="E122" s="25">
        <f>E132</f>
        <v>694265.19179715379</v>
      </c>
      <c r="F122" s="27" t="s">
        <v>9</v>
      </c>
      <c r="G122" s="28">
        <f>IF(G121&lt;0.5,0,IF(G121&lt;1,D122*(G121-0.5)/0.5,IF(G121&lt;=1.5,(D122+(E122-D122)*(G121-1)/0.5),E122)))</f>
        <v>251109.32398930762</v>
      </c>
      <c r="I122" s="24"/>
      <c r="J122" s="25">
        <v>0</v>
      </c>
      <c r="K122" s="25">
        <v>277706.07671886153</v>
      </c>
      <c r="L122" s="25">
        <v>694265.19179715379</v>
      </c>
      <c r="M122" s="27" t="s">
        <v>9</v>
      </c>
      <c r="N122" s="28">
        <v>224512.57125975375</v>
      </c>
    </row>
    <row r="123" spans="2:14" ht="26" x14ac:dyDescent="0.25">
      <c r="B123" s="23" t="s">
        <v>11</v>
      </c>
      <c r="C123" s="30" t="s">
        <v>4</v>
      </c>
      <c r="D123" s="30" t="s">
        <v>5</v>
      </c>
      <c r="E123" s="30" t="s">
        <v>6</v>
      </c>
      <c r="F123" s="26" t="s">
        <v>7</v>
      </c>
      <c r="G123" s="29">
        <v>1.0646607197401456</v>
      </c>
      <c r="I123" s="23" t="s">
        <v>11</v>
      </c>
      <c r="J123" s="30" t="s">
        <v>8</v>
      </c>
      <c r="K123" s="30" t="s">
        <v>5</v>
      </c>
      <c r="L123" s="30" t="s">
        <v>6</v>
      </c>
      <c r="M123" s="26" t="s">
        <v>7</v>
      </c>
      <c r="N123" s="29">
        <v>1.0646607197401456</v>
      </c>
    </row>
    <row r="124" spans="2:14" ht="26" x14ac:dyDescent="0.25">
      <c r="B124" s="24"/>
      <c r="C124" s="25">
        <f>E$138*E124</f>
        <v>0</v>
      </c>
      <c r="D124" s="25">
        <f>E$139*E124</f>
        <v>162324.06169851718</v>
      </c>
      <c r="E124" s="25">
        <f>E133</f>
        <v>405810.15424629289</v>
      </c>
      <c r="F124" s="27" t="s">
        <v>9</v>
      </c>
      <c r="G124" s="28">
        <f>IF(G123&lt;0.5,0,IF(G123&lt;1,D124*(G123-0.5)/0.5,IF(G123&lt;=1.5,(D124+(E124-D124)*(G123-1)/0.5),E124)))</f>
        <v>193812.03368022694</v>
      </c>
      <c r="I124" s="24"/>
      <c r="J124" s="25">
        <v>0</v>
      </c>
      <c r="K124" s="25">
        <v>162324.06169851718</v>
      </c>
      <c r="L124" s="25">
        <v>405810.15424629289</v>
      </c>
      <c r="M124" s="27" t="s">
        <v>9</v>
      </c>
      <c r="N124" s="28">
        <v>193812.03368022694</v>
      </c>
    </row>
    <row r="125" spans="2:14" ht="26" x14ac:dyDescent="0.25">
      <c r="B125" s="23" t="s">
        <v>26</v>
      </c>
      <c r="C125" s="30" t="s">
        <v>4</v>
      </c>
      <c r="D125" s="30" t="s">
        <v>5</v>
      </c>
      <c r="E125" s="30" t="s">
        <v>6</v>
      </c>
      <c r="F125" s="26" t="s">
        <v>7</v>
      </c>
      <c r="G125" s="29">
        <v>0.273876404494382</v>
      </c>
      <c r="I125" s="23" t="s">
        <v>26</v>
      </c>
      <c r="J125" s="30" t="s">
        <v>8</v>
      </c>
      <c r="K125" s="30" t="s">
        <v>5</v>
      </c>
      <c r="L125" s="30" t="s">
        <v>6</v>
      </c>
      <c r="M125" s="26" t="s">
        <v>7</v>
      </c>
      <c r="N125" s="29">
        <v>0.273876404494382</v>
      </c>
    </row>
    <row r="126" spans="2:14" ht="26" x14ac:dyDescent="0.25">
      <c r="B126" s="24"/>
      <c r="C126" s="25">
        <f>E$138*E126</f>
        <v>0</v>
      </c>
      <c r="D126" s="25">
        <f>E$139*E126</f>
        <v>73106.12469624028</v>
      </c>
      <c r="E126" s="25">
        <f>E134</f>
        <v>182765.31174060071</v>
      </c>
      <c r="F126" s="27" t="s">
        <v>9</v>
      </c>
      <c r="G126" s="31">
        <f>IF(G125&lt;0.5,0,IF(G125&lt;1,D126*(G125-0.5)/0.5,IF(G125&lt;=1.5,(D126+(E126-D126)*(G125-1)/0.5),E126)))</f>
        <v>0</v>
      </c>
      <c r="I126" s="24"/>
      <c r="J126" s="25">
        <v>0</v>
      </c>
      <c r="K126" s="25">
        <v>73106.12469624028</v>
      </c>
      <c r="L126" s="25">
        <v>182765.31174060071</v>
      </c>
      <c r="M126" s="27" t="s">
        <v>9</v>
      </c>
      <c r="N126" s="31">
        <v>0</v>
      </c>
    </row>
    <row r="127" spans="2:14" ht="13" x14ac:dyDescent="0.3">
      <c r="D127" s="32"/>
      <c r="E127" s="32"/>
      <c r="F127" s="32"/>
      <c r="G127" s="22" t="s">
        <v>12</v>
      </c>
      <c r="I127" s="4" t="s">
        <v>23</v>
      </c>
      <c r="J127" s="6"/>
      <c r="K127" s="32"/>
      <c r="L127" s="32"/>
      <c r="M127" s="32"/>
      <c r="N127" s="22" t="s">
        <v>12</v>
      </c>
    </row>
    <row r="128" spans="2:14" ht="13" x14ac:dyDescent="0.3">
      <c r="C128" s="7"/>
      <c r="D128" s="32"/>
      <c r="E128" s="32"/>
      <c r="F128" s="32"/>
      <c r="G128" s="18">
        <f>G118+G120+G122+G124+G126</f>
        <v>3176788.5464566001</v>
      </c>
      <c r="J128" s="7"/>
      <c r="K128" s="32"/>
      <c r="L128" s="32"/>
      <c r="M128" s="32"/>
      <c r="N128" s="18">
        <v>2726196.2945048944</v>
      </c>
    </row>
    <row r="129" spans="3:14" ht="26" x14ac:dyDescent="0.25">
      <c r="C129" s="4"/>
      <c r="D129" s="5">
        <v>2020</v>
      </c>
      <c r="E129" s="19" t="s">
        <v>13</v>
      </c>
      <c r="F129" s="5"/>
      <c r="G129" s="9"/>
      <c r="K129" s="5">
        <v>2020</v>
      </c>
      <c r="L129" s="19" t="s">
        <v>13</v>
      </c>
    </row>
    <row r="130" spans="3:14" ht="13" x14ac:dyDescent="0.3">
      <c r="C130" s="3" t="s">
        <v>14</v>
      </c>
      <c r="D130" s="12">
        <v>0.62801075034770149</v>
      </c>
      <c r="E130" s="10">
        <f>D130*E$135</f>
        <v>6562712.3411334809</v>
      </c>
      <c r="F130" s="17"/>
      <c r="G130" s="9"/>
      <c r="J130" s="3" t="s">
        <v>14</v>
      </c>
      <c r="K130" s="12">
        <v>0.62801075034770149</v>
      </c>
      <c r="L130" s="10">
        <v>6562712.3411334809</v>
      </c>
    </row>
    <row r="131" spans="3:14" ht="13" x14ac:dyDescent="0.3">
      <c r="C131" s="3" t="s">
        <v>15</v>
      </c>
      <c r="D131" s="12">
        <v>0.24922937809401649</v>
      </c>
      <c r="E131" s="10">
        <f>D131*E$135</f>
        <v>2604447.0010824725</v>
      </c>
      <c r="F131" s="17"/>
      <c r="G131" s="9"/>
      <c r="J131" s="3" t="s">
        <v>15</v>
      </c>
      <c r="K131" s="12">
        <v>0.24922937809401649</v>
      </c>
      <c r="L131" s="10">
        <v>2604447.0010824725</v>
      </c>
    </row>
    <row r="132" spans="3:14" ht="13" x14ac:dyDescent="0.3">
      <c r="C132" s="3" t="s">
        <v>27</v>
      </c>
      <c r="D132" s="12">
        <v>6.6436860459057778E-2</v>
      </c>
      <c r="E132" s="10">
        <f>D132*E$135</f>
        <v>694265.19179715379</v>
      </c>
      <c r="F132" s="17"/>
      <c r="G132" s="9"/>
      <c r="J132" s="3" t="s">
        <v>27</v>
      </c>
      <c r="K132" s="12">
        <v>6.6436860459057778E-2</v>
      </c>
      <c r="L132" s="10">
        <v>694265.19179715379</v>
      </c>
    </row>
    <row r="133" spans="3:14" ht="13" x14ac:dyDescent="0.3">
      <c r="C133" s="3" t="s">
        <v>16</v>
      </c>
      <c r="D133" s="12">
        <v>3.8833507583377308E-2</v>
      </c>
      <c r="E133" s="10">
        <f>D133*E$135</f>
        <v>405810.15424629289</v>
      </c>
      <c r="F133" s="17"/>
      <c r="G133" s="11"/>
      <c r="J133" s="3" t="s">
        <v>16</v>
      </c>
      <c r="K133" s="12">
        <v>3.8833507583377308E-2</v>
      </c>
      <c r="L133" s="10">
        <v>405810.15424629289</v>
      </c>
    </row>
    <row r="134" spans="3:14" ht="13" x14ac:dyDescent="0.3">
      <c r="C134" s="3" t="s">
        <v>28</v>
      </c>
      <c r="D134" s="12">
        <v>1.7489503515846959E-2</v>
      </c>
      <c r="E134" s="10">
        <f>D134*E$135</f>
        <v>182765.31174060071</v>
      </c>
      <c r="F134" s="17"/>
      <c r="G134" s="11"/>
      <c r="J134" s="3" t="s">
        <v>28</v>
      </c>
      <c r="K134" s="12">
        <v>1.7489503515846959E-2</v>
      </c>
      <c r="L134" s="10">
        <v>182765.31174060071</v>
      </c>
    </row>
    <row r="135" spans="3:14" x14ac:dyDescent="0.25">
      <c r="C135" s="4"/>
      <c r="D135" s="12">
        <f>SUM(D130:D134)</f>
        <v>1</v>
      </c>
      <c r="E135" s="10">
        <v>10450000</v>
      </c>
      <c r="F135" s="17"/>
      <c r="K135" s="12">
        <v>1</v>
      </c>
      <c r="L135" s="10">
        <v>10450000</v>
      </c>
    </row>
    <row r="136" spans="3:14" x14ac:dyDescent="0.25">
      <c r="C136" s="4"/>
      <c r="D136" s="4"/>
      <c r="E136" s="4"/>
      <c r="F136" s="4"/>
    </row>
    <row r="137" spans="3:14" ht="26" x14ac:dyDescent="0.3">
      <c r="D137" s="13" t="s">
        <v>17</v>
      </c>
      <c r="E137" s="14" t="s">
        <v>18</v>
      </c>
      <c r="F137" s="33"/>
      <c r="G137" s="1"/>
      <c r="K137" s="13" t="s">
        <v>17</v>
      </c>
      <c r="L137" s="14" t="s">
        <v>18</v>
      </c>
    </row>
    <row r="138" spans="3:14" ht="13" x14ac:dyDescent="0.3">
      <c r="C138" s="4"/>
      <c r="D138" s="15">
        <v>0.5</v>
      </c>
      <c r="E138" s="16">
        <v>0</v>
      </c>
      <c r="F138" s="8"/>
      <c r="G138" s="2"/>
      <c r="K138" s="15">
        <v>0.75</v>
      </c>
      <c r="L138" s="16">
        <v>0</v>
      </c>
    </row>
    <row r="139" spans="3:14" ht="13" x14ac:dyDescent="0.3">
      <c r="C139" s="8"/>
      <c r="D139" s="15">
        <v>1</v>
      </c>
      <c r="E139" s="16">
        <v>0.4</v>
      </c>
      <c r="F139" s="8"/>
      <c r="G139" s="2"/>
      <c r="J139" s="8"/>
      <c r="K139" s="15">
        <v>1</v>
      </c>
      <c r="L139" s="16">
        <v>0.4</v>
      </c>
    </row>
    <row r="140" spans="3:14" ht="13" x14ac:dyDescent="0.3">
      <c r="C140" s="4"/>
      <c r="D140" s="15">
        <v>1.5</v>
      </c>
      <c r="E140" s="16">
        <v>1</v>
      </c>
      <c r="F140" s="8"/>
      <c r="G140" s="2"/>
      <c r="J140" s="8"/>
      <c r="K140" s="15">
        <v>1.5</v>
      </c>
      <c r="L140" s="16">
        <v>1</v>
      </c>
    </row>
    <row r="142" spans="3:14" x14ac:dyDescent="0.25">
      <c r="J142" s="17"/>
      <c r="K142" s="17"/>
      <c r="L142" s="17"/>
      <c r="M142" s="17"/>
      <c r="N142" s="17"/>
    </row>
    <row r="143" spans="3:14" x14ac:dyDescent="0.25">
      <c r="J143" s="17"/>
      <c r="K143" s="17"/>
      <c r="L143" s="17"/>
      <c r="M143" s="17"/>
      <c r="N143" s="17"/>
    </row>
  </sheetData>
  <sheetProtection formatCells="0" formatColumns="0" formatRows="0"/>
  <dataConsolidate link="1">
    <dataRefs count="1">
      <dataRef ref="B41:B43" sheet="Staff.3.a-EGD" r:id="rId1"/>
    </dataRefs>
  </dataConsolidate>
  <pageMargins left="0.23622047244094499" right="0.23622047244094499" top="0.74803149606299202" bottom="0.74803149606299202" header="0.31496062992126" footer="0.31496062992126"/>
  <pageSetup scale="27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9A0A9601764418DD39BD00503977A" ma:contentTypeVersion="4" ma:contentTypeDescription="Create a new document." ma:contentTypeScope="" ma:versionID="732595fc633e277a68896441733a31ac">
  <xsd:schema xmlns:xsd="http://www.w3.org/2001/XMLSchema" xmlns:xs="http://www.w3.org/2001/XMLSchema" xmlns:p="http://schemas.microsoft.com/office/2006/metadata/properties" xmlns:ns2="d0560e37-be74-4cc2-84ee-c2ac80e1b3c5" targetNamespace="http://schemas.microsoft.com/office/2006/metadata/properties" ma:root="true" ma:fieldsID="562e00b2b20d83556f2b45df509428f7" ns2:_="">
    <xsd:import namespace="d0560e37-be74-4cc2-84ee-c2ac80e1b3c5"/>
    <xsd:element name="properties">
      <xsd:complexType>
        <xsd:sequence>
          <xsd:element name="documentManagement">
            <xsd:complexType>
              <xsd:all>
                <xsd:element ref="ns2:Attachment" minOccurs="0"/>
                <xsd:element ref="ns2:Intervenor" minOccurs="0"/>
                <xsd:element ref="ns2:Issue" minOccurs="0"/>
                <xsd:element ref="ns2:FIN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60e37-be74-4cc2-84ee-c2ac80e1b3c5" elementFormDefault="qualified">
    <xsd:import namespace="http://schemas.microsoft.com/office/2006/documentManagement/types"/>
    <xsd:import namespace="http://schemas.microsoft.com/office/infopath/2007/PartnerControls"/>
    <xsd:element name="Attachment" ma:index="8" nillable="true" ma:displayName="Attachment" ma:internalName="Attachment">
      <xsd:simpleType>
        <xsd:restriction base="dms:Text">
          <xsd:maxLength value="255"/>
        </xsd:restriction>
      </xsd:simpleType>
    </xsd:element>
    <xsd:element name="Intervenor" ma:index="9" nillable="true" ma:displayName="Intervenor" ma:internalName="Intervenor">
      <xsd:simpleType>
        <xsd:restriction base="dms:Text">
          <xsd:maxLength value="255"/>
        </xsd:restriction>
      </xsd:simpleType>
    </xsd:element>
    <xsd:element name="Issue" ma:index="10" nillable="true" ma:displayName="Issue" ma:internalName="Issue">
      <xsd:simpleType>
        <xsd:restriction base="dms:Text">
          <xsd:maxLength value="255"/>
        </xsd:restriction>
      </xsd:simpleType>
    </xsd:element>
    <xsd:element name="FINAL" ma:index="11" nillable="true" ma:displayName="FINAL" ma:internalName="FINA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d0560e37-be74-4cc2-84ee-c2ac80e1b3c5">Attachment 1</Attachment>
    <Intervenor xmlns="d0560e37-be74-4cc2-84ee-c2ac80e1b3c5">STAFF</Intervenor>
    <FINAL xmlns="d0560e37-be74-4cc2-84ee-c2ac80e1b3c5">FINAL</FINAL>
    <Issue xmlns="d0560e37-be74-4cc2-84ee-c2ac80e1b3c5">5</Issu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926368B6-053C-4562-B58D-E9CE2638F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560e37-be74-4cc2-84ee-c2ac80e1b3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566AA4-C247-4604-B965-A5A735A9F336}">
  <ds:schemaRefs>
    <ds:schemaRef ds:uri="http://schemas.microsoft.com/office/2006/metadata/properties"/>
    <ds:schemaRef ds:uri="http://schemas.microsoft.com/office/infopath/2007/PartnerControls"/>
    <ds:schemaRef ds:uri="d0560e37-be74-4cc2-84ee-c2ac80e1b3c5"/>
  </ds:schemaRefs>
</ds:datastoreItem>
</file>

<file path=customXml/itemProps3.xml><?xml version="1.0" encoding="utf-8"?>
<ds:datastoreItem xmlns:ds="http://schemas.openxmlformats.org/officeDocument/2006/customXml" ds:itemID="{5F2A030E-A28C-4641-B90F-D7CE32D4457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8CBDF49-E160-429E-AEC3-25F2CF712E0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Staff.3.a-EGD</vt:lpstr>
      <vt:lpstr>Staff.3.a-Union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2021-11-11T17:10:16Z</dcterms:created>
  <dcterms:modified xsi:type="dcterms:W3CDTF">2021-11-15T14:21:59Z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0x0101009CC9A0A9601764418DD39BD00503977A</vt:lpwstr>
  </property>
</Properties>
</file>