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Finance\Regulatory files\Rate Applications\Year 2022 Future Year Rate Application\Exhibit 3 - Revenue\Load Forecast\2022 COS LoadForecast\Residential Load Forecast\"/>
    </mc:Choice>
  </mc:AlternateContent>
  <xr:revisionPtr revIDLastSave="0" documentId="8_{DD823841-E55C-421C-A729-DCEB3AAF2FD9}" xr6:coauthVersionLast="47" xr6:coauthVersionMax="47" xr10:uidLastSave="{00000000-0000-0000-0000-000000000000}"/>
  <bookViews>
    <workbookView xWindow="-120" yWindow="-120" windowWidth="51840" windowHeight="21120" tabRatio="730" xr2:uid="{00000000-000D-0000-FFFF-FFFF00000000}"/>
  </bookViews>
  <sheets>
    <sheet name="OLS Model" sheetId="980" r:id="rId1"/>
    <sheet name="Predicted Monthly Data" sheetId="981" r:id="rId2"/>
    <sheet name="Predicted Monthly Data Summ" sheetId="982" r:id="rId3"/>
    <sheet name="PredictedAnnualDataSumm" sheetId="985" r:id="rId4"/>
    <sheet name="PredictedAnnualDataSumm2" sheetId="986" r:id="rId5"/>
    <sheet name="Normalized Monthly Data" sheetId="983" r:id="rId6"/>
    <sheet name="Normalized Monthly Data Summ" sheetId="984" r:id="rId7"/>
    <sheet name="NormalizedAnnualDataSumm" sheetId="987" r:id="rId8"/>
    <sheet name="NormalizedAnnualDataSumm2" sheetId="988" r:id="rId9"/>
    <sheet name="Monthly Data" sheetId="978" r:id="rId10"/>
    <sheet name="Forecasting Data" sheetId="979" r:id="rId11"/>
  </sheets>
  <definedNames>
    <definedName name="GSGT50_kWh">'OLS Model'!$B$17</definedName>
    <definedName name="LondonPop">'OLS Model'!$B$24</definedName>
    <definedName name="MonthDays">'OLS Model'!$B$21</definedName>
    <definedName name="N10CDD18">'OLS Model'!$B$19</definedName>
    <definedName name="N10HDD18">'OLS Model'!$B$18</definedName>
    <definedName name="OntarioGDP">'OLS Model'!$B$23</definedName>
    <definedName name="PeakDays">'OLS Model'!$B$22</definedName>
    <definedName name="StatDays">'OLS Model'!$B$20</definedName>
  </definedNames>
  <calcPr calcId="191029"/>
  <pivotCaches>
    <pivotCache cacheId="20" r:id="rId12"/>
    <pivotCache cacheId="27" r:id="rId13"/>
    <pivotCache cacheId="33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980" l="1"/>
  <c r="N11" i="980"/>
  <c r="N10" i="980"/>
  <c r="L10" i="980"/>
  <c r="N9" i="980"/>
  <c r="L9" i="980"/>
  <c r="N8" i="980"/>
  <c r="L8" i="980"/>
  <c r="E6" i="988"/>
  <c r="E7" i="988"/>
  <c r="E8" i="988"/>
  <c r="E9" i="988"/>
  <c r="E5" i="988"/>
  <c r="C6" i="988"/>
  <c r="C7" i="988"/>
  <c r="C5" i="988"/>
  <c r="B2" i="984"/>
  <c r="B3" i="984"/>
  <c r="B4" i="984"/>
  <c r="B5" i="984"/>
  <c r="B6" i="984"/>
  <c r="B7" i="984"/>
  <c r="B8" i="984"/>
  <c r="B9" i="984"/>
  <c r="B10" i="984"/>
  <c r="B11" i="984"/>
  <c r="B12" i="984"/>
  <c r="B13" i="984"/>
  <c r="B14" i="984"/>
  <c r="B15" i="984"/>
  <c r="B16" i="984"/>
  <c r="B17" i="984"/>
  <c r="B18" i="984"/>
  <c r="B19" i="984"/>
  <c r="B20" i="984"/>
  <c r="B21" i="984"/>
  <c r="B22" i="984"/>
  <c r="B23" i="984"/>
  <c r="B24" i="984"/>
  <c r="B25" i="984"/>
  <c r="B26" i="984"/>
  <c r="B27" i="984"/>
  <c r="B28" i="984"/>
  <c r="B29" i="984"/>
  <c r="B30" i="984"/>
  <c r="B31" i="984"/>
  <c r="B32" i="984"/>
  <c r="B33" i="984"/>
  <c r="B34" i="984"/>
  <c r="B35" i="984"/>
  <c r="B36" i="984"/>
  <c r="B37" i="984"/>
  <c r="B38" i="984"/>
  <c r="B39" i="984"/>
  <c r="B40" i="984"/>
  <c r="B41" i="984"/>
  <c r="B42" i="984"/>
  <c r="B43" i="984"/>
  <c r="B44" i="984"/>
  <c r="B45" i="984"/>
  <c r="B46" i="984"/>
  <c r="B47" i="984"/>
  <c r="B48" i="984"/>
  <c r="B49" i="984"/>
  <c r="B50" i="984"/>
  <c r="B51" i="984"/>
  <c r="B52" i="984"/>
  <c r="B53" i="984"/>
  <c r="B54" i="984"/>
  <c r="B55" i="984"/>
  <c r="B56" i="984"/>
  <c r="B57" i="984"/>
  <c r="B58" i="984"/>
  <c r="B59" i="984"/>
  <c r="B60" i="984"/>
  <c r="B61" i="984"/>
  <c r="B62" i="984"/>
  <c r="B63" i="984"/>
  <c r="B64" i="984"/>
  <c r="B65" i="984"/>
  <c r="B66" i="984"/>
  <c r="B67" i="984"/>
  <c r="B68" i="984"/>
  <c r="B69" i="984"/>
  <c r="B70" i="984"/>
  <c r="B71" i="984"/>
  <c r="B72" i="984"/>
  <c r="B73" i="984"/>
  <c r="S2" i="983"/>
  <c r="S3" i="983"/>
  <c r="S4" i="983"/>
  <c r="S5" i="983"/>
  <c r="S6" i="983"/>
  <c r="S7" i="983"/>
  <c r="S8" i="983"/>
  <c r="S9" i="983"/>
  <c r="S10" i="983"/>
  <c r="S11" i="983"/>
  <c r="S12" i="983"/>
  <c r="S13" i="983"/>
  <c r="S14" i="983"/>
  <c r="S15" i="983"/>
  <c r="S16" i="983"/>
  <c r="S17" i="983"/>
  <c r="S18" i="983"/>
  <c r="S19" i="983"/>
  <c r="S20" i="983"/>
  <c r="S21" i="983"/>
  <c r="S22" i="983"/>
  <c r="S23" i="983"/>
  <c r="S24" i="983"/>
  <c r="S25" i="983"/>
  <c r="S26" i="983"/>
  <c r="S27" i="983"/>
  <c r="S28" i="983"/>
  <c r="S29" i="983"/>
  <c r="S30" i="983"/>
  <c r="S31" i="983"/>
  <c r="S32" i="983"/>
  <c r="S33" i="983"/>
  <c r="S34" i="983"/>
  <c r="S35" i="983"/>
  <c r="S36" i="983"/>
  <c r="S37" i="983"/>
  <c r="S38" i="983"/>
  <c r="S39" i="983"/>
  <c r="S40" i="983"/>
  <c r="S41" i="983"/>
  <c r="S42" i="983"/>
  <c r="S43" i="983"/>
  <c r="S44" i="983"/>
  <c r="S45" i="983"/>
  <c r="S46" i="983"/>
  <c r="S47" i="983"/>
  <c r="S48" i="983"/>
  <c r="S49" i="983"/>
  <c r="S50" i="983"/>
  <c r="S51" i="983"/>
  <c r="S52" i="983"/>
  <c r="S53" i="983"/>
  <c r="S54" i="983"/>
  <c r="S55" i="983"/>
  <c r="S56" i="983"/>
  <c r="S57" i="983"/>
  <c r="S58" i="983"/>
  <c r="S59" i="983"/>
  <c r="S60" i="983"/>
  <c r="S61" i="983"/>
  <c r="S62" i="983"/>
  <c r="S63" i="983"/>
  <c r="S64" i="983"/>
  <c r="S65" i="983"/>
  <c r="S66" i="983"/>
  <c r="S67" i="983"/>
  <c r="S68" i="983"/>
  <c r="S69" i="983"/>
  <c r="S70" i="983"/>
  <c r="S71" i="983"/>
  <c r="S72" i="983"/>
  <c r="S73" i="983"/>
  <c r="R2" i="983"/>
  <c r="R3" i="983"/>
  <c r="R4" i="983"/>
  <c r="R5" i="983"/>
  <c r="R6" i="983"/>
  <c r="R7" i="983"/>
  <c r="R8" i="983"/>
  <c r="R9" i="983"/>
  <c r="R10" i="983"/>
  <c r="R11" i="983"/>
  <c r="R12" i="983"/>
  <c r="R13" i="983"/>
  <c r="R14" i="983"/>
  <c r="R15" i="983"/>
  <c r="R16" i="983"/>
  <c r="R17" i="983"/>
  <c r="R18" i="983"/>
  <c r="R19" i="983"/>
  <c r="R20" i="983"/>
  <c r="R21" i="983"/>
  <c r="R22" i="983"/>
  <c r="R23" i="983"/>
  <c r="R24" i="983"/>
  <c r="R25" i="983"/>
  <c r="R26" i="983"/>
  <c r="R27" i="983"/>
  <c r="R28" i="983"/>
  <c r="R29" i="983"/>
  <c r="R30" i="983"/>
  <c r="R31" i="983"/>
  <c r="R32" i="983"/>
  <c r="R33" i="983"/>
  <c r="R34" i="983"/>
  <c r="R35" i="983"/>
  <c r="R36" i="983"/>
  <c r="R37" i="983"/>
  <c r="R38" i="983"/>
  <c r="R39" i="983"/>
  <c r="R40" i="983"/>
  <c r="R41" i="983"/>
  <c r="R42" i="983"/>
  <c r="R43" i="983"/>
  <c r="R44" i="983"/>
  <c r="R45" i="983"/>
  <c r="R46" i="983"/>
  <c r="R47" i="983"/>
  <c r="R48" i="983"/>
  <c r="R49" i="983"/>
  <c r="R50" i="983"/>
  <c r="R51" i="983"/>
  <c r="R52" i="983"/>
  <c r="R53" i="983"/>
  <c r="R54" i="983"/>
  <c r="R55" i="983"/>
  <c r="R56" i="983"/>
  <c r="R57" i="983"/>
  <c r="R58" i="983"/>
  <c r="R59" i="983"/>
  <c r="R60" i="983"/>
  <c r="R61" i="983"/>
  <c r="R62" i="983"/>
  <c r="R63" i="983"/>
  <c r="R64" i="983"/>
  <c r="R65" i="983"/>
  <c r="R66" i="983"/>
  <c r="R67" i="983"/>
  <c r="R68" i="983"/>
  <c r="R69" i="983"/>
  <c r="R70" i="983"/>
  <c r="R71" i="983"/>
  <c r="R72" i="983"/>
  <c r="R73" i="983"/>
  <c r="Q2" i="983"/>
  <c r="Q3" i="983"/>
  <c r="Q4" i="983"/>
  <c r="Q5" i="983"/>
  <c r="Q6" i="983"/>
  <c r="Q7" i="983"/>
  <c r="Q8" i="983"/>
  <c r="Q9" i="983"/>
  <c r="Q10" i="983"/>
  <c r="Q11" i="983"/>
  <c r="Q12" i="983"/>
  <c r="Q13" i="983"/>
  <c r="Q14" i="983"/>
  <c r="Q15" i="983"/>
  <c r="Q16" i="983"/>
  <c r="Q17" i="983"/>
  <c r="Q18" i="983"/>
  <c r="Q19" i="983"/>
  <c r="Q20" i="983"/>
  <c r="Q21" i="983"/>
  <c r="Q22" i="983"/>
  <c r="Q23" i="983"/>
  <c r="Q24" i="983"/>
  <c r="Q25" i="983"/>
  <c r="Q26" i="983"/>
  <c r="Q27" i="983"/>
  <c r="Q28" i="983"/>
  <c r="Q29" i="983"/>
  <c r="Q30" i="983"/>
  <c r="Q31" i="983"/>
  <c r="Q32" i="983"/>
  <c r="Q33" i="983"/>
  <c r="Q34" i="983"/>
  <c r="Q35" i="983"/>
  <c r="Q36" i="983"/>
  <c r="Q37" i="983"/>
  <c r="Q38" i="983"/>
  <c r="Q39" i="983"/>
  <c r="Q40" i="983"/>
  <c r="Q41" i="983"/>
  <c r="Q42" i="983"/>
  <c r="Q43" i="983"/>
  <c r="Q44" i="983"/>
  <c r="Q45" i="983"/>
  <c r="Q46" i="983"/>
  <c r="Q47" i="983"/>
  <c r="Q48" i="983"/>
  <c r="Q49" i="983"/>
  <c r="Q50" i="983"/>
  <c r="Q51" i="983"/>
  <c r="Q52" i="983"/>
  <c r="Q53" i="983"/>
  <c r="Q54" i="983"/>
  <c r="Q55" i="983"/>
  <c r="Q56" i="983"/>
  <c r="Q57" i="983"/>
  <c r="Q58" i="983"/>
  <c r="Q59" i="983"/>
  <c r="Q60" i="983"/>
  <c r="Q61" i="983"/>
  <c r="Q62" i="983"/>
  <c r="Q63" i="983"/>
  <c r="Q64" i="983"/>
  <c r="Q65" i="983"/>
  <c r="Q66" i="983"/>
  <c r="Q67" i="983"/>
  <c r="Q68" i="983"/>
  <c r="Q69" i="983"/>
  <c r="Q70" i="983"/>
  <c r="Q71" i="983"/>
  <c r="Q72" i="983"/>
  <c r="Q73" i="983"/>
  <c r="P2" i="983"/>
  <c r="P3" i="983"/>
  <c r="P4" i="983"/>
  <c r="P5" i="983"/>
  <c r="P6" i="983"/>
  <c r="P7" i="983"/>
  <c r="P8" i="983"/>
  <c r="P9" i="983"/>
  <c r="P10" i="983"/>
  <c r="P11" i="983"/>
  <c r="P12" i="983"/>
  <c r="P13" i="983"/>
  <c r="P14" i="983"/>
  <c r="P15" i="983"/>
  <c r="P16" i="983"/>
  <c r="P17" i="983"/>
  <c r="P18" i="983"/>
  <c r="P19" i="983"/>
  <c r="P20" i="983"/>
  <c r="P21" i="983"/>
  <c r="P22" i="983"/>
  <c r="P23" i="983"/>
  <c r="P24" i="983"/>
  <c r="P25" i="983"/>
  <c r="P26" i="983"/>
  <c r="P27" i="983"/>
  <c r="P28" i="983"/>
  <c r="P29" i="983"/>
  <c r="P30" i="983"/>
  <c r="P31" i="983"/>
  <c r="P32" i="983"/>
  <c r="P33" i="983"/>
  <c r="P34" i="983"/>
  <c r="P35" i="983"/>
  <c r="P36" i="983"/>
  <c r="P37" i="983"/>
  <c r="P38" i="983"/>
  <c r="P39" i="983"/>
  <c r="P40" i="983"/>
  <c r="P41" i="983"/>
  <c r="P42" i="983"/>
  <c r="P43" i="983"/>
  <c r="P44" i="983"/>
  <c r="P45" i="983"/>
  <c r="P46" i="983"/>
  <c r="P47" i="983"/>
  <c r="P48" i="983"/>
  <c r="P49" i="983"/>
  <c r="P50" i="983"/>
  <c r="P51" i="983"/>
  <c r="P52" i="983"/>
  <c r="P53" i="983"/>
  <c r="P54" i="983"/>
  <c r="P55" i="983"/>
  <c r="P56" i="983"/>
  <c r="P57" i="983"/>
  <c r="P58" i="983"/>
  <c r="P59" i="983"/>
  <c r="P60" i="983"/>
  <c r="P61" i="983"/>
  <c r="P62" i="983"/>
  <c r="P63" i="983"/>
  <c r="P64" i="983"/>
  <c r="P65" i="983"/>
  <c r="P66" i="983"/>
  <c r="P67" i="983"/>
  <c r="P68" i="983"/>
  <c r="P69" i="983"/>
  <c r="P70" i="983"/>
  <c r="P71" i="983"/>
  <c r="P72" i="983"/>
  <c r="P73" i="983"/>
  <c r="O2" i="983"/>
  <c r="O3" i="983"/>
  <c r="O4" i="983"/>
  <c r="O5" i="983"/>
  <c r="O6" i="983"/>
  <c r="O7" i="983"/>
  <c r="O8" i="983"/>
  <c r="O9" i="983"/>
  <c r="O10" i="983"/>
  <c r="O11" i="983"/>
  <c r="O12" i="983"/>
  <c r="O13" i="983"/>
  <c r="O14" i="983"/>
  <c r="O15" i="983"/>
  <c r="O16" i="983"/>
  <c r="O17" i="983"/>
  <c r="O18" i="983"/>
  <c r="O19" i="983"/>
  <c r="O20" i="983"/>
  <c r="O21" i="983"/>
  <c r="O22" i="983"/>
  <c r="O23" i="983"/>
  <c r="O24" i="983"/>
  <c r="O25" i="983"/>
  <c r="O26" i="983"/>
  <c r="O27" i="983"/>
  <c r="O28" i="983"/>
  <c r="O29" i="983"/>
  <c r="O30" i="983"/>
  <c r="O31" i="983"/>
  <c r="O32" i="983"/>
  <c r="O33" i="983"/>
  <c r="O34" i="983"/>
  <c r="O35" i="983"/>
  <c r="O36" i="983"/>
  <c r="O37" i="983"/>
  <c r="O38" i="983"/>
  <c r="O39" i="983"/>
  <c r="O40" i="983"/>
  <c r="O41" i="983"/>
  <c r="O42" i="983"/>
  <c r="O43" i="983"/>
  <c r="O44" i="983"/>
  <c r="O45" i="983"/>
  <c r="O46" i="983"/>
  <c r="O47" i="983"/>
  <c r="O48" i="983"/>
  <c r="O49" i="983"/>
  <c r="O50" i="983"/>
  <c r="O51" i="983"/>
  <c r="O52" i="983"/>
  <c r="O53" i="983"/>
  <c r="O54" i="983"/>
  <c r="O55" i="983"/>
  <c r="O56" i="983"/>
  <c r="O57" i="983"/>
  <c r="O58" i="983"/>
  <c r="O59" i="983"/>
  <c r="O60" i="983"/>
  <c r="O61" i="983"/>
  <c r="O62" i="983"/>
  <c r="O63" i="983"/>
  <c r="O64" i="983"/>
  <c r="O65" i="983"/>
  <c r="O66" i="983"/>
  <c r="O67" i="983"/>
  <c r="O68" i="983"/>
  <c r="O69" i="983"/>
  <c r="O70" i="983"/>
  <c r="O71" i="983"/>
  <c r="O72" i="983"/>
  <c r="O73" i="983"/>
  <c r="N2" i="983"/>
  <c r="N3" i="983"/>
  <c r="N4" i="983"/>
  <c r="N5" i="983"/>
  <c r="N6" i="983"/>
  <c r="N7" i="983"/>
  <c r="N8" i="983"/>
  <c r="N9" i="983"/>
  <c r="N10" i="983"/>
  <c r="N11" i="983"/>
  <c r="N12" i="983"/>
  <c r="N13" i="983"/>
  <c r="N14" i="983"/>
  <c r="N15" i="983"/>
  <c r="N16" i="983"/>
  <c r="N17" i="983"/>
  <c r="N18" i="983"/>
  <c r="N19" i="983"/>
  <c r="N20" i="983"/>
  <c r="N21" i="983"/>
  <c r="N22" i="983"/>
  <c r="N23" i="983"/>
  <c r="N24" i="983"/>
  <c r="N25" i="983"/>
  <c r="N26" i="983"/>
  <c r="N27" i="983"/>
  <c r="N28" i="983"/>
  <c r="N29" i="983"/>
  <c r="N30" i="983"/>
  <c r="N31" i="983"/>
  <c r="N32" i="983"/>
  <c r="N33" i="983"/>
  <c r="N34" i="983"/>
  <c r="N35" i="983"/>
  <c r="N36" i="983"/>
  <c r="N37" i="983"/>
  <c r="N38" i="983"/>
  <c r="N39" i="983"/>
  <c r="N40" i="983"/>
  <c r="N41" i="983"/>
  <c r="N42" i="983"/>
  <c r="N43" i="983"/>
  <c r="N44" i="983"/>
  <c r="N45" i="983"/>
  <c r="N46" i="983"/>
  <c r="N47" i="983"/>
  <c r="N48" i="983"/>
  <c r="N49" i="983"/>
  <c r="N50" i="983"/>
  <c r="N51" i="983"/>
  <c r="N52" i="983"/>
  <c r="N53" i="983"/>
  <c r="N54" i="983"/>
  <c r="N55" i="983"/>
  <c r="N56" i="983"/>
  <c r="N57" i="983"/>
  <c r="N58" i="983"/>
  <c r="N59" i="983"/>
  <c r="N60" i="983"/>
  <c r="N61" i="983"/>
  <c r="N62" i="983"/>
  <c r="N63" i="983"/>
  <c r="N64" i="983"/>
  <c r="N65" i="983"/>
  <c r="N66" i="983"/>
  <c r="N67" i="983"/>
  <c r="N68" i="983"/>
  <c r="N69" i="983"/>
  <c r="N70" i="983"/>
  <c r="N71" i="983"/>
  <c r="N72" i="983"/>
  <c r="N73" i="983"/>
  <c r="M2" i="983"/>
  <c r="M3" i="983"/>
  <c r="M4" i="983"/>
  <c r="M5" i="983"/>
  <c r="M6" i="983"/>
  <c r="M7" i="983"/>
  <c r="M8" i="983"/>
  <c r="M9" i="983"/>
  <c r="M10" i="983"/>
  <c r="M11" i="983"/>
  <c r="M12" i="983"/>
  <c r="M13" i="983"/>
  <c r="M14" i="983"/>
  <c r="M15" i="983"/>
  <c r="M16" i="983"/>
  <c r="M17" i="983"/>
  <c r="M18" i="983"/>
  <c r="M19" i="983"/>
  <c r="M20" i="983"/>
  <c r="M21" i="983"/>
  <c r="M22" i="983"/>
  <c r="M23" i="983"/>
  <c r="M24" i="983"/>
  <c r="M25" i="983"/>
  <c r="M26" i="983"/>
  <c r="M27" i="983"/>
  <c r="M28" i="983"/>
  <c r="M29" i="983"/>
  <c r="M30" i="983"/>
  <c r="M31" i="983"/>
  <c r="M32" i="983"/>
  <c r="M33" i="983"/>
  <c r="M34" i="983"/>
  <c r="M35" i="983"/>
  <c r="M36" i="983"/>
  <c r="M37" i="983"/>
  <c r="M38" i="983"/>
  <c r="M39" i="983"/>
  <c r="M40" i="983"/>
  <c r="M41" i="983"/>
  <c r="M42" i="983"/>
  <c r="M43" i="983"/>
  <c r="M44" i="983"/>
  <c r="M45" i="983"/>
  <c r="M46" i="983"/>
  <c r="M47" i="983"/>
  <c r="M48" i="983"/>
  <c r="M49" i="983"/>
  <c r="M50" i="983"/>
  <c r="M51" i="983"/>
  <c r="M52" i="983"/>
  <c r="M53" i="983"/>
  <c r="M54" i="983"/>
  <c r="M55" i="983"/>
  <c r="M56" i="983"/>
  <c r="M57" i="983"/>
  <c r="M58" i="983"/>
  <c r="M59" i="983"/>
  <c r="M60" i="983"/>
  <c r="M61" i="983"/>
  <c r="M62" i="983"/>
  <c r="M63" i="983"/>
  <c r="M64" i="983"/>
  <c r="M65" i="983"/>
  <c r="M66" i="983"/>
  <c r="M67" i="983"/>
  <c r="M68" i="983"/>
  <c r="M69" i="983"/>
  <c r="M70" i="983"/>
  <c r="M71" i="983"/>
  <c r="M72" i="983"/>
  <c r="M73" i="983"/>
  <c r="L2" i="983"/>
  <c r="L3" i="983"/>
  <c r="L4" i="983"/>
  <c r="L5" i="983"/>
  <c r="L6" i="983"/>
  <c r="L7" i="983"/>
  <c r="L8" i="983"/>
  <c r="L9" i="983"/>
  <c r="L10" i="983"/>
  <c r="L11" i="983"/>
  <c r="L12" i="983"/>
  <c r="L13" i="983"/>
  <c r="L14" i="983"/>
  <c r="L15" i="983"/>
  <c r="L16" i="983"/>
  <c r="L17" i="983"/>
  <c r="L18" i="983"/>
  <c r="L19" i="983"/>
  <c r="L20" i="983"/>
  <c r="L21" i="983"/>
  <c r="L22" i="983"/>
  <c r="L23" i="983"/>
  <c r="L24" i="983"/>
  <c r="L25" i="983"/>
  <c r="L26" i="983"/>
  <c r="L27" i="983"/>
  <c r="L28" i="983"/>
  <c r="L29" i="983"/>
  <c r="L30" i="983"/>
  <c r="L31" i="983"/>
  <c r="L32" i="983"/>
  <c r="L33" i="983"/>
  <c r="L34" i="983"/>
  <c r="L35" i="983"/>
  <c r="L36" i="983"/>
  <c r="L37" i="983"/>
  <c r="L38" i="983"/>
  <c r="L39" i="983"/>
  <c r="L40" i="983"/>
  <c r="L41" i="983"/>
  <c r="L42" i="983"/>
  <c r="L43" i="983"/>
  <c r="L44" i="983"/>
  <c r="L45" i="983"/>
  <c r="L46" i="983"/>
  <c r="L47" i="983"/>
  <c r="L48" i="983"/>
  <c r="L49" i="983"/>
  <c r="L50" i="983"/>
  <c r="L51" i="983"/>
  <c r="L52" i="983"/>
  <c r="L53" i="983"/>
  <c r="L54" i="983"/>
  <c r="L55" i="983"/>
  <c r="L56" i="983"/>
  <c r="L57" i="983"/>
  <c r="L58" i="983"/>
  <c r="L59" i="983"/>
  <c r="L60" i="983"/>
  <c r="L61" i="983"/>
  <c r="L62" i="983"/>
  <c r="L63" i="983"/>
  <c r="L64" i="983"/>
  <c r="L65" i="983"/>
  <c r="L66" i="983"/>
  <c r="L67" i="983"/>
  <c r="L68" i="983"/>
  <c r="L69" i="983"/>
  <c r="L70" i="983"/>
  <c r="L71" i="983"/>
  <c r="L72" i="983"/>
  <c r="L73" i="983"/>
  <c r="K2" i="983"/>
  <c r="K3" i="983"/>
  <c r="K4" i="983"/>
  <c r="K5" i="983"/>
  <c r="K6" i="983"/>
  <c r="K7" i="983"/>
  <c r="K8" i="983"/>
  <c r="K9" i="983"/>
  <c r="K10" i="983"/>
  <c r="K11" i="983"/>
  <c r="K12" i="983"/>
  <c r="K13" i="983"/>
  <c r="K14" i="983"/>
  <c r="K15" i="983"/>
  <c r="K16" i="983"/>
  <c r="K17" i="983"/>
  <c r="K18" i="983"/>
  <c r="K19" i="983"/>
  <c r="K20" i="983"/>
  <c r="K21" i="983"/>
  <c r="K22" i="983"/>
  <c r="K23" i="983"/>
  <c r="K24" i="983"/>
  <c r="K25" i="983"/>
  <c r="K26" i="983"/>
  <c r="K27" i="983"/>
  <c r="K28" i="983"/>
  <c r="K29" i="983"/>
  <c r="K30" i="983"/>
  <c r="K31" i="983"/>
  <c r="K32" i="983"/>
  <c r="K33" i="983"/>
  <c r="K34" i="983"/>
  <c r="K35" i="983"/>
  <c r="K36" i="983"/>
  <c r="K37" i="983"/>
  <c r="K38" i="983"/>
  <c r="K39" i="983"/>
  <c r="K40" i="983"/>
  <c r="K41" i="983"/>
  <c r="K42" i="983"/>
  <c r="K43" i="983"/>
  <c r="K44" i="983"/>
  <c r="K45" i="983"/>
  <c r="K46" i="983"/>
  <c r="K47" i="983"/>
  <c r="K48" i="983"/>
  <c r="K49" i="983"/>
  <c r="K50" i="983"/>
  <c r="K51" i="983"/>
  <c r="K52" i="983"/>
  <c r="K53" i="983"/>
  <c r="K54" i="983"/>
  <c r="K55" i="983"/>
  <c r="K56" i="983"/>
  <c r="K57" i="983"/>
  <c r="K58" i="983"/>
  <c r="K59" i="983"/>
  <c r="K60" i="983"/>
  <c r="K61" i="983"/>
  <c r="K62" i="983"/>
  <c r="K63" i="983"/>
  <c r="K64" i="983"/>
  <c r="K65" i="983"/>
  <c r="K66" i="983"/>
  <c r="K67" i="983"/>
  <c r="K68" i="983"/>
  <c r="K69" i="983"/>
  <c r="K70" i="983"/>
  <c r="K71" i="983"/>
  <c r="K72" i="983"/>
  <c r="K73" i="983"/>
  <c r="E50" i="982"/>
  <c r="D8" i="985"/>
  <c r="B2" i="982"/>
  <c r="B3" i="982"/>
  <c r="B4" i="982"/>
  <c r="B5" i="982"/>
  <c r="B6" i="982"/>
  <c r="B7" i="982"/>
  <c r="B8" i="982"/>
  <c r="B9" i="982"/>
  <c r="B10" i="982"/>
  <c r="B11" i="982"/>
  <c r="B12" i="982"/>
  <c r="B13" i="982"/>
  <c r="B14" i="982"/>
  <c r="B15" i="982"/>
  <c r="B16" i="982"/>
  <c r="B17" i="982"/>
  <c r="B18" i="982"/>
  <c r="B19" i="982"/>
  <c r="B20" i="982"/>
  <c r="B21" i="982"/>
  <c r="B22" i="982"/>
  <c r="B23" i="982"/>
  <c r="B24" i="982"/>
  <c r="B25" i="982"/>
  <c r="B26" i="982"/>
  <c r="B27" i="982"/>
  <c r="B28" i="982"/>
  <c r="B29" i="982"/>
  <c r="B30" i="982"/>
  <c r="B31" i="982"/>
  <c r="B32" i="982"/>
  <c r="B33" i="982"/>
  <c r="B34" i="982"/>
  <c r="B35" i="982"/>
  <c r="B36" i="982"/>
  <c r="B37" i="982"/>
  <c r="B38" i="982"/>
  <c r="B39" i="982"/>
  <c r="B40" i="982"/>
  <c r="B41" i="982"/>
  <c r="B42" i="982"/>
  <c r="B43" i="982"/>
  <c r="B44" i="982"/>
  <c r="B45" i="982"/>
  <c r="B46" i="982"/>
  <c r="B47" i="982"/>
  <c r="B48" i="982"/>
  <c r="B49" i="982"/>
  <c r="E2" i="982"/>
  <c r="E3" i="982"/>
  <c r="E4" i="982"/>
  <c r="E5" i="982"/>
  <c r="E6" i="982"/>
  <c r="E7" i="982"/>
  <c r="E8" i="982"/>
  <c r="E9" i="982"/>
  <c r="E10" i="982"/>
  <c r="E11" i="982"/>
  <c r="E12" i="982"/>
  <c r="E13" i="982"/>
  <c r="E14" i="982"/>
  <c r="E15" i="982"/>
  <c r="E16" i="982"/>
  <c r="E17" i="982"/>
  <c r="E18" i="982"/>
  <c r="E19" i="982"/>
  <c r="E20" i="982"/>
  <c r="E21" i="982"/>
  <c r="E22" i="982"/>
  <c r="E23" i="982"/>
  <c r="E24" i="982"/>
  <c r="E25" i="982"/>
  <c r="E26" i="982"/>
  <c r="E27" i="982"/>
  <c r="E28" i="982"/>
  <c r="E29" i="982"/>
  <c r="E30" i="982"/>
  <c r="E31" i="982"/>
  <c r="E32" i="982"/>
  <c r="E33" i="982"/>
  <c r="E34" i="982"/>
  <c r="E35" i="982"/>
  <c r="E36" i="982"/>
  <c r="E37" i="982"/>
  <c r="E38" i="982"/>
  <c r="E39" i="982"/>
  <c r="E40" i="982"/>
  <c r="E41" i="982"/>
  <c r="E42" i="982"/>
  <c r="E43" i="982"/>
  <c r="E44" i="982"/>
  <c r="E45" i="982"/>
  <c r="E46" i="982"/>
  <c r="E47" i="982"/>
  <c r="E48" i="982"/>
  <c r="E49" i="982"/>
  <c r="S2" i="981"/>
  <c r="S3" i="981"/>
  <c r="S4" i="981"/>
  <c r="S5" i="981"/>
  <c r="S6" i="981"/>
  <c r="S7" i="981"/>
  <c r="S8" i="981"/>
  <c r="S9" i="981"/>
  <c r="S10" i="981"/>
  <c r="S11" i="981"/>
  <c r="S12" i="981"/>
  <c r="S13" i="981"/>
  <c r="S14" i="981"/>
  <c r="S15" i="981"/>
  <c r="S16" i="981"/>
  <c r="S17" i="981"/>
  <c r="S18" i="981"/>
  <c r="S19" i="981"/>
  <c r="S20" i="981"/>
  <c r="S21" i="981"/>
  <c r="S22" i="981"/>
  <c r="S23" i="981"/>
  <c r="S24" i="981"/>
  <c r="S25" i="981"/>
  <c r="S26" i="981"/>
  <c r="S27" i="981"/>
  <c r="S28" i="981"/>
  <c r="S29" i="981"/>
  <c r="S30" i="981"/>
  <c r="S31" i="981"/>
  <c r="S32" i="981"/>
  <c r="S33" i="981"/>
  <c r="S34" i="981"/>
  <c r="S35" i="981"/>
  <c r="S36" i="981"/>
  <c r="S37" i="981"/>
  <c r="S38" i="981"/>
  <c r="S39" i="981"/>
  <c r="S40" i="981"/>
  <c r="S41" i="981"/>
  <c r="S42" i="981"/>
  <c r="S43" i="981"/>
  <c r="S44" i="981"/>
  <c r="S45" i="981"/>
  <c r="S46" i="981"/>
  <c r="S47" i="981"/>
  <c r="S48" i="981"/>
  <c r="S49" i="981"/>
  <c r="R2" i="981"/>
  <c r="R3" i="981"/>
  <c r="R4" i="981"/>
  <c r="R5" i="981"/>
  <c r="R6" i="981"/>
  <c r="R7" i="981"/>
  <c r="R8" i="981"/>
  <c r="R9" i="981"/>
  <c r="R10" i="981"/>
  <c r="R11" i="981"/>
  <c r="R12" i="981"/>
  <c r="R13" i="981"/>
  <c r="R14" i="981"/>
  <c r="R15" i="981"/>
  <c r="R16" i="981"/>
  <c r="R17" i="981"/>
  <c r="R18" i="981"/>
  <c r="R19" i="981"/>
  <c r="R20" i="981"/>
  <c r="R21" i="981"/>
  <c r="R22" i="981"/>
  <c r="R23" i="981"/>
  <c r="R24" i="981"/>
  <c r="R25" i="981"/>
  <c r="R26" i="981"/>
  <c r="R27" i="981"/>
  <c r="R28" i="981"/>
  <c r="R29" i="981"/>
  <c r="R30" i="981"/>
  <c r="R31" i="981"/>
  <c r="R32" i="981"/>
  <c r="R33" i="981"/>
  <c r="R34" i="981"/>
  <c r="R35" i="981"/>
  <c r="R36" i="981"/>
  <c r="R37" i="981"/>
  <c r="R38" i="981"/>
  <c r="R39" i="981"/>
  <c r="R40" i="981"/>
  <c r="R41" i="981"/>
  <c r="R42" i="981"/>
  <c r="R43" i="981"/>
  <c r="R44" i="981"/>
  <c r="R45" i="981"/>
  <c r="R46" i="981"/>
  <c r="R47" i="981"/>
  <c r="R48" i="981"/>
  <c r="R49" i="981"/>
  <c r="Q2" i="981"/>
  <c r="Q3" i="981"/>
  <c r="Q4" i="981"/>
  <c r="Q5" i="981"/>
  <c r="Q6" i="981"/>
  <c r="Q7" i="981"/>
  <c r="Q8" i="981"/>
  <c r="Q9" i="981"/>
  <c r="Q10" i="981"/>
  <c r="Q11" i="981"/>
  <c r="Q12" i="981"/>
  <c r="Q13" i="981"/>
  <c r="Q14" i="981"/>
  <c r="Q15" i="981"/>
  <c r="Q16" i="981"/>
  <c r="Q17" i="981"/>
  <c r="Q18" i="981"/>
  <c r="Q19" i="981"/>
  <c r="Q20" i="981"/>
  <c r="Q21" i="981"/>
  <c r="Q22" i="981"/>
  <c r="Q23" i="981"/>
  <c r="Q24" i="981"/>
  <c r="Q25" i="981"/>
  <c r="Q26" i="981"/>
  <c r="Q27" i="981"/>
  <c r="Q28" i="981"/>
  <c r="Q29" i="981"/>
  <c r="Q30" i="981"/>
  <c r="Q31" i="981"/>
  <c r="Q32" i="981"/>
  <c r="Q33" i="981"/>
  <c r="Q34" i="981"/>
  <c r="Q35" i="981"/>
  <c r="Q36" i="981"/>
  <c r="Q37" i="981"/>
  <c r="Q38" i="981"/>
  <c r="Q39" i="981"/>
  <c r="Q40" i="981"/>
  <c r="Q41" i="981"/>
  <c r="Q42" i="981"/>
  <c r="Q43" i="981"/>
  <c r="Q44" i="981"/>
  <c r="Q45" i="981"/>
  <c r="Q46" i="981"/>
  <c r="Q47" i="981"/>
  <c r="Q48" i="981"/>
  <c r="Q49" i="981"/>
  <c r="P2" i="981"/>
  <c r="P3" i="981"/>
  <c r="P4" i="981"/>
  <c r="P5" i="981"/>
  <c r="P6" i="981"/>
  <c r="P7" i="981"/>
  <c r="P8" i="981"/>
  <c r="P9" i="981"/>
  <c r="P10" i="981"/>
  <c r="P11" i="981"/>
  <c r="P12" i="981"/>
  <c r="P13" i="981"/>
  <c r="P14" i="981"/>
  <c r="P15" i="981"/>
  <c r="P16" i="981"/>
  <c r="P17" i="981"/>
  <c r="P18" i="981"/>
  <c r="P19" i="981"/>
  <c r="P20" i="981"/>
  <c r="P21" i="981"/>
  <c r="P22" i="981"/>
  <c r="P23" i="981"/>
  <c r="P24" i="981"/>
  <c r="P25" i="981"/>
  <c r="P26" i="981"/>
  <c r="P27" i="981"/>
  <c r="P28" i="981"/>
  <c r="P29" i="981"/>
  <c r="P30" i="981"/>
  <c r="P31" i="981"/>
  <c r="P32" i="981"/>
  <c r="P33" i="981"/>
  <c r="P34" i="981"/>
  <c r="P35" i="981"/>
  <c r="P36" i="981"/>
  <c r="P37" i="981"/>
  <c r="P38" i="981"/>
  <c r="P39" i="981"/>
  <c r="P40" i="981"/>
  <c r="P41" i="981"/>
  <c r="P42" i="981"/>
  <c r="P43" i="981"/>
  <c r="P44" i="981"/>
  <c r="P45" i="981"/>
  <c r="P46" i="981"/>
  <c r="P47" i="981"/>
  <c r="P48" i="981"/>
  <c r="P49" i="981"/>
  <c r="O2" i="981"/>
  <c r="O3" i="981"/>
  <c r="O4" i="981"/>
  <c r="O5" i="981"/>
  <c r="O6" i="981"/>
  <c r="O7" i="981"/>
  <c r="O8" i="981"/>
  <c r="O9" i="981"/>
  <c r="O10" i="981"/>
  <c r="O11" i="981"/>
  <c r="O12" i="981"/>
  <c r="O13" i="981"/>
  <c r="O14" i="981"/>
  <c r="O15" i="981"/>
  <c r="O16" i="981"/>
  <c r="O17" i="981"/>
  <c r="O18" i="981"/>
  <c r="O19" i="981"/>
  <c r="O20" i="981"/>
  <c r="O21" i="981"/>
  <c r="O22" i="981"/>
  <c r="O23" i="981"/>
  <c r="O24" i="981"/>
  <c r="O25" i="981"/>
  <c r="O26" i="981"/>
  <c r="O27" i="981"/>
  <c r="O28" i="981"/>
  <c r="O29" i="981"/>
  <c r="O30" i="981"/>
  <c r="O31" i="981"/>
  <c r="O32" i="981"/>
  <c r="O33" i="981"/>
  <c r="O34" i="981"/>
  <c r="O35" i="981"/>
  <c r="O36" i="981"/>
  <c r="O37" i="981"/>
  <c r="O38" i="981"/>
  <c r="O39" i="981"/>
  <c r="O40" i="981"/>
  <c r="O41" i="981"/>
  <c r="O42" i="981"/>
  <c r="O43" i="981"/>
  <c r="O44" i="981"/>
  <c r="O45" i="981"/>
  <c r="O46" i="981"/>
  <c r="O47" i="981"/>
  <c r="O48" i="981"/>
  <c r="O49" i="981"/>
  <c r="N2" i="981"/>
  <c r="N3" i="981"/>
  <c r="N4" i="981"/>
  <c r="N5" i="981"/>
  <c r="N6" i="981"/>
  <c r="N7" i="981"/>
  <c r="N8" i="981"/>
  <c r="N9" i="981"/>
  <c r="N10" i="981"/>
  <c r="N11" i="981"/>
  <c r="N12" i="981"/>
  <c r="N13" i="981"/>
  <c r="N14" i="981"/>
  <c r="N15" i="981"/>
  <c r="N16" i="981"/>
  <c r="N17" i="981"/>
  <c r="N18" i="981"/>
  <c r="N19" i="981"/>
  <c r="N20" i="981"/>
  <c r="N21" i="981"/>
  <c r="N22" i="981"/>
  <c r="N23" i="981"/>
  <c r="N24" i="981"/>
  <c r="N25" i="981"/>
  <c r="N26" i="981"/>
  <c r="N27" i="981"/>
  <c r="N28" i="981"/>
  <c r="N29" i="981"/>
  <c r="N30" i="981"/>
  <c r="N31" i="981"/>
  <c r="N32" i="981"/>
  <c r="N33" i="981"/>
  <c r="N34" i="981"/>
  <c r="N35" i="981"/>
  <c r="N36" i="981"/>
  <c r="N37" i="981"/>
  <c r="N38" i="981"/>
  <c r="N39" i="981"/>
  <c r="N40" i="981"/>
  <c r="N41" i="981"/>
  <c r="N42" i="981"/>
  <c r="N43" i="981"/>
  <c r="N44" i="981"/>
  <c r="N45" i="981"/>
  <c r="N46" i="981"/>
  <c r="N47" i="981"/>
  <c r="N48" i="981"/>
  <c r="N49" i="981"/>
  <c r="M2" i="981"/>
  <c r="M3" i="981"/>
  <c r="M4" i="981"/>
  <c r="M5" i="981"/>
  <c r="M6" i="981"/>
  <c r="M7" i="981"/>
  <c r="M8" i="981"/>
  <c r="M9" i="981"/>
  <c r="M10" i="981"/>
  <c r="M11" i="981"/>
  <c r="M12" i="981"/>
  <c r="M13" i="981"/>
  <c r="M14" i="981"/>
  <c r="M15" i="981"/>
  <c r="M16" i="981"/>
  <c r="M17" i="981"/>
  <c r="M18" i="981"/>
  <c r="M19" i="981"/>
  <c r="M20" i="981"/>
  <c r="M21" i="981"/>
  <c r="M22" i="981"/>
  <c r="M23" i="981"/>
  <c r="M24" i="981"/>
  <c r="M25" i="981"/>
  <c r="M26" i="981"/>
  <c r="M27" i="981"/>
  <c r="M28" i="981"/>
  <c r="M29" i="981"/>
  <c r="M30" i="981"/>
  <c r="M31" i="981"/>
  <c r="M32" i="981"/>
  <c r="M33" i="981"/>
  <c r="M34" i="981"/>
  <c r="M35" i="981"/>
  <c r="M36" i="981"/>
  <c r="M37" i="981"/>
  <c r="M38" i="981"/>
  <c r="M39" i="981"/>
  <c r="M40" i="981"/>
  <c r="M41" i="981"/>
  <c r="M42" i="981"/>
  <c r="M43" i="981"/>
  <c r="M44" i="981"/>
  <c r="M45" i="981"/>
  <c r="M46" i="981"/>
  <c r="M47" i="981"/>
  <c r="M48" i="981"/>
  <c r="M49" i="981"/>
  <c r="L2" i="981"/>
  <c r="L3" i="981"/>
  <c r="L4" i="981"/>
  <c r="L5" i="981"/>
  <c r="L6" i="981"/>
  <c r="L7" i="981"/>
  <c r="L8" i="981"/>
  <c r="L9" i="981"/>
  <c r="L10" i="981"/>
  <c r="L11" i="981"/>
  <c r="L12" i="981"/>
  <c r="L13" i="981"/>
  <c r="L14" i="981"/>
  <c r="L15" i="981"/>
  <c r="L16" i="981"/>
  <c r="L17" i="981"/>
  <c r="L18" i="981"/>
  <c r="L19" i="981"/>
  <c r="L20" i="981"/>
  <c r="L21" i="981"/>
  <c r="L22" i="981"/>
  <c r="L23" i="981"/>
  <c r="L24" i="981"/>
  <c r="L25" i="981"/>
  <c r="L26" i="981"/>
  <c r="L27" i="981"/>
  <c r="L28" i="981"/>
  <c r="L29" i="981"/>
  <c r="L30" i="981"/>
  <c r="L31" i="981"/>
  <c r="L32" i="981"/>
  <c r="L33" i="981"/>
  <c r="L34" i="981"/>
  <c r="L35" i="981"/>
  <c r="L36" i="981"/>
  <c r="L37" i="981"/>
  <c r="L38" i="981"/>
  <c r="L39" i="981"/>
  <c r="L40" i="981"/>
  <c r="L41" i="981"/>
  <c r="L42" i="981"/>
  <c r="L43" i="981"/>
  <c r="L44" i="981"/>
  <c r="L45" i="981"/>
  <c r="L46" i="981"/>
  <c r="L47" i="981"/>
  <c r="L48" i="981"/>
  <c r="L49" i="981"/>
  <c r="K2" i="981"/>
  <c r="K3" i="981"/>
  <c r="K4" i="981"/>
  <c r="K5" i="981"/>
  <c r="K6" i="981"/>
  <c r="K7" i="981"/>
  <c r="K8" i="981"/>
  <c r="K9" i="981"/>
  <c r="K10" i="981"/>
  <c r="K11" i="981"/>
  <c r="K12" i="981"/>
  <c r="K13" i="981"/>
  <c r="K14" i="981"/>
  <c r="K15" i="981"/>
  <c r="K16" i="981"/>
  <c r="K17" i="981"/>
  <c r="K18" i="981"/>
  <c r="K19" i="981"/>
  <c r="K20" i="981"/>
  <c r="K21" i="981"/>
  <c r="K22" i="981"/>
  <c r="K23" i="981"/>
  <c r="K24" i="981"/>
  <c r="K25" i="981"/>
  <c r="K26" i="981"/>
  <c r="K27" i="981"/>
  <c r="K28" i="981"/>
  <c r="K29" i="981"/>
  <c r="K30" i="981"/>
  <c r="K31" i="981"/>
  <c r="K32" i="981"/>
  <c r="K33" i="981"/>
  <c r="K34" i="981"/>
  <c r="K35" i="981"/>
  <c r="K36" i="981"/>
  <c r="K37" i="981"/>
  <c r="K38" i="981"/>
  <c r="K39" i="981"/>
  <c r="K40" i="981"/>
  <c r="K41" i="981"/>
  <c r="K42" i="981"/>
  <c r="K43" i="981"/>
  <c r="K44" i="981"/>
  <c r="K45" i="981"/>
  <c r="K46" i="981"/>
  <c r="K47" i="981"/>
  <c r="K48" i="981"/>
  <c r="K49" i="981"/>
</calcChain>
</file>

<file path=xl/sharedStrings.xml><?xml version="1.0" encoding="utf-8"?>
<sst xmlns="http://schemas.openxmlformats.org/spreadsheetml/2006/main" count="114" uniqueCount="45">
  <si>
    <t>Year</t>
  </si>
  <si>
    <t>Date</t>
  </si>
  <si>
    <t>MonthDays</t>
  </si>
  <si>
    <t>PeakDays</t>
  </si>
  <si>
    <t>N10HDD18</t>
  </si>
  <si>
    <t>N10CDD18</t>
  </si>
  <si>
    <t>StatDays</t>
  </si>
  <si>
    <t>OntarioGDP</t>
  </si>
  <si>
    <t>LondonPop</t>
  </si>
  <si>
    <t>GSGT50_kWh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</si>
  <si>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</si>
  <si>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</si>
  <si>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</si>
  <si>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</si>
  <si>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</si>
  <si>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</si>
  <si>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</si>
  <si>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</si>
  <si>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</si>
  <si>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</si>
  <si>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</si>
  <si>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</si>
  <si>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</si>
  <si>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</si>
  <si>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</si>
  <si>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</si>
  <si>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</si>
  <si>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</si>
  <si>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</si>
  <si>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</si>
  <si>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</si>
  <si>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Predicted Value</t>
  </si>
  <si>
    <t>Absolute % Error</t>
  </si>
  <si>
    <t>Sum of Predicted Value</t>
  </si>
  <si>
    <t xml:space="preserve">Predicted Value </t>
  </si>
  <si>
    <t xml:space="preserve">Average of Absolute % Error </t>
  </si>
  <si>
    <t>Mean Absolute Percentage Error (Annual)</t>
  </si>
  <si>
    <t>Mean Absolute Percentage Error (Monthly)</t>
  </si>
  <si>
    <t>Normalized Value</t>
  </si>
  <si>
    <t xml:space="preserve">Normalized Value </t>
  </si>
  <si>
    <t>% Change</t>
  </si>
  <si>
    <t xml:space="preserve">GSGT50_kWh </t>
  </si>
  <si>
    <t>Annual Predicted vs. Actual GSGT50_kWh</t>
  </si>
  <si>
    <t>Sum of GSGT50_kWh</t>
  </si>
  <si>
    <t>Annual Actual vs. Normalized GSGT50_kWh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</si>
</sst>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165" fontId="0" fillId="0" borderId="0" xfId="4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165" fontId="0" fillId="0" borderId="0" xfId="0" applyNumberFormat="1"/>
    <xf numFmtId="165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166" fontId="0" fillId="0" borderId="0" xfId="0" applyNumberFormat="1" applyAlignment="1">
      <alignment horizontal="center"/>
    </xf>
    <xf numFmtId="165" fontId="0" fillId="0" borderId="0" xfId="4" applyNumberFormat="1" applyFont="1" applyAlignment="1">
      <alignment horizontal="center"/>
    </xf>
    <xf numFmtId="165" fontId="4" fillId="0" borderId="0" xfId="4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NumberFormat="1"/>
    <xf numFmtId="17" fontId="0" fillId="0" borderId="0" xfId="0" applyNumberFormat="1"/>
    <xf numFmtId="0" fontId="4" fillId="0" borderId="1" xfId="0" applyFont="1" applyFill="1" applyBorder="1" applyAlignment="1"/>
  </cellXfs>
  <cellStyles count="5">
    <cellStyle name="Comma 2" xfId="3" xr:uid="{00000000-0005-0000-0000-000000000000}"/>
    <cellStyle name="Normal" xfId="0" builtinId="0"/>
    <cellStyle name="Normal 2" xfId="1" xr:uid="{00000000-0005-0000-0000-000002000000}"/>
    <cellStyle name="Percent" xfId="4" builtinId="5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Summ'!$B$1</c:f>
              <c:strCache>
                <c:ptCount val="1"/>
                <c:pt idx="0">
                  <c:v>Year</c:v>
                </c:pt>
              </c:strCache>
            </c:strRef>
          </c:tx>
          <c:marker>
            <c:symbol val="none"/>
          </c:marker>
          <c:val>
            <c:numRef>
              <c:f>'Predicted Monthly Data Summ'!$B$2:$B$48</c:f>
              <c:numCache>
                <c:formatCode>General</c:formatCode>
                <c:ptCount val="47"/>
                <c:pt idx="0">
                  <c:v>2017</c:v>
                </c:pt>
                <c:pt idx="1">
                  <c:v>2017</c:v>
                </c:pt>
                <c:pt idx="2">
                  <c:v>2017</c:v>
                </c:pt>
                <c:pt idx="3">
                  <c:v>2017</c:v>
                </c:pt>
                <c:pt idx="4">
                  <c:v>2017</c:v>
                </c:pt>
                <c:pt idx="5">
                  <c:v>2017</c:v>
                </c:pt>
                <c:pt idx="6">
                  <c:v>2017</c:v>
                </c:pt>
                <c:pt idx="7">
                  <c:v>2017</c:v>
                </c:pt>
                <c:pt idx="8">
                  <c:v>2017</c:v>
                </c:pt>
                <c:pt idx="9">
                  <c:v>2017</c:v>
                </c:pt>
                <c:pt idx="10">
                  <c:v>2017</c:v>
                </c:pt>
                <c:pt idx="11">
                  <c:v>2017</c:v>
                </c:pt>
                <c:pt idx="12">
                  <c:v>2018</c:v>
                </c:pt>
                <c:pt idx="13">
                  <c:v>2018</c:v>
                </c:pt>
                <c:pt idx="14">
                  <c:v>2018</c:v>
                </c:pt>
                <c:pt idx="15">
                  <c:v>2018</c:v>
                </c:pt>
                <c:pt idx="16">
                  <c:v>2018</c:v>
                </c:pt>
                <c:pt idx="17">
                  <c:v>2018</c:v>
                </c:pt>
                <c:pt idx="18">
                  <c:v>2018</c:v>
                </c:pt>
                <c:pt idx="19">
                  <c:v>2018</c:v>
                </c:pt>
                <c:pt idx="20">
                  <c:v>2018</c:v>
                </c:pt>
                <c:pt idx="21">
                  <c:v>2018</c:v>
                </c:pt>
                <c:pt idx="22">
                  <c:v>2018</c:v>
                </c:pt>
                <c:pt idx="23">
                  <c:v>2018</c:v>
                </c:pt>
                <c:pt idx="24">
                  <c:v>2019</c:v>
                </c:pt>
                <c:pt idx="25">
                  <c:v>2019</c:v>
                </c:pt>
                <c:pt idx="26">
                  <c:v>2019</c:v>
                </c:pt>
                <c:pt idx="27">
                  <c:v>2019</c:v>
                </c:pt>
                <c:pt idx="28">
                  <c:v>2019</c:v>
                </c:pt>
                <c:pt idx="29">
                  <c:v>2019</c:v>
                </c:pt>
                <c:pt idx="30">
                  <c:v>2019</c:v>
                </c:pt>
                <c:pt idx="31">
                  <c:v>2019</c:v>
                </c:pt>
                <c:pt idx="32">
                  <c:v>2019</c:v>
                </c:pt>
                <c:pt idx="33">
                  <c:v>2019</c:v>
                </c:pt>
                <c:pt idx="34">
                  <c:v>2019</c:v>
                </c:pt>
                <c:pt idx="35">
                  <c:v>2019</c:v>
                </c:pt>
                <c:pt idx="36">
                  <c:v>2020</c:v>
                </c:pt>
                <c:pt idx="37">
                  <c:v>2020</c:v>
                </c:pt>
                <c:pt idx="38">
                  <c:v>2020</c:v>
                </c:pt>
                <c:pt idx="39">
                  <c:v>2020</c:v>
                </c:pt>
                <c:pt idx="40">
                  <c:v>2020</c:v>
                </c:pt>
                <c:pt idx="41">
                  <c:v>2020</c:v>
                </c:pt>
                <c:pt idx="42">
                  <c:v>2020</c:v>
                </c:pt>
                <c:pt idx="43">
                  <c:v>2020</c:v>
                </c:pt>
                <c:pt idx="44">
                  <c:v>2020</c:v>
                </c:pt>
                <c:pt idx="45">
                  <c:v>2020</c:v>
                </c:pt>
                <c:pt idx="46">
                  <c:v>2020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F-43B7-9A70-E060311D14EF}"/>
            </c:ext>
          </c:extLst>
        </c:ser>
        <c:ser>
          <c:idx val="2"/>
          <c:order val="1"/>
          <c:tx>
            <c:strRef>
              <c:f>'Predicted Monthly Data Summ'!$C$1</c:f>
              <c:strCache>
                <c:ptCount val="1"/>
                <c:pt idx="0">
                  <c:v>GSGT50_kWh</c:v>
                </c:pt>
              </c:strCache>
            </c:strRef>
          </c:tx>
          <c:marker>
            <c:symbol val="none"/>
          </c:marker>
          <c:val>
            <c:numRef>
              <c:f>'Predicted Monthly Data Summ'!$C$2:$C$48</c:f>
              <c:numCache>
                <c:formatCode>General</c:formatCode>
                <c:ptCount val="47"/>
                <c:pt idx="0">
                  <c:v>114991755.3</c:v>
                </c:pt>
                <c:pt idx="1">
                  <c:v>122254037.2</c:v>
                </c:pt>
                <c:pt idx="2">
                  <c:v>124913359.2</c:v>
                </c:pt>
                <c:pt idx="3">
                  <c:v>111628772</c:v>
                </c:pt>
                <c:pt idx="4">
                  <c:v>119336727.09999999</c:v>
                </c:pt>
                <c:pt idx="5">
                  <c:v>126432222.7</c:v>
                </c:pt>
                <c:pt idx="6">
                  <c:v>131478816.7</c:v>
                </c:pt>
                <c:pt idx="7">
                  <c:v>129638713.40000001</c:v>
                </c:pt>
                <c:pt idx="8">
                  <c:v>123880300.7</c:v>
                </c:pt>
                <c:pt idx="9">
                  <c:v>118433172.90000001</c:v>
                </c:pt>
                <c:pt idx="10">
                  <c:v>116281913.59999999</c:v>
                </c:pt>
                <c:pt idx="11">
                  <c:v>119585524.90000001</c:v>
                </c:pt>
                <c:pt idx="12">
                  <c:v>127178163.3</c:v>
                </c:pt>
                <c:pt idx="13">
                  <c:v>112578328.2</c:v>
                </c:pt>
                <c:pt idx="14">
                  <c:v>122191302.2</c:v>
                </c:pt>
                <c:pt idx="15">
                  <c:v>116259011.90000001</c:v>
                </c:pt>
                <c:pt idx="16">
                  <c:v>123804329.8</c:v>
                </c:pt>
                <c:pt idx="17">
                  <c:v>126359687.09999999</c:v>
                </c:pt>
                <c:pt idx="18">
                  <c:v>135603866.09999999</c:v>
                </c:pt>
                <c:pt idx="19">
                  <c:v>141373688.40000001</c:v>
                </c:pt>
                <c:pt idx="20">
                  <c:v>126159098.7</c:v>
                </c:pt>
                <c:pt idx="21">
                  <c:v>119787177.7</c:v>
                </c:pt>
                <c:pt idx="22">
                  <c:v>117869370.59999999</c:v>
                </c:pt>
                <c:pt idx="23">
                  <c:v>115953345.59999999</c:v>
                </c:pt>
                <c:pt idx="24">
                  <c:v>126800943.8</c:v>
                </c:pt>
                <c:pt idx="25">
                  <c:v>113466304.8</c:v>
                </c:pt>
                <c:pt idx="26">
                  <c:v>121813007.2</c:v>
                </c:pt>
                <c:pt idx="27">
                  <c:v>111967128.5</c:v>
                </c:pt>
                <c:pt idx="28">
                  <c:v>115639976.59999999</c:v>
                </c:pt>
                <c:pt idx="29">
                  <c:v>119036262.5</c:v>
                </c:pt>
                <c:pt idx="30">
                  <c:v>137804311.19999999</c:v>
                </c:pt>
                <c:pt idx="31">
                  <c:v>131309154.2</c:v>
                </c:pt>
                <c:pt idx="32">
                  <c:v>117572276.09999999</c:v>
                </c:pt>
                <c:pt idx="33">
                  <c:v>119279078.7</c:v>
                </c:pt>
                <c:pt idx="34">
                  <c:v>115482725</c:v>
                </c:pt>
                <c:pt idx="35">
                  <c:v>114174815.59999999</c:v>
                </c:pt>
                <c:pt idx="36">
                  <c:v>122144818.7</c:v>
                </c:pt>
                <c:pt idx="37">
                  <c:v>112974591.2</c:v>
                </c:pt>
                <c:pt idx="38">
                  <c:v>109424885.7</c:v>
                </c:pt>
                <c:pt idx="39">
                  <c:v>92153402.090000004</c:v>
                </c:pt>
                <c:pt idx="40">
                  <c:v>98750157.950000003</c:v>
                </c:pt>
                <c:pt idx="41">
                  <c:v>115316544.8</c:v>
                </c:pt>
                <c:pt idx="42">
                  <c:v>134502457.09999999</c:v>
                </c:pt>
                <c:pt idx="43">
                  <c:v>127026360.8</c:v>
                </c:pt>
                <c:pt idx="44">
                  <c:v>108911586.90000001</c:v>
                </c:pt>
                <c:pt idx="45">
                  <c:v>113948773.09999999</c:v>
                </c:pt>
                <c:pt idx="46">
                  <c:v>105666017.8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7F-43B7-9A70-E060311D14EF}"/>
            </c:ext>
          </c:extLst>
        </c:ser>
        <c:ser>
          <c:idx val="3"/>
          <c:order val="2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val>
            <c:numRef>
              <c:f>'Predicted Monthly Data Summ'!$D$2:$D$48</c:f>
              <c:numCache>
                <c:formatCode>General</c:formatCode>
                <c:ptCount val="47"/>
                <c:pt idx="0">
                  <c:v>122842611.67722905</c:v>
                </c:pt>
                <c:pt idx="1">
                  <c:v>116944572.30532438</c:v>
                </c:pt>
                <c:pt idx="2">
                  <c:v>122925891.93477774</c:v>
                </c:pt>
                <c:pt idx="3">
                  <c:v>112329357.0581826</c:v>
                </c:pt>
                <c:pt idx="4">
                  <c:v>122163874.8583419</c:v>
                </c:pt>
                <c:pt idx="5">
                  <c:v>128148800.88390052</c:v>
                </c:pt>
                <c:pt idx="6">
                  <c:v>132249796.58803836</c:v>
                </c:pt>
                <c:pt idx="7">
                  <c:v>128027421.46066415</c:v>
                </c:pt>
                <c:pt idx="8">
                  <c:v>125283692.8882215</c:v>
                </c:pt>
                <c:pt idx="9">
                  <c:v>118918008.1166493</c:v>
                </c:pt>
                <c:pt idx="10">
                  <c:v>118797683.99681297</c:v>
                </c:pt>
                <c:pt idx="11">
                  <c:v>121387754.36533448</c:v>
                </c:pt>
                <c:pt idx="12">
                  <c:v>124284389.98378164</c:v>
                </c:pt>
                <c:pt idx="13">
                  <c:v>115943491.39516547</c:v>
                </c:pt>
                <c:pt idx="14">
                  <c:v>119554951.06379405</c:v>
                </c:pt>
                <c:pt idx="15">
                  <c:v>114104432.70200861</c:v>
                </c:pt>
                <c:pt idx="16">
                  <c:v>124893902.27523434</c:v>
                </c:pt>
                <c:pt idx="17">
                  <c:v>122008816.79251826</c:v>
                </c:pt>
                <c:pt idx="18">
                  <c:v>134695087.50618678</c:v>
                </c:pt>
                <c:pt idx="19">
                  <c:v>138718863.75060064</c:v>
                </c:pt>
                <c:pt idx="20">
                  <c:v>122782516.11036125</c:v>
                </c:pt>
                <c:pt idx="21">
                  <c:v>120615465.75305057</c:v>
                </c:pt>
                <c:pt idx="22">
                  <c:v>117285186.56236398</c:v>
                </c:pt>
                <c:pt idx="23">
                  <c:v>118005749.4054217</c:v>
                </c:pt>
                <c:pt idx="24">
                  <c:v>122304093.8489376</c:v>
                </c:pt>
                <c:pt idx="25">
                  <c:v>114313928.7544848</c:v>
                </c:pt>
                <c:pt idx="26">
                  <c:v>115842271.36883679</c:v>
                </c:pt>
                <c:pt idx="27">
                  <c:v>113187939.59208488</c:v>
                </c:pt>
                <c:pt idx="28">
                  <c:v>117171420.5978505</c:v>
                </c:pt>
                <c:pt idx="29">
                  <c:v>115264541.58597139</c:v>
                </c:pt>
                <c:pt idx="30">
                  <c:v>140055478.61242551</c:v>
                </c:pt>
                <c:pt idx="31">
                  <c:v>126921174.13478932</c:v>
                </c:pt>
                <c:pt idx="32">
                  <c:v>115166740.84348541</c:v>
                </c:pt>
                <c:pt idx="33">
                  <c:v>117320396.14321762</c:v>
                </c:pt>
                <c:pt idx="34">
                  <c:v>113513119.19980252</c:v>
                </c:pt>
                <c:pt idx="35">
                  <c:v>118030605.34498787</c:v>
                </c:pt>
                <c:pt idx="36">
                  <c:v>118332056.55545557</c:v>
                </c:pt>
                <c:pt idx="37">
                  <c:v>111423934.18775234</c:v>
                </c:pt>
                <c:pt idx="38">
                  <c:v>112688121.43376988</c:v>
                </c:pt>
                <c:pt idx="39">
                  <c:v>109027571.2147367</c:v>
                </c:pt>
                <c:pt idx="40">
                  <c:v>112467503.64028144</c:v>
                </c:pt>
                <c:pt idx="41">
                  <c:v>119468747.93981734</c:v>
                </c:pt>
                <c:pt idx="42">
                  <c:v>139649477.58722228</c:v>
                </c:pt>
                <c:pt idx="43">
                  <c:v>119246860.06974813</c:v>
                </c:pt>
                <c:pt idx="44">
                  <c:v>107621018.52151635</c:v>
                </c:pt>
                <c:pt idx="45">
                  <c:v>106812542.88965344</c:v>
                </c:pt>
                <c:pt idx="46">
                  <c:v>103377502.35778788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7F-43B7-9A70-E060311D1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937087"/>
        <c:axId val="276931263"/>
      </c:lineChart>
      <c:catAx>
        <c:axId val="276937087"/>
        <c:scaling>
          <c:orientation val="minMax"/>
        </c:scaling>
        <c:delete val="0"/>
        <c:axPos val="b"/>
        <c:majorTickMark val="out"/>
        <c:minorTickMark val="none"/>
        <c:tickLblPos val="nextTo"/>
        <c:crossAx val="276931263"/>
        <c:crosses val="autoZero"/>
        <c:auto val="1"/>
        <c:lblAlgn val="ctr"/>
        <c:lblOffset val="100"/>
        <c:noMultiLvlLbl val="0"/>
      </c:catAx>
      <c:valAx>
        <c:axId val="276931263"/>
        <c:scaling>
          <c:orientation val="minMax"/>
          <c:max val="141373688.40000001"/>
          <c:min val="92153402.09000000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6937087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[LF_GSGT50_kWh_19-Nov-2021 06 26 AM.xlsx]PredictedAnnualDataSumm!PivotTable2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GSGT50_kWh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PredictedAnnualDataSumm!$B$4:$B$7</c:f>
              <c:numCache>
                <c:formatCode>#,##0_ ;[Red]\-#,##0\ </c:formatCode>
                <c:ptCount val="4"/>
                <c:pt idx="0">
                  <c:v>1458855315.7</c:v>
                </c:pt>
                <c:pt idx="1">
                  <c:v>1485117369.5999999</c:v>
                </c:pt>
                <c:pt idx="2">
                  <c:v>1444345984.1999998</c:v>
                </c:pt>
                <c:pt idx="3">
                  <c:v>1354488188.8399999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8-4A76-9723-05E667F185B7}"/>
            </c:ext>
          </c:extLst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PredictedAnnualDataSumm!$C$4:$C$7</c:f>
              <c:numCache>
                <c:formatCode>#,##0_ ;[Red]\-#,##0\ </c:formatCode>
                <c:ptCount val="4"/>
                <c:pt idx="0">
                  <c:v>1470019466.1334772</c:v>
                </c:pt>
                <c:pt idx="1">
                  <c:v>1472892853.3004875</c:v>
                </c:pt>
                <c:pt idx="2">
                  <c:v>1429091710.0268741</c:v>
                </c:pt>
                <c:pt idx="3">
                  <c:v>1370802828.879163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8-4A76-9723-05E667F185B7}"/>
            </c:ext>
          </c:extLst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Average of Absolute % Error </c:v>
                </c:pt>
              </c:strCache>
            </c:strRef>
          </c:tx>
          <c:marker>
            <c:symbol val="none"/>
          </c:marker>
          <c:cat>
            <c:strRef>
              <c:f>PredictedAnnualDataSumm!$A$4:$A$7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PredictedAnnualDataSumm!$D$4:$D$7</c:f>
              <c:numCache>
                <c:formatCode>0.0%</c:formatCode>
                <c:ptCount val="4"/>
                <c:pt idx="0">
                  <c:v>7.652678311090972E-3</c:v>
                </c:pt>
                <c:pt idx="1">
                  <c:v>8.2313469290342528E-3</c:v>
                </c:pt>
                <c:pt idx="2">
                  <c:v>1.0561371264222985E-2</c:v>
                </c:pt>
                <c:pt idx="3">
                  <c:v>1.2044874347066229E-2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68-4A76-9723-05E667F18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935007"/>
        <c:axId val="276944575"/>
      </c:lineChart>
      <c:catAx>
        <c:axId val="27693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6944575"/>
        <c:crosses val="autoZero"/>
        <c:auto val="1"/>
        <c:lblAlgn val="ctr"/>
        <c:lblOffset val="100"/>
        <c:noMultiLvlLbl val="0"/>
      </c:catAx>
      <c:valAx>
        <c:axId val="276944575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276935007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[LF_GSGT50_kWh_19-Nov-2021 06 26 AM.xlsx]PredictedAnnualDataSumm2!PivotTable2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Sum of GSGT50_kWh</c:v>
                </c:pt>
              </c:strCache>
            </c:strRef>
          </c:tx>
          <c:marker>
            <c:symbol val="none"/>
          </c:marker>
          <c:cat>
            <c:strRef>
              <c:f>PredictedAnnualDataSumm2!$A$4:$A$7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PredictedAnnualDataSumm2!$B$4:$B$7</c:f>
              <c:numCache>
                <c:formatCode>#,##0_ ;[Red]\-#,##0\ </c:formatCode>
                <c:ptCount val="4"/>
                <c:pt idx="0">
                  <c:v>1458855315.7</c:v>
                </c:pt>
                <c:pt idx="1">
                  <c:v>1485117369.5999999</c:v>
                </c:pt>
                <c:pt idx="2">
                  <c:v>1444345984.1999998</c:v>
                </c:pt>
                <c:pt idx="3">
                  <c:v>1354488188.8399999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0-4557-928C-82B9034F5DDE}"/>
            </c:ext>
          </c:extLst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Sum of Predicted Value</c:v>
                </c:pt>
              </c:strCache>
            </c:strRef>
          </c:tx>
          <c:marker>
            <c:symbol val="none"/>
          </c:marker>
          <c:cat>
            <c:strRef>
              <c:f>PredictedAnnualDataSumm2!$A$4:$A$7</c:f>
              <c:strCach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strCache>
            </c:strRef>
          </c:cat>
          <c:val>
            <c:numRef>
              <c:f>PredictedAnnualDataSumm2!$C$4:$C$7</c:f>
              <c:numCache>
                <c:formatCode>#,##0_ ;[Red]\-#,##0\ </c:formatCode>
                <c:ptCount val="4"/>
                <c:pt idx="0">
                  <c:v>1470019466.1334772</c:v>
                </c:pt>
                <c:pt idx="1">
                  <c:v>1472892853.3004875</c:v>
                </c:pt>
                <c:pt idx="2">
                  <c:v>1429091710.0268741</c:v>
                </c:pt>
                <c:pt idx="3">
                  <c:v>1370802828.879163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0-4557-928C-82B9034F5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957887"/>
        <c:axId val="276960383"/>
      </c:lineChart>
      <c:catAx>
        <c:axId val="27695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6960383"/>
        <c:crosses val="autoZero"/>
        <c:auto val="1"/>
        <c:lblAlgn val="ctr"/>
        <c:lblOffset val="100"/>
        <c:noMultiLvlLbl val="0"/>
      </c:catAx>
      <c:valAx>
        <c:axId val="276960383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276957887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GSGT50_kWh</c:v>
                </c:pt>
              </c:strCache>
            </c:strRef>
          </c:tx>
          <c:marker>
            <c:symbol val="none"/>
          </c:marker>
          <c:cat>
            <c:numRef>
              <c:f>'Normalized Monthly Data Summ'!$A$2:$A$73</c:f>
              <c:numCache>
                <c:formatCode>mmm\-yy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44196</c:v>
                </c:pt>
                <c:pt idx="49">
                  <c:v>44226</c:v>
                </c:pt>
                <c:pt idx="50">
                  <c:v>44256</c:v>
                </c:pt>
                <c:pt idx="51">
                  <c:v>44286</c:v>
                </c:pt>
                <c:pt idx="52">
                  <c:v>44316</c:v>
                </c:pt>
                <c:pt idx="53">
                  <c:v>44346</c:v>
                </c:pt>
                <c:pt idx="54">
                  <c:v>44376</c:v>
                </c:pt>
                <c:pt idx="55">
                  <c:v>44406</c:v>
                </c:pt>
                <c:pt idx="56">
                  <c:v>44436</c:v>
                </c:pt>
                <c:pt idx="57">
                  <c:v>44466</c:v>
                </c:pt>
                <c:pt idx="58">
                  <c:v>44496</c:v>
                </c:pt>
                <c:pt idx="59">
                  <c:v>44526</c:v>
                </c:pt>
                <c:pt idx="60">
                  <c:v>44556</c:v>
                </c:pt>
                <c:pt idx="61">
                  <c:v>44586</c:v>
                </c:pt>
                <c:pt idx="62">
                  <c:v>44616</c:v>
                </c:pt>
                <c:pt idx="63">
                  <c:v>44646</c:v>
                </c:pt>
                <c:pt idx="64">
                  <c:v>44676</c:v>
                </c:pt>
                <c:pt idx="65">
                  <c:v>44706</c:v>
                </c:pt>
                <c:pt idx="66">
                  <c:v>44736</c:v>
                </c:pt>
                <c:pt idx="67">
                  <c:v>44766</c:v>
                </c:pt>
                <c:pt idx="68">
                  <c:v>44796</c:v>
                </c:pt>
                <c:pt idx="69">
                  <c:v>44826</c:v>
                </c:pt>
                <c:pt idx="70">
                  <c:v>44856</c:v>
                </c:pt>
                <c:pt idx="71">
                  <c:v>44886</c:v>
                </c:pt>
              </c:numCache>
            </c:numRef>
          </c:cat>
          <c:val>
            <c:numRef>
              <c:f>'Normalized Monthly Data Summ'!$C$2:$C$73</c:f>
              <c:numCache>
                <c:formatCode>General</c:formatCode>
                <c:ptCount val="72"/>
                <c:pt idx="0">
                  <c:v>114991755.3</c:v>
                </c:pt>
                <c:pt idx="1">
                  <c:v>122254037.2</c:v>
                </c:pt>
                <c:pt idx="2">
                  <c:v>124913359.2</c:v>
                </c:pt>
                <c:pt idx="3">
                  <c:v>111628772</c:v>
                </c:pt>
                <c:pt idx="4">
                  <c:v>119336727.09999999</c:v>
                </c:pt>
                <c:pt idx="5">
                  <c:v>126432222.7</c:v>
                </c:pt>
                <c:pt idx="6">
                  <c:v>131478816.7</c:v>
                </c:pt>
                <c:pt idx="7">
                  <c:v>129638713.40000001</c:v>
                </c:pt>
                <c:pt idx="8">
                  <c:v>123880300.7</c:v>
                </c:pt>
                <c:pt idx="9">
                  <c:v>118433172.90000001</c:v>
                </c:pt>
                <c:pt idx="10">
                  <c:v>116281913.59999999</c:v>
                </c:pt>
                <c:pt idx="11">
                  <c:v>119585524.90000001</c:v>
                </c:pt>
                <c:pt idx="12">
                  <c:v>127178163.3</c:v>
                </c:pt>
                <c:pt idx="13">
                  <c:v>112578328.2</c:v>
                </c:pt>
                <c:pt idx="14">
                  <c:v>122191302.2</c:v>
                </c:pt>
                <c:pt idx="15">
                  <c:v>116259011.90000001</c:v>
                </c:pt>
                <c:pt idx="16">
                  <c:v>123804329.8</c:v>
                </c:pt>
                <c:pt idx="17">
                  <c:v>126359687.09999999</c:v>
                </c:pt>
                <c:pt idx="18">
                  <c:v>135603866.09999999</c:v>
                </c:pt>
                <c:pt idx="19">
                  <c:v>141373688.40000001</c:v>
                </c:pt>
                <c:pt idx="20">
                  <c:v>126159098.7</c:v>
                </c:pt>
                <c:pt idx="21">
                  <c:v>119787177.7</c:v>
                </c:pt>
                <c:pt idx="22">
                  <c:v>117869370.59999999</c:v>
                </c:pt>
                <c:pt idx="23">
                  <c:v>115953345.59999999</c:v>
                </c:pt>
                <c:pt idx="24">
                  <c:v>126800943.8</c:v>
                </c:pt>
                <c:pt idx="25">
                  <c:v>113466304.8</c:v>
                </c:pt>
                <c:pt idx="26">
                  <c:v>121813007.2</c:v>
                </c:pt>
                <c:pt idx="27">
                  <c:v>111967128.5</c:v>
                </c:pt>
                <c:pt idx="28">
                  <c:v>115639976.59999999</c:v>
                </c:pt>
                <c:pt idx="29">
                  <c:v>119036262.5</c:v>
                </c:pt>
                <c:pt idx="30">
                  <c:v>137804311.19999999</c:v>
                </c:pt>
                <c:pt idx="31">
                  <c:v>131309154.2</c:v>
                </c:pt>
                <c:pt idx="32">
                  <c:v>117572276.09999999</c:v>
                </c:pt>
                <c:pt idx="33">
                  <c:v>119279078.7</c:v>
                </c:pt>
                <c:pt idx="34">
                  <c:v>115482725</c:v>
                </c:pt>
                <c:pt idx="35">
                  <c:v>114174815.59999999</c:v>
                </c:pt>
                <c:pt idx="36">
                  <c:v>122144818.7</c:v>
                </c:pt>
                <c:pt idx="37">
                  <c:v>112974591.2</c:v>
                </c:pt>
                <c:pt idx="38">
                  <c:v>109424885.7</c:v>
                </c:pt>
                <c:pt idx="39">
                  <c:v>92153402.090000004</c:v>
                </c:pt>
                <c:pt idx="40">
                  <c:v>98750157.950000003</c:v>
                </c:pt>
                <c:pt idx="41">
                  <c:v>115316544.8</c:v>
                </c:pt>
                <c:pt idx="42">
                  <c:v>134502457.09999999</c:v>
                </c:pt>
                <c:pt idx="43">
                  <c:v>127026360.8</c:v>
                </c:pt>
                <c:pt idx="44">
                  <c:v>108911586.90000001</c:v>
                </c:pt>
                <c:pt idx="45">
                  <c:v>113948773.09999999</c:v>
                </c:pt>
                <c:pt idx="46">
                  <c:v>105666017.8</c:v>
                </c:pt>
                <c:pt idx="47">
                  <c:v>113668592.7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2-40A2-84D2-CFD48327A73D}"/>
            </c:ext>
          </c:extLst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Summ'!$A$2:$A$73</c:f>
              <c:numCache>
                <c:formatCode>mmm\-yy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44196</c:v>
                </c:pt>
                <c:pt idx="49">
                  <c:v>44226</c:v>
                </c:pt>
                <c:pt idx="50">
                  <c:v>44256</c:v>
                </c:pt>
                <c:pt idx="51">
                  <c:v>44286</c:v>
                </c:pt>
                <c:pt idx="52">
                  <c:v>44316</c:v>
                </c:pt>
                <c:pt idx="53">
                  <c:v>44346</c:v>
                </c:pt>
                <c:pt idx="54">
                  <c:v>44376</c:v>
                </c:pt>
                <c:pt idx="55">
                  <c:v>44406</c:v>
                </c:pt>
                <c:pt idx="56">
                  <c:v>44436</c:v>
                </c:pt>
                <c:pt idx="57">
                  <c:v>44466</c:v>
                </c:pt>
                <c:pt idx="58">
                  <c:v>44496</c:v>
                </c:pt>
                <c:pt idx="59">
                  <c:v>44526</c:v>
                </c:pt>
                <c:pt idx="60">
                  <c:v>44556</c:v>
                </c:pt>
                <c:pt idx="61">
                  <c:v>44586</c:v>
                </c:pt>
                <c:pt idx="62">
                  <c:v>44616</c:v>
                </c:pt>
                <c:pt idx="63">
                  <c:v>44646</c:v>
                </c:pt>
                <c:pt idx="64">
                  <c:v>44676</c:v>
                </c:pt>
                <c:pt idx="65">
                  <c:v>44706</c:v>
                </c:pt>
                <c:pt idx="66">
                  <c:v>44736</c:v>
                </c:pt>
                <c:pt idx="67">
                  <c:v>44766</c:v>
                </c:pt>
                <c:pt idx="68">
                  <c:v>44796</c:v>
                </c:pt>
                <c:pt idx="69">
                  <c:v>44826</c:v>
                </c:pt>
                <c:pt idx="70">
                  <c:v>44856</c:v>
                </c:pt>
                <c:pt idx="71">
                  <c:v>44886</c:v>
                </c:pt>
              </c:numCache>
            </c:numRef>
          </c:cat>
          <c:val>
            <c:numRef>
              <c:f>'Normalized Monthly Data Summ'!$D$2:$D$73</c:f>
              <c:numCache>
                <c:formatCode>General</c:formatCode>
                <c:ptCount val="72"/>
                <c:pt idx="0">
                  <c:v>122842611.67722905</c:v>
                </c:pt>
                <c:pt idx="1">
                  <c:v>116944572.30532438</c:v>
                </c:pt>
                <c:pt idx="2">
                  <c:v>122925891.93477774</c:v>
                </c:pt>
                <c:pt idx="3">
                  <c:v>112329357.0581826</c:v>
                </c:pt>
                <c:pt idx="4">
                  <c:v>122163874.8583419</c:v>
                </c:pt>
                <c:pt idx="5">
                  <c:v>128148800.88390052</c:v>
                </c:pt>
                <c:pt idx="6">
                  <c:v>132249796.58803836</c:v>
                </c:pt>
                <c:pt idx="7">
                  <c:v>128027421.46066415</c:v>
                </c:pt>
                <c:pt idx="8">
                  <c:v>125283692.8882215</c:v>
                </c:pt>
                <c:pt idx="9">
                  <c:v>118918008.1166493</c:v>
                </c:pt>
                <c:pt idx="10">
                  <c:v>118797683.99681297</c:v>
                </c:pt>
                <c:pt idx="11">
                  <c:v>121387754.36533448</c:v>
                </c:pt>
                <c:pt idx="12">
                  <c:v>124284389.98378164</c:v>
                </c:pt>
                <c:pt idx="13">
                  <c:v>115943491.39516547</c:v>
                </c:pt>
                <c:pt idx="14">
                  <c:v>119554951.06379405</c:v>
                </c:pt>
                <c:pt idx="15">
                  <c:v>114104432.70200861</c:v>
                </c:pt>
                <c:pt idx="16">
                  <c:v>124893902.27523434</c:v>
                </c:pt>
                <c:pt idx="17">
                  <c:v>122008816.79251826</c:v>
                </c:pt>
                <c:pt idx="18">
                  <c:v>134695087.50618678</c:v>
                </c:pt>
                <c:pt idx="19">
                  <c:v>138718863.75060064</c:v>
                </c:pt>
                <c:pt idx="20">
                  <c:v>122782516.11036125</c:v>
                </c:pt>
                <c:pt idx="21">
                  <c:v>120615465.75305057</c:v>
                </c:pt>
                <c:pt idx="22">
                  <c:v>117285186.56236398</c:v>
                </c:pt>
                <c:pt idx="23">
                  <c:v>118005749.4054217</c:v>
                </c:pt>
                <c:pt idx="24">
                  <c:v>122304093.8489376</c:v>
                </c:pt>
                <c:pt idx="25">
                  <c:v>114313928.7544848</c:v>
                </c:pt>
                <c:pt idx="26">
                  <c:v>115842271.36883679</c:v>
                </c:pt>
                <c:pt idx="27">
                  <c:v>113187939.59208488</c:v>
                </c:pt>
                <c:pt idx="28">
                  <c:v>117171420.5978505</c:v>
                </c:pt>
                <c:pt idx="29">
                  <c:v>115264541.58597139</c:v>
                </c:pt>
                <c:pt idx="30">
                  <c:v>140055478.61242551</c:v>
                </c:pt>
                <c:pt idx="31">
                  <c:v>126921174.13478932</c:v>
                </c:pt>
                <c:pt idx="32">
                  <c:v>115166740.84348541</c:v>
                </c:pt>
                <c:pt idx="33">
                  <c:v>117320396.14321762</c:v>
                </c:pt>
                <c:pt idx="34">
                  <c:v>113513119.19980252</c:v>
                </c:pt>
                <c:pt idx="35">
                  <c:v>118030605.34498787</c:v>
                </c:pt>
                <c:pt idx="36">
                  <c:v>118332056.55545557</c:v>
                </c:pt>
                <c:pt idx="37">
                  <c:v>111423934.18775234</c:v>
                </c:pt>
                <c:pt idx="38">
                  <c:v>112688121.43376988</c:v>
                </c:pt>
                <c:pt idx="39">
                  <c:v>109027571.2147367</c:v>
                </c:pt>
                <c:pt idx="40">
                  <c:v>112467503.64028144</c:v>
                </c:pt>
                <c:pt idx="41">
                  <c:v>119468747.93981734</c:v>
                </c:pt>
                <c:pt idx="42">
                  <c:v>139649477.58722228</c:v>
                </c:pt>
                <c:pt idx="43">
                  <c:v>119246860.06974813</c:v>
                </c:pt>
                <c:pt idx="44">
                  <c:v>107621018.52151635</c:v>
                </c:pt>
                <c:pt idx="45">
                  <c:v>106812542.88965344</c:v>
                </c:pt>
                <c:pt idx="46">
                  <c:v>103377502.35778788</c:v>
                </c:pt>
                <c:pt idx="47">
                  <c:v>110687492.48142162</c:v>
                </c:pt>
                <c:pt idx="48">
                  <c:v>107087128.08796987</c:v>
                </c:pt>
                <c:pt idx="49">
                  <c:v>103731186.9741838</c:v>
                </c:pt>
                <c:pt idx="50">
                  <c:v>108505504.46552637</c:v>
                </c:pt>
                <c:pt idx="51">
                  <c:v>102688932.27392048</c:v>
                </c:pt>
                <c:pt idx="52">
                  <c:v>106292138.63879949</c:v>
                </c:pt>
                <c:pt idx="53">
                  <c:v>112149768.37453416</c:v>
                </c:pt>
                <c:pt idx="54">
                  <c:v>124830792.02718011</c:v>
                </c:pt>
                <c:pt idx="55">
                  <c:v>117852855.17093423</c:v>
                </c:pt>
                <c:pt idx="56">
                  <c:v>109797709.97107846</c:v>
                </c:pt>
                <c:pt idx="57">
                  <c:v>103750523.82437333</c:v>
                </c:pt>
                <c:pt idx="58">
                  <c:v>105402498.84133989</c:v>
                </c:pt>
                <c:pt idx="59">
                  <c:v>110967371.76877081</c:v>
                </c:pt>
                <c:pt idx="60">
                  <c:v>107308964.94817385</c:v>
                </c:pt>
                <c:pt idx="61">
                  <c:v>103948974.20201898</c:v>
                </c:pt>
                <c:pt idx="62">
                  <c:v>108719340.97045872</c:v>
                </c:pt>
                <c:pt idx="63">
                  <c:v>101015766.64691579</c:v>
                </c:pt>
                <c:pt idx="64">
                  <c:v>108381523.33721074</c:v>
                </c:pt>
                <c:pt idx="65">
                  <c:v>112352351.61304781</c:v>
                </c:pt>
                <c:pt idx="66">
                  <c:v>123146675.92588022</c:v>
                </c:pt>
                <c:pt idx="67">
                  <c:v>119931594.2067686</c:v>
                </c:pt>
                <c:pt idx="68">
                  <c:v>109989955.31357178</c:v>
                </c:pt>
                <c:pt idx="69">
                  <c:v>103939530.10057735</c:v>
                </c:pt>
                <c:pt idx="70">
                  <c:v>105588370.5336203</c:v>
                </c:pt>
                <c:pt idx="71">
                  <c:v>109267064.03252748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2-40A2-84D2-CFD48327A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8065871"/>
        <c:axId val="2028074191"/>
      </c:lineChart>
      <c:dateAx>
        <c:axId val="2028065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028074191"/>
        <c:crosses val="autoZero"/>
        <c:auto val="1"/>
        <c:lblOffset val="100"/>
        <c:baseTimeUnit val="months"/>
      </c:dateAx>
      <c:valAx>
        <c:axId val="2028074191"/>
        <c:scaling>
          <c:orientation val="minMax"/>
          <c:max val="141373688.40000001"/>
          <c:min val="92153402.09000000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28065871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[LF_GSGT50_kWh_19-Nov-2021 06 26 AM.xlsx]NormalizedAnnualDataSumm!PivotTable1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Sum of GSGT50_kWh</c:v>
                </c:pt>
              </c:strCache>
            </c:strRef>
          </c:tx>
          <c:marker>
            <c:symbol val="none"/>
          </c:marker>
          <c:cat>
            <c:strRef>
              <c:f>NormalizedAnnualDataSumm!$A$4:$A$9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NormalizedAnnualDataSumm!$B$4:$B$9</c:f>
              <c:numCache>
                <c:formatCode>#,##0_ ;[Red]\-#,##0\ </c:formatCode>
                <c:ptCount val="6"/>
                <c:pt idx="0">
                  <c:v>1458855315.7</c:v>
                </c:pt>
                <c:pt idx="1">
                  <c:v>1485117369.5999999</c:v>
                </c:pt>
                <c:pt idx="2">
                  <c:v>1444345984.1999998</c:v>
                </c:pt>
                <c:pt idx="3">
                  <c:v>1354488188.8399999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9-4342-9BCF-4BF398BEB403}"/>
            </c:ext>
          </c:extLst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NormalizedAnnualDataSumm!$A$4:$A$9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NormalizedAnnualDataSumm!$C$4:$C$9</c:f>
              <c:numCache>
                <c:formatCode>#,##0_ ;[Red]\-#,##0\ </c:formatCode>
                <c:ptCount val="6"/>
                <c:pt idx="0">
                  <c:v>1470019466.1334772</c:v>
                </c:pt>
                <c:pt idx="1">
                  <c:v>1472892853.3004875</c:v>
                </c:pt>
                <c:pt idx="2">
                  <c:v>1429091710.0268741</c:v>
                </c:pt>
                <c:pt idx="3">
                  <c:v>1477889956.9671328</c:v>
                </c:pt>
                <c:pt idx="4">
                  <c:v>1313278247.278815</c:v>
                </c:pt>
                <c:pt idx="5">
                  <c:v>1206281146.8825979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9-4342-9BCF-4BF398BEB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8067951"/>
        <c:axId val="2028073359"/>
      </c:lineChart>
      <c:catAx>
        <c:axId val="20280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28073359"/>
        <c:crosses val="autoZero"/>
        <c:auto val="1"/>
        <c:lblAlgn val="ctr"/>
        <c:lblOffset val="100"/>
        <c:noMultiLvlLbl val="0"/>
      </c:catAx>
      <c:valAx>
        <c:axId val="2028073359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2028067951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533400</xdr:colOff>
      <xdr:row>18</xdr:row>
      <xdr:rowOff>166687</xdr:rowOff>
    </xdr:from>
    <xdr:to>
      <xdr:col>29</xdr:col>
      <xdr:colOff>228600</xdr:colOff>
      <xdr:row>33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B4D27B-1B65-456F-8AE0-A86840972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47625</xdr:colOff>
      <xdr:row>18</xdr:row>
      <xdr:rowOff>166687</xdr:rowOff>
    </xdr:from>
    <xdr:to>
      <xdr:col>27</xdr:col>
      <xdr:colOff>352425</xdr:colOff>
      <xdr:row>33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DA7587-AEDC-456F-B2E0-BFDC7A052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371475</xdr:colOff>
      <xdr:row>18</xdr:row>
      <xdr:rowOff>166687</xdr:rowOff>
    </xdr:from>
    <xdr:to>
      <xdr:col>28</xdr:col>
      <xdr:colOff>66675</xdr:colOff>
      <xdr:row>33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05BB56-9931-4ECB-8585-112D2C24F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533400</xdr:colOff>
      <xdr:row>18</xdr:row>
      <xdr:rowOff>166687</xdr:rowOff>
    </xdr:from>
    <xdr:to>
      <xdr:col>29</xdr:col>
      <xdr:colOff>228600</xdr:colOff>
      <xdr:row>33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F69A0D-F25E-4333-A35D-98C7187A9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228600</xdr:colOff>
      <xdr:row>18</xdr:row>
      <xdr:rowOff>166687</xdr:rowOff>
    </xdr:from>
    <xdr:to>
      <xdr:col>25</xdr:col>
      <xdr:colOff>533400</xdr:colOff>
      <xdr:row>33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E5C82A-5216-401C-AC5E-5C7406CFA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 Benum" refreshedDate="44519.267948726854" createdVersion="4" refreshedVersion="7" minRefreshableVersion="3" recordCount="48" xr:uid="{50A8D034-DF4F-4459-81B6-CD31A7F15F30}">
  <cacheSource type="worksheet">
    <worksheetSource ref="A1:E49" sheet="Predicted Monthly Data Summ"/>
  </cacheSource>
  <cacheFields count="6">
    <cacheField name="Date" numFmtId="0">
      <sharedItems containsSemiMixedTypes="0" containsString="0" containsNumber="1" containsInteger="1" minValue="42736" maxValue="44166" count="48">
        <n v="42736"/>
        <n v="42767"/>
        <n v="42795"/>
        <n v="42826"/>
        <n v="42856"/>
        <n v="42887"/>
        <n v="42917"/>
        <n v="42948"/>
        <n v="42979"/>
        <n v="43009"/>
        <n v="43040"/>
        <n v="43070"/>
        <n v="43101"/>
        <n v="43132"/>
        <n v="43160"/>
        <n v="43191"/>
        <n v="43221"/>
        <n v="43252"/>
        <n v="43282"/>
        <n v="43313"/>
        <n v="43344"/>
        <n v="43374"/>
        <n v="43405"/>
        <n v="43435"/>
        <n v="43466"/>
        <n v="43497"/>
        <n v="43525"/>
        <n v="43556"/>
        <n v="43586"/>
        <n v="43617"/>
        <n v="43647"/>
        <n v="43678"/>
        <n v="43709"/>
        <n v="43739"/>
        <n v="43770"/>
        <n v="43800"/>
        <n v="43831"/>
        <n v="43862"/>
        <n v="43891"/>
        <n v="43922"/>
        <n v="43952"/>
        <n v="43983"/>
        <n v="44013"/>
        <n v="44044"/>
        <n v="44075"/>
        <n v="44105"/>
        <n v="44136"/>
        <n v="44166"/>
      </sharedItems>
    </cacheField>
    <cacheField name="Year" numFmtId="0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GSGT50_kWh" numFmtId="0">
      <sharedItems containsSemiMixedTypes="0" containsString="0" containsNumber="1" minValue="92153402.090000004" maxValue="141373688.40000001" count="48">
        <n v="114991755.3"/>
        <n v="122254037.2"/>
        <n v="124913359.2"/>
        <n v="111628772"/>
        <n v="119336727.09999999"/>
        <n v="126432222.7"/>
        <n v="131478816.7"/>
        <n v="129638713.40000001"/>
        <n v="123880300.7"/>
        <n v="118433172.90000001"/>
        <n v="116281913.59999999"/>
        <n v="119585524.90000001"/>
        <n v="127178163.3"/>
        <n v="112578328.2"/>
        <n v="122191302.2"/>
        <n v="116259011.90000001"/>
        <n v="123804329.8"/>
        <n v="126359687.09999999"/>
        <n v="135603866.09999999"/>
        <n v="141373688.40000001"/>
        <n v="126159098.7"/>
        <n v="119787177.7"/>
        <n v="117869370.59999999"/>
        <n v="115953345.59999999"/>
        <n v="126800943.8"/>
        <n v="113466304.8"/>
        <n v="121813007.2"/>
        <n v="111967128.5"/>
        <n v="115639976.59999999"/>
        <n v="119036262.5"/>
        <n v="137804311.19999999"/>
        <n v="131309154.2"/>
        <n v="117572276.09999999"/>
        <n v="119279078.7"/>
        <n v="115482725"/>
        <n v="114174815.59999999"/>
        <n v="122144818.7"/>
        <n v="112974591.2"/>
        <n v="109424885.7"/>
        <n v="92153402.090000004"/>
        <n v="98750157.950000003"/>
        <n v="115316544.8"/>
        <n v="134502457.09999999"/>
        <n v="127026360.8"/>
        <n v="108911586.90000001"/>
        <n v="113948773.09999999"/>
        <n v="105666017.8"/>
        <n v="113668592.7"/>
      </sharedItems>
    </cacheField>
    <cacheField name="Predicted Value" numFmtId="0">
      <sharedItems containsSemiMixedTypes="0" containsString="0" containsNumber="1" minValue="103377502.35778788" maxValue="140055478.61242551" count="48">
        <n v="122842611.67722905"/>
        <n v="116944572.30532438"/>
        <n v="122925891.93477774"/>
        <n v="112329357.0581826"/>
        <n v="122163874.8583419"/>
        <n v="128148800.88390052"/>
        <n v="132249796.58803836"/>
        <n v="128027421.46066415"/>
        <n v="125283692.8882215"/>
        <n v="118918008.1166493"/>
        <n v="118797683.99681297"/>
        <n v="121387754.36533448"/>
        <n v="124284389.98378164"/>
        <n v="115943491.39516547"/>
        <n v="119554951.06379405"/>
        <n v="114104432.70200861"/>
        <n v="124893902.27523434"/>
        <n v="122008816.79251826"/>
        <n v="134695087.50618678"/>
        <n v="138718863.75060064"/>
        <n v="122782516.11036125"/>
        <n v="120615465.75305057"/>
        <n v="117285186.56236398"/>
        <n v="118005749.4054217"/>
        <n v="122304093.8489376"/>
        <n v="114313928.7544848"/>
        <n v="115842271.36883679"/>
        <n v="113187939.59208488"/>
        <n v="117171420.5978505"/>
        <n v="115264541.58597139"/>
        <n v="140055478.61242551"/>
        <n v="126921174.13478932"/>
        <n v="115166740.84348541"/>
        <n v="117320396.14321762"/>
        <n v="113513119.19980252"/>
        <n v="118030605.34498787"/>
        <n v="118332056.55545557"/>
        <n v="111423934.18775234"/>
        <n v="112688121.43376988"/>
        <n v="109027571.2147367"/>
        <n v="112467503.64028144"/>
        <n v="119468747.93981734"/>
        <n v="139649477.58722228"/>
        <n v="119246860.06974813"/>
        <n v="107621018.52151635"/>
        <n v="106812542.88965344"/>
        <n v="103377502.35778788"/>
        <n v="110687492.48142162"/>
      </sharedItems>
    </cacheField>
    <cacheField name="Absolute % Error" numFmtId="165">
      <sharedItems containsSemiMixedTypes="0" containsString="0" containsNumber="1" minValue="4.0937450612647894E-3" maxValue="0.18310956233885795" count="48">
        <n v="6.8273211038018214E-2"/>
        <n v="4.3429771451961731E-2"/>
        <n v="1.5910766293940691E-2"/>
        <n v="6.2760258455821514E-3"/>
        <n v="2.3690508588968238E-2"/>
        <n v="1.3577062454827191E-2"/>
        <n v="5.8639095436759598E-3"/>
        <n v="1.2429095422786361E-2"/>
        <n v="1.1328614640838527E-2"/>
        <n v="4.0937450612647894E-3"/>
        <n v="2.1635096283907179E-2"/>
        <n v="1.5070632226112133E-2"/>
        <n v="2.2753696398274383E-2"/>
        <n v="2.9891749584228328E-2"/>
        <n v="2.1575603899292566E-2"/>
        <n v="1.8532577929052576E-2"/>
        <n v="8.8007622753945441E-3"/>
        <n v="3.4432423879290665E-2"/>
        <n v="6.7017159609818145E-3"/>
        <n v="1.8778774745466496E-2"/>
        <n v="2.6764479331515347E-2"/>
        <n v="6.9146637307455549E-3"/>
        <n v="4.9561988382757329E-3"/>
        <n v="1.7700255174195767E-2"/>
        <n v="3.546385236812722E-2"/>
        <n v="7.4702701914798365E-3"/>
        <n v="4.9015585185907901E-2"/>
        <n v="1.0903299106084377E-2"/>
        <n v="1.324320570513249E-2"/>
        <n v="3.1685478314044134E-2"/>
        <n v="1.6335972313364883E-2"/>
        <n v="3.3417167995212667E-2"/>
        <n v="2.0460055178897565E-2"/>
        <n v="1.6421006752648397E-2"/>
        <n v="1.7055414999927323E-2"/>
        <n v="3.3770930346813499E-2"/>
        <n v="3.1215095205216734E-2"/>
        <n v="1.3725714745030799E-2"/>
        <n v="2.9821696526294645E-2"/>
        <n v="0.18310956233885795"/>
        <n v="0.13890960758996371"/>
        <n v="3.6007002698691178E-2"/>
        <n v="3.8267111234968544E-2"/>
        <n v="6.1243199295463589E-2"/>
        <n v="1.184968849704322E-2"/>
        <n v="6.2626652452711221E-2"/>
        <n v="2.1658007842632259E-2"/>
        <n v="2.6226243747437396E-2"/>
      </sharedItems>
    </cacheField>
    <cacheField name="Absolute % Error " numFmtId="0" formula=" ABS('Predicted Value'-GSGT50_kWh)/GSGT50_kWh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 Benum" refreshedDate="44519.267952083334" createdVersion="4" refreshedVersion="7" minRefreshableVersion="3" recordCount="48" xr:uid="{673860F7-0AF7-4CC0-B461-CB0874277B01}">
  <cacheSource type="worksheet">
    <worksheetSource ref="A1:E49" sheet="Predicted Monthly Data Summ"/>
  </cacheSource>
  <cacheFields count="5">
    <cacheField name="Date" numFmtId="0">
      <sharedItems containsSemiMixedTypes="0" containsString="0" containsNumber="1" containsInteger="1" minValue="42736" maxValue="44166" count="48">
        <n v="42736"/>
        <n v="42767"/>
        <n v="42795"/>
        <n v="42826"/>
        <n v="42856"/>
        <n v="42887"/>
        <n v="42917"/>
        <n v="42948"/>
        <n v="42979"/>
        <n v="43009"/>
        <n v="43040"/>
        <n v="43070"/>
        <n v="43101"/>
        <n v="43132"/>
        <n v="43160"/>
        <n v="43191"/>
        <n v="43221"/>
        <n v="43252"/>
        <n v="43282"/>
        <n v="43313"/>
        <n v="43344"/>
        <n v="43374"/>
        <n v="43405"/>
        <n v="43435"/>
        <n v="43466"/>
        <n v="43497"/>
        <n v="43525"/>
        <n v="43556"/>
        <n v="43586"/>
        <n v="43617"/>
        <n v="43647"/>
        <n v="43678"/>
        <n v="43709"/>
        <n v="43739"/>
        <n v="43770"/>
        <n v="43800"/>
        <n v="43831"/>
        <n v="43862"/>
        <n v="43891"/>
        <n v="43922"/>
        <n v="43952"/>
        <n v="43983"/>
        <n v="44013"/>
        <n v="44044"/>
        <n v="44075"/>
        <n v="44105"/>
        <n v="44136"/>
        <n v="44166"/>
      </sharedItems>
    </cacheField>
    <cacheField name="Year" numFmtId="0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GSGT50_kWh" numFmtId="0">
      <sharedItems containsSemiMixedTypes="0" containsString="0" containsNumber="1" minValue="92153402.090000004" maxValue="141373688.40000001" count="48">
        <n v="114991755.3"/>
        <n v="122254037.2"/>
        <n v="124913359.2"/>
        <n v="111628772"/>
        <n v="119336727.09999999"/>
        <n v="126432222.7"/>
        <n v="131478816.7"/>
        <n v="129638713.40000001"/>
        <n v="123880300.7"/>
        <n v="118433172.90000001"/>
        <n v="116281913.59999999"/>
        <n v="119585524.90000001"/>
        <n v="127178163.3"/>
        <n v="112578328.2"/>
        <n v="122191302.2"/>
        <n v="116259011.90000001"/>
        <n v="123804329.8"/>
        <n v="126359687.09999999"/>
        <n v="135603866.09999999"/>
        <n v="141373688.40000001"/>
        <n v="126159098.7"/>
        <n v="119787177.7"/>
        <n v="117869370.59999999"/>
        <n v="115953345.59999999"/>
        <n v="126800943.8"/>
        <n v="113466304.8"/>
        <n v="121813007.2"/>
        <n v="111967128.5"/>
        <n v="115639976.59999999"/>
        <n v="119036262.5"/>
        <n v="137804311.19999999"/>
        <n v="131309154.2"/>
        <n v="117572276.09999999"/>
        <n v="119279078.7"/>
        <n v="115482725"/>
        <n v="114174815.59999999"/>
        <n v="122144818.7"/>
        <n v="112974591.2"/>
        <n v="109424885.7"/>
        <n v="92153402.090000004"/>
        <n v="98750157.950000003"/>
        <n v="115316544.8"/>
        <n v="134502457.09999999"/>
        <n v="127026360.8"/>
        <n v="108911586.90000001"/>
        <n v="113948773.09999999"/>
        <n v="105666017.8"/>
        <n v="113668592.7"/>
      </sharedItems>
    </cacheField>
    <cacheField name="Predicted Value" numFmtId="0">
      <sharedItems containsSemiMixedTypes="0" containsString="0" containsNumber="1" minValue="103377502.35778788" maxValue="140055478.61242551" count="48">
        <n v="122842611.67722905"/>
        <n v="116944572.30532438"/>
        <n v="122925891.93477774"/>
        <n v="112329357.0581826"/>
        <n v="122163874.8583419"/>
        <n v="128148800.88390052"/>
        <n v="132249796.58803836"/>
        <n v="128027421.46066415"/>
        <n v="125283692.8882215"/>
        <n v="118918008.1166493"/>
        <n v="118797683.99681297"/>
        <n v="121387754.36533448"/>
        <n v="124284389.98378164"/>
        <n v="115943491.39516547"/>
        <n v="119554951.06379405"/>
        <n v="114104432.70200861"/>
        <n v="124893902.27523434"/>
        <n v="122008816.79251826"/>
        <n v="134695087.50618678"/>
        <n v="138718863.75060064"/>
        <n v="122782516.11036125"/>
        <n v="120615465.75305057"/>
        <n v="117285186.56236398"/>
        <n v="118005749.4054217"/>
        <n v="122304093.8489376"/>
        <n v="114313928.7544848"/>
        <n v="115842271.36883679"/>
        <n v="113187939.59208488"/>
        <n v="117171420.5978505"/>
        <n v="115264541.58597139"/>
        <n v="140055478.61242551"/>
        <n v="126921174.13478932"/>
        <n v="115166740.84348541"/>
        <n v="117320396.14321762"/>
        <n v="113513119.19980252"/>
        <n v="118030605.34498787"/>
        <n v="118332056.55545557"/>
        <n v="111423934.18775234"/>
        <n v="112688121.43376988"/>
        <n v="109027571.2147367"/>
        <n v="112467503.64028144"/>
        <n v="119468747.93981734"/>
        <n v="139649477.58722228"/>
        <n v="119246860.06974813"/>
        <n v="107621018.52151635"/>
        <n v="106812542.88965344"/>
        <n v="103377502.35778788"/>
        <n v="110687492.48142162"/>
      </sharedItems>
    </cacheField>
    <cacheField name="Absolute % Error" numFmtId="165">
      <sharedItems containsSemiMixedTypes="0" containsString="0" containsNumber="1" minValue="4.0937450612647894E-3" maxValue="0.18310956233885795" count="48">
        <n v="6.8273211038018214E-2"/>
        <n v="4.3429771451961731E-2"/>
        <n v="1.5910766293940691E-2"/>
        <n v="6.2760258455821514E-3"/>
        <n v="2.3690508588968238E-2"/>
        <n v="1.3577062454827191E-2"/>
        <n v="5.8639095436759598E-3"/>
        <n v="1.2429095422786361E-2"/>
        <n v="1.1328614640838527E-2"/>
        <n v="4.0937450612647894E-3"/>
        <n v="2.1635096283907179E-2"/>
        <n v="1.5070632226112133E-2"/>
        <n v="2.2753696398274383E-2"/>
        <n v="2.9891749584228328E-2"/>
        <n v="2.1575603899292566E-2"/>
        <n v="1.8532577929052576E-2"/>
        <n v="8.8007622753945441E-3"/>
        <n v="3.4432423879290665E-2"/>
        <n v="6.7017159609818145E-3"/>
        <n v="1.8778774745466496E-2"/>
        <n v="2.6764479331515347E-2"/>
        <n v="6.9146637307455549E-3"/>
        <n v="4.9561988382757329E-3"/>
        <n v="1.7700255174195767E-2"/>
        <n v="3.546385236812722E-2"/>
        <n v="7.4702701914798365E-3"/>
        <n v="4.9015585185907901E-2"/>
        <n v="1.0903299106084377E-2"/>
        <n v="1.324320570513249E-2"/>
        <n v="3.1685478314044134E-2"/>
        <n v="1.6335972313364883E-2"/>
        <n v="3.3417167995212667E-2"/>
        <n v="2.0460055178897565E-2"/>
        <n v="1.6421006752648397E-2"/>
        <n v="1.7055414999927323E-2"/>
        <n v="3.3770930346813499E-2"/>
        <n v="3.1215095205216734E-2"/>
        <n v="1.3725714745030799E-2"/>
        <n v="2.9821696526294645E-2"/>
        <n v="0.18310956233885795"/>
        <n v="0.13890960758996371"/>
        <n v="3.6007002698691178E-2"/>
        <n v="3.8267111234968544E-2"/>
        <n v="6.1243199295463589E-2"/>
        <n v="1.184968849704322E-2"/>
        <n v="6.2626652452711221E-2"/>
        <n v="2.1658007842632259E-2"/>
        <n v="2.6226243747437396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 Benum" refreshedDate="44519.268008680556" createdVersion="4" refreshedVersion="7" minRefreshableVersion="3" recordCount="72" xr:uid="{1A1C0469-6046-4D3B-99CA-838870560C71}">
  <cacheSource type="worksheet">
    <worksheetSource ref="A1:D73" sheet="Normalized Monthly Data Summ"/>
  </cacheSource>
  <cacheFields count="4">
    <cacheField name="Date" numFmtId="17">
      <sharedItems containsSemiMixedTypes="0" containsNonDate="0" containsDate="1" containsString="0" minDate="2017-01-01T00:00:00" maxDate="2022-11-22T00:00:00" count="72"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0-12-31T00:00:00"/>
        <d v="2021-01-30T00:00:00"/>
        <d v="2021-03-01T00:00:00"/>
        <d v="2021-03-31T00:00:00"/>
        <d v="2021-04-30T00:00:00"/>
        <d v="2021-05-30T00:00:00"/>
        <d v="2021-06-29T00:00:00"/>
        <d v="2021-07-29T00:00:00"/>
        <d v="2021-08-28T00:00:00"/>
        <d v="2021-09-27T00:00:00"/>
        <d v="2021-10-27T00:00:00"/>
        <d v="2021-11-26T00:00:00"/>
        <d v="2021-12-26T00:00:00"/>
        <d v="2022-01-25T00:00:00"/>
        <d v="2022-02-24T00:00:00"/>
        <d v="2022-03-26T00:00:00"/>
        <d v="2022-04-25T00:00:00"/>
        <d v="2022-05-25T00:00:00"/>
        <d v="2022-06-24T00:00:00"/>
        <d v="2022-07-24T00:00:00"/>
        <d v="2022-08-23T00:00:00"/>
        <d v="2022-09-22T00:00:00"/>
        <d v="2022-10-22T00:00:00"/>
        <d v="2022-11-21T00:00:00"/>
      </sharedItems>
    </cacheField>
    <cacheField name="Year" numFmtId="0">
      <sharedItems containsSemiMixedTypes="0" containsString="0" containsNumber="1" containsInteger="1" minValue="2017" maxValue="2022" count="6">
        <n v="2017"/>
        <n v="2018"/>
        <n v="2019"/>
        <n v="2020"/>
        <n v="2021"/>
        <n v="2022"/>
      </sharedItems>
    </cacheField>
    <cacheField name="GSGT50_kWh" numFmtId="0">
      <sharedItems containsString="0" containsBlank="1" containsNumber="1" minValue="92153402.090000004" maxValue="141373688.40000001" count="49">
        <n v="114991755.3"/>
        <n v="122254037.2"/>
        <n v="124913359.2"/>
        <n v="111628772"/>
        <n v="119336727.09999999"/>
        <n v="126432222.7"/>
        <n v="131478816.7"/>
        <n v="129638713.40000001"/>
        <n v="123880300.7"/>
        <n v="118433172.90000001"/>
        <n v="116281913.59999999"/>
        <n v="119585524.90000001"/>
        <n v="127178163.3"/>
        <n v="112578328.2"/>
        <n v="122191302.2"/>
        <n v="116259011.90000001"/>
        <n v="123804329.8"/>
        <n v="126359687.09999999"/>
        <n v="135603866.09999999"/>
        <n v="141373688.40000001"/>
        <n v="126159098.7"/>
        <n v="119787177.7"/>
        <n v="117869370.59999999"/>
        <n v="115953345.59999999"/>
        <n v="126800943.8"/>
        <n v="113466304.8"/>
        <n v="121813007.2"/>
        <n v="111967128.5"/>
        <n v="115639976.59999999"/>
        <n v="119036262.5"/>
        <n v="137804311.19999999"/>
        <n v="131309154.2"/>
        <n v="117572276.09999999"/>
        <n v="119279078.7"/>
        <n v="115482725"/>
        <n v="114174815.59999999"/>
        <n v="122144818.7"/>
        <n v="112974591.2"/>
        <n v="109424885.7"/>
        <n v="92153402.090000004"/>
        <n v="98750157.950000003"/>
        <n v="115316544.8"/>
        <n v="134502457.09999999"/>
        <n v="127026360.8"/>
        <n v="108911586.90000001"/>
        <n v="113948773.09999999"/>
        <n v="105666017.8"/>
        <n v="113668592.7"/>
        <m/>
      </sharedItems>
    </cacheField>
    <cacheField name="Normalized Value" numFmtId="0">
      <sharedItems containsSemiMixedTypes="0" containsString="0" containsNumber="1" minValue="101015766.64691579" maxValue="140055478.61242551" count="72">
        <n v="122842611.67722905"/>
        <n v="116944572.30532438"/>
        <n v="122925891.93477774"/>
        <n v="112329357.0581826"/>
        <n v="122163874.8583419"/>
        <n v="128148800.88390052"/>
        <n v="132249796.58803836"/>
        <n v="128027421.46066415"/>
        <n v="125283692.8882215"/>
        <n v="118918008.1166493"/>
        <n v="118797683.99681297"/>
        <n v="121387754.36533448"/>
        <n v="124284389.98378164"/>
        <n v="115943491.39516547"/>
        <n v="119554951.06379405"/>
        <n v="114104432.70200861"/>
        <n v="124893902.27523434"/>
        <n v="122008816.79251826"/>
        <n v="134695087.50618678"/>
        <n v="138718863.75060064"/>
        <n v="122782516.11036125"/>
        <n v="120615465.75305057"/>
        <n v="117285186.56236398"/>
        <n v="118005749.4054217"/>
        <n v="122304093.8489376"/>
        <n v="114313928.7544848"/>
        <n v="115842271.36883679"/>
        <n v="113187939.59208488"/>
        <n v="117171420.5978505"/>
        <n v="115264541.58597139"/>
        <n v="140055478.61242551"/>
        <n v="126921174.13478932"/>
        <n v="115166740.84348541"/>
        <n v="117320396.14321762"/>
        <n v="113513119.19980252"/>
        <n v="118030605.34498787"/>
        <n v="118332056.55545557"/>
        <n v="111423934.18775234"/>
        <n v="112688121.43376988"/>
        <n v="109027571.2147367"/>
        <n v="112467503.64028144"/>
        <n v="119468747.93981734"/>
        <n v="139649477.58722228"/>
        <n v="119246860.06974813"/>
        <n v="107621018.52151635"/>
        <n v="106812542.88965344"/>
        <n v="103377502.35778788"/>
        <n v="110687492.48142162"/>
        <n v="107087128.08796987"/>
        <n v="103731186.9741838"/>
        <n v="108505504.46552637"/>
        <n v="102688932.27392048"/>
        <n v="106292138.63879949"/>
        <n v="112149768.37453416"/>
        <n v="124830792.02718011"/>
        <n v="117852855.17093423"/>
        <n v="109797709.97107846"/>
        <n v="103750523.82437333"/>
        <n v="105402498.84133989"/>
        <n v="110967371.76877081"/>
        <n v="107308964.94817385"/>
        <n v="103948974.20201898"/>
        <n v="108719340.97045872"/>
        <n v="101015766.64691579"/>
        <n v="108381523.33721074"/>
        <n v="112352351.61304781"/>
        <n v="123146675.92588022"/>
        <n v="119931594.2067686"/>
        <n v="109989955.31357178"/>
        <n v="103939530.10057735"/>
        <n v="105588370.5336203"/>
        <n v="109267064.0325274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x v="0"/>
    <x v="0"/>
    <x v="0"/>
    <x v="0"/>
  </r>
  <r>
    <x v="1"/>
    <x v="0"/>
    <x v="1"/>
    <x v="1"/>
  </r>
  <r>
    <x v="2"/>
    <x v="0"/>
    <x v="2"/>
    <x v="2"/>
  </r>
  <r>
    <x v="3"/>
    <x v="0"/>
    <x v="3"/>
    <x v="3"/>
  </r>
  <r>
    <x v="4"/>
    <x v="0"/>
    <x v="4"/>
    <x v="4"/>
  </r>
  <r>
    <x v="5"/>
    <x v="0"/>
    <x v="5"/>
    <x v="5"/>
  </r>
  <r>
    <x v="6"/>
    <x v="0"/>
    <x v="6"/>
    <x v="6"/>
  </r>
  <r>
    <x v="7"/>
    <x v="0"/>
    <x v="7"/>
    <x v="7"/>
  </r>
  <r>
    <x v="8"/>
    <x v="0"/>
    <x v="8"/>
    <x v="8"/>
  </r>
  <r>
    <x v="9"/>
    <x v="0"/>
    <x v="9"/>
    <x v="9"/>
  </r>
  <r>
    <x v="10"/>
    <x v="0"/>
    <x v="10"/>
    <x v="10"/>
  </r>
  <r>
    <x v="11"/>
    <x v="0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1"/>
    <x v="15"/>
    <x v="15"/>
  </r>
  <r>
    <x v="16"/>
    <x v="1"/>
    <x v="16"/>
    <x v="16"/>
  </r>
  <r>
    <x v="17"/>
    <x v="1"/>
    <x v="17"/>
    <x v="17"/>
  </r>
  <r>
    <x v="18"/>
    <x v="1"/>
    <x v="18"/>
    <x v="18"/>
  </r>
  <r>
    <x v="19"/>
    <x v="1"/>
    <x v="19"/>
    <x v="19"/>
  </r>
  <r>
    <x v="20"/>
    <x v="1"/>
    <x v="20"/>
    <x v="20"/>
  </r>
  <r>
    <x v="21"/>
    <x v="1"/>
    <x v="21"/>
    <x v="21"/>
  </r>
  <r>
    <x v="22"/>
    <x v="1"/>
    <x v="22"/>
    <x v="22"/>
  </r>
  <r>
    <x v="23"/>
    <x v="1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2"/>
    <x v="27"/>
    <x v="27"/>
  </r>
  <r>
    <x v="28"/>
    <x v="2"/>
    <x v="28"/>
    <x v="28"/>
  </r>
  <r>
    <x v="29"/>
    <x v="2"/>
    <x v="29"/>
    <x v="29"/>
  </r>
  <r>
    <x v="30"/>
    <x v="2"/>
    <x v="30"/>
    <x v="30"/>
  </r>
  <r>
    <x v="31"/>
    <x v="2"/>
    <x v="31"/>
    <x v="31"/>
  </r>
  <r>
    <x v="32"/>
    <x v="2"/>
    <x v="32"/>
    <x v="32"/>
  </r>
  <r>
    <x v="33"/>
    <x v="2"/>
    <x v="33"/>
    <x v="33"/>
  </r>
  <r>
    <x v="34"/>
    <x v="2"/>
    <x v="34"/>
    <x v="34"/>
  </r>
  <r>
    <x v="35"/>
    <x v="2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3"/>
    <x v="39"/>
    <x v="39"/>
  </r>
  <r>
    <x v="40"/>
    <x v="3"/>
    <x v="40"/>
    <x v="40"/>
  </r>
  <r>
    <x v="41"/>
    <x v="3"/>
    <x v="41"/>
    <x v="41"/>
  </r>
  <r>
    <x v="42"/>
    <x v="3"/>
    <x v="42"/>
    <x v="42"/>
  </r>
  <r>
    <x v="43"/>
    <x v="3"/>
    <x v="43"/>
    <x v="43"/>
  </r>
  <r>
    <x v="44"/>
    <x v="3"/>
    <x v="44"/>
    <x v="44"/>
  </r>
  <r>
    <x v="45"/>
    <x v="3"/>
    <x v="45"/>
    <x v="45"/>
  </r>
  <r>
    <x v="46"/>
    <x v="3"/>
    <x v="46"/>
    <x v="46"/>
  </r>
  <r>
    <x v="47"/>
    <x v="3"/>
    <x v="47"/>
    <x v="47"/>
  </r>
  <r>
    <x v="48"/>
    <x v="3"/>
    <x v="48"/>
    <x v="48"/>
  </r>
  <r>
    <x v="49"/>
    <x v="4"/>
    <x v="48"/>
    <x v="49"/>
  </r>
  <r>
    <x v="50"/>
    <x v="4"/>
    <x v="48"/>
    <x v="50"/>
  </r>
  <r>
    <x v="51"/>
    <x v="4"/>
    <x v="48"/>
    <x v="51"/>
  </r>
  <r>
    <x v="52"/>
    <x v="4"/>
    <x v="48"/>
    <x v="52"/>
  </r>
  <r>
    <x v="53"/>
    <x v="4"/>
    <x v="48"/>
    <x v="53"/>
  </r>
  <r>
    <x v="54"/>
    <x v="4"/>
    <x v="48"/>
    <x v="54"/>
  </r>
  <r>
    <x v="55"/>
    <x v="4"/>
    <x v="48"/>
    <x v="55"/>
  </r>
  <r>
    <x v="56"/>
    <x v="4"/>
    <x v="48"/>
    <x v="56"/>
  </r>
  <r>
    <x v="57"/>
    <x v="4"/>
    <x v="48"/>
    <x v="57"/>
  </r>
  <r>
    <x v="58"/>
    <x v="4"/>
    <x v="48"/>
    <x v="58"/>
  </r>
  <r>
    <x v="59"/>
    <x v="4"/>
    <x v="48"/>
    <x v="59"/>
  </r>
  <r>
    <x v="60"/>
    <x v="4"/>
    <x v="48"/>
    <x v="60"/>
  </r>
  <r>
    <x v="61"/>
    <x v="5"/>
    <x v="48"/>
    <x v="61"/>
  </r>
  <r>
    <x v="62"/>
    <x v="5"/>
    <x v="48"/>
    <x v="62"/>
  </r>
  <r>
    <x v="63"/>
    <x v="5"/>
    <x v="48"/>
    <x v="63"/>
  </r>
  <r>
    <x v="64"/>
    <x v="5"/>
    <x v="48"/>
    <x v="64"/>
  </r>
  <r>
    <x v="65"/>
    <x v="5"/>
    <x v="48"/>
    <x v="65"/>
  </r>
  <r>
    <x v="66"/>
    <x v="5"/>
    <x v="48"/>
    <x v="66"/>
  </r>
  <r>
    <x v="67"/>
    <x v="5"/>
    <x v="48"/>
    <x v="67"/>
  </r>
  <r>
    <x v="68"/>
    <x v="5"/>
    <x v="48"/>
    <x v="68"/>
  </r>
  <r>
    <x v="69"/>
    <x v="5"/>
    <x v="48"/>
    <x v="69"/>
  </r>
  <r>
    <x v="70"/>
    <x v="5"/>
    <x v="48"/>
    <x v="70"/>
  </r>
  <r>
    <x v="71"/>
    <x v="5"/>
    <x v="48"/>
    <x v="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F04028-B5A1-4394-94A5-E0919ED280EF}" name="PivotTable2" cacheId="20" applyNumberFormats="0" applyBorderFormats="0" applyFontFormats="0" applyPatternFormats="0" applyAlignmentFormats="0" applyWidthHeightFormats="1" dataCaption="Values" updatedVersion="7" minRefreshableVersion="3" showDrill="0" useAutoFormatting="1" rowGrandTotals="0" colGrandTotals="0" itemPrintTitles="1" createdVersion="4" indent="0" showHeaders="0" outline="1" outlineData="1" multipleFieldFilters="0" chartFormat="1">
  <location ref="A3:D7" firstHeaderRow="0" firstDataRow="1" firstDataCol="1"/>
  <pivotFields count="6">
    <pivotField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axis="axisRow" showAll="0" defaultSubtotal="0">
      <items count="4">
        <item x="0"/>
        <item x="1"/>
        <item x="2"/>
        <item x="3"/>
      </items>
    </pivotField>
    <pivotField dataField="1" showAll="0" defaultSubtotal="0">
      <items count="48">
        <item x="39"/>
        <item x="40"/>
        <item x="46"/>
        <item x="44"/>
        <item x="38"/>
        <item x="3"/>
        <item x="27"/>
        <item x="13"/>
        <item x="37"/>
        <item x="25"/>
        <item x="47"/>
        <item x="45"/>
        <item x="35"/>
        <item x="0"/>
        <item x="41"/>
        <item x="34"/>
        <item x="28"/>
        <item x="23"/>
        <item x="15"/>
        <item x="10"/>
        <item x="32"/>
        <item x="22"/>
        <item x="9"/>
        <item x="29"/>
        <item x="33"/>
        <item x="4"/>
        <item x="11"/>
        <item x="21"/>
        <item x="26"/>
        <item x="36"/>
        <item x="14"/>
        <item x="1"/>
        <item x="16"/>
        <item x="8"/>
        <item x="2"/>
        <item x="20"/>
        <item x="17"/>
        <item x="5"/>
        <item x="24"/>
        <item x="43"/>
        <item x="12"/>
        <item x="7"/>
        <item x="31"/>
        <item x="6"/>
        <item x="42"/>
        <item x="18"/>
        <item x="30"/>
        <item x="19"/>
      </items>
    </pivotField>
    <pivotField dataField="1" showAll="0" defaultSubtotal="0">
      <items count="48">
        <item x="46"/>
        <item x="45"/>
        <item x="44"/>
        <item x="39"/>
        <item x="47"/>
        <item x="37"/>
        <item x="3"/>
        <item x="40"/>
        <item x="38"/>
        <item x="27"/>
        <item x="34"/>
        <item x="15"/>
        <item x="25"/>
        <item x="32"/>
        <item x="29"/>
        <item x="26"/>
        <item x="13"/>
        <item x="1"/>
        <item x="28"/>
        <item x="22"/>
        <item x="33"/>
        <item x="23"/>
        <item x="35"/>
        <item x="36"/>
        <item x="10"/>
        <item x="9"/>
        <item x="43"/>
        <item x="41"/>
        <item x="14"/>
        <item x="21"/>
        <item x="11"/>
        <item x="17"/>
        <item x="4"/>
        <item x="24"/>
        <item x="20"/>
        <item x="0"/>
        <item x="2"/>
        <item x="12"/>
        <item x="16"/>
        <item x="8"/>
        <item x="31"/>
        <item x="7"/>
        <item x="5"/>
        <item x="6"/>
        <item x="18"/>
        <item x="19"/>
        <item x="42"/>
        <item x="30"/>
      </items>
    </pivotField>
    <pivotField numFmtId="165" showAll="0" defaultSubtotal="0">
      <items count="48">
        <item x="9"/>
        <item x="22"/>
        <item x="6"/>
        <item x="3"/>
        <item x="18"/>
        <item x="21"/>
        <item x="25"/>
        <item x="16"/>
        <item x="27"/>
        <item x="8"/>
        <item x="44"/>
        <item x="7"/>
        <item x="28"/>
        <item x="5"/>
        <item x="37"/>
        <item x="11"/>
        <item x="2"/>
        <item x="30"/>
        <item x="33"/>
        <item x="34"/>
        <item x="23"/>
        <item x="15"/>
        <item x="19"/>
        <item x="32"/>
        <item x="14"/>
        <item x="10"/>
        <item x="46"/>
        <item x="12"/>
        <item x="4"/>
        <item x="47"/>
        <item x="20"/>
        <item x="38"/>
        <item x="13"/>
        <item x="36"/>
        <item x="29"/>
        <item x="31"/>
        <item x="35"/>
        <item x="17"/>
        <item x="24"/>
        <item x="41"/>
        <item x="42"/>
        <item x="1"/>
        <item x="26"/>
        <item x="43"/>
        <item x="45"/>
        <item x="0"/>
        <item x="40"/>
        <item x="39"/>
      </items>
    </pivotField>
    <pivotField dataField="1" dragToRow="0" dragToCol="0" dragToPage="0" showAll="0" defaultSubtotal="0"/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-2"/>
  </colFields>
  <colItems count="3">
    <i>
      <x/>
    </i>
    <i i="1">
      <x v="1"/>
    </i>
    <i i="2">
      <x v="2"/>
    </i>
  </colItems>
  <dataFields count="3">
    <dataField name="GSGT50_kWh " fld="2" baseField="0" baseItem="0" numFmtId="166"/>
    <dataField name="Predicted Value " fld="3" baseField="0" baseItem="0" numFmtId="166"/>
    <dataField name="Average of Absolute % Error " fld="5" subtotal="average" baseField="0" baseItem="0" numFmtId="165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201B19-B22A-4E94-ACB8-1D43A0A5B4BB}" name="PivotTable2" cacheId="27" applyNumberFormats="0" applyBorderFormats="0" applyFontFormats="0" applyPatternFormats="0" applyAlignmentFormats="0" applyWidthHeightFormats="1" dataCaption="Values" updatedVersion="7" minRefreshableVersion="3" showDrill="0" useAutoFormatting="1" rowGrandTotals="0" colGrandTotals="0" itemPrintTitles="1" createdVersion="4" indent="0" showHeaders="0" outline="1" outlineData="1" multipleFieldFilters="0" chartFormat="1">
  <location ref="A3:C7" firstHeaderRow="0" firstDataRow="1" firstDataCol="1"/>
  <pivotFields count="5">
    <pivotField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axis="axisRow" showAll="0" defaultSubtotal="0">
      <items count="4">
        <item x="0"/>
        <item x="1"/>
        <item x="2"/>
        <item x="3"/>
      </items>
    </pivotField>
    <pivotField dataField="1" showAll="0" defaultSubtotal="0">
      <items count="48">
        <item x="39"/>
        <item x="40"/>
        <item x="46"/>
        <item x="44"/>
        <item x="38"/>
        <item x="3"/>
        <item x="27"/>
        <item x="13"/>
        <item x="37"/>
        <item x="25"/>
        <item x="47"/>
        <item x="45"/>
        <item x="35"/>
        <item x="0"/>
        <item x="41"/>
        <item x="34"/>
        <item x="28"/>
        <item x="23"/>
        <item x="15"/>
        <item x="10"/>
        <item x="32"/>
        <item x="22"/>
        <item x="9"/>
        <item x="29"/>
        <item x="33"/>
        <item x="4"/>
        <item x="11"/>
        <item x="21"/>
        <item x="26"/>
        <item x="36"/>
        <item x="14"/>
        <item x="1"/>
        <item x="16"/>
        <item x="8"/>
        <item x="2"/>
        <item x="20"/>
        <item x="17"/>
        <item x="5"/>
        <item x="24"/>
        <item x="43"/>
        <item x="12"/>
        <item x="7"/>
        <item x="31"/>
        <item x="6"/>
        <item x="42"/>
        <item x="18"/>
        <item x="30"/>
        <item x="19"/>
      </items>
    </pivotField>
    <pivotField dataField="1" showAll="0" defaultSubtotal="0">
      <items count="48">
        <item x="46"/>
        <item x="45"/>
        <item x="44"/>
        <item x="39"/>
        <item x="47"/>
        <item x="37"/>
        <item x="3"/>
        <item x="40"/>
        <item x="38"/>
        <item x="27"/>
        <item x="34"/>
        <item x="15"/>
        <item x="25"/>
        <item x="32"/>
        <item x="29"/>
        <item x="26"/>
        <item x="13"/>
        <item x="1"/>
        <item x="28"/>
        <item x="22"/>
        <item x="33"/>
        <item x="23"/>
        <item x="35"/>
        <item x="36"/>
        <item x="10"/>
        <item x="9"/>
        <item x="43"/>
        <item x="41"/>
        <item x="14"/>
        <item x="21"/>
        <item x="11"/>
        <item x="17"/>
        <item x="4"/>
        <item x="24"/>
        <item x="20"/>
        <item x="0"/>
        <item x="2"/>
        <item x="12"/>
        <item x="16"/>
        <item x="8"/>
        <item x="31"/>
        <item x="7"/>
        <item x="5"/>
        <item x="6"/>
        <item x="18"/>
        <item x="19"/>
        <item x="42"/>
        <item x="30"/>
      </items>
    </pivotField>
    <pivotField numFmtId="165" showAll="0" defaultSubtotal="0">
      <items count="48">
        <item x="9"/>
        <item x="22"/>
        <item x="6"/>
        <item x="3"/>
        <item x="18"/>
        <item x="21"/>
        <item x="25"/>
        <item x="16"/>
        <item x="27"/>
        <item x="8"/>
        <item x="44"/>
        <item x="7"/>
        <item x="28"/>
        <item x="5"/>
        <item x="37"/>
        <item x="11"/>
        <item x="2"/>
        <item x="30"/>
        <item x="33"/>
        <item x="34"/>
        <item x="23"/>
        <item x="15"/>
        <item x="19"/>
        <item x="32"/>
        <item x="14"/>
        <item x="10"/>
        <item x="46"/>
        <item x="12"/>
        <item x="4"/>
        <item x="47"/>
        <item x="20"/>
        <item x="38"/>
        <item x="13"/>
        <item x="36"/>
        <item x="29"/>
        <item x="31"/>
        <item x="35"/>
        <item x="17"/>
        <item x="24"/>
        <item x="41"/>
        <item x="42"/>
        <item x="1"/>
        <item x="26"/>
        <item x="43"/>
        <item x="45"/>
        <item x="0"/>
        <item x="40"/>
        <item x="39"/>
      </items>
    </pivotField>
  </pivotFields>
  <rowFields count="1">
    <field x="1"/>
  </rowFields>
  <rowItems count="4">
    <i>
      <x/>
    </i>
    <i>
      <x v="1"/>
    </i>
    <i>
      <x v="2"/>
    </i>
    <i>
      <x v="3"/>
    </i>
  </rowItems>
  <colFields count="1">
    <field x="-2"/>
  </colFields>
  <colItems count="2">
    <i>
      <x/>
    </i>
    <i i="1">
      <x v="1"/>
    </i>
  </colItems>
  <dataFields count="2">
    <dataField name="Sum of GSGT50_kWh" fld="2" baseField="0" baseItem="0" numFmtId="166"/>
    <dataField name="Sum of Predicted Value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5D8AC0-99D3-4820-9053-D73976E1C384}" name="PivotTable1" cacheId="33" applyNumberFormats="0" applyBorderFormats="0" applyFontFormats="0" applyPatternFormats="0" applyAlignmentFormats="0" applyWidthHeightFormats="1" dataCaption="Values" updatedVersion="7" minRefreshableVersion="3" showDrill="0" useAutoFormatting="1" rowGrandTotals="0" colGrandTotals="0" itemPrintTitles="1" createdVersion="4" indent="0" showHeaders="0" outline="1" outlineData="1" multipleFieldFilters="0" chartFormat="1">
  <location ref="A3:C9" firstHeaderRow="0" firstDataRow="1" firstDataCol="1"/>
  <pivotFields count="4">
    <pivotField numFmtId="17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>
      <items count="49">
        <item x="39"/>
        <item x="40"/>
        <item x="46"/>
        <item x="44"/>
        <item x="38"/>
        <item x="3"/>
        <item x="27"/>
        <item x="13"/>
        <item x="37"/>
        <item x="25"/>
        <item x="47"/>
        <item x="45"/>
        <item x="35"/>
        <item x="0"/>
        <item x="41"/>
        <item x="34"/>
        <item x="28"/>
        <item x="23"/>
        <item x="15"/>
        <item x="10"/>
        <item x="32"/>
        <item x="22"/>
        <item x="9"/>
        <item x="29"/>
        <item x="33"/>
        <item x="4"/>
        <item x="11"/>
        <item x="21"/>
        <item x="26"/>
        <item x="36"/>
        <item x="14"/>
        <item x="1"/>
        <item x="16"/>
        <item x="8"/>
        <item x="2"/>
        <item x="20"/>
        <item x="17"/>
        <item x="5"/>
        <item x="24"/>
        <item x="43"/>
        <item x="12"/>
        <item x="7"/>
        <item x="31"/>
        <item x="6"/>
        <item x="42"/>
        <item x="18"/>
        <item x="30"/>
        <item x="19"/>
        <item x="48"/>
      </items>
    </pivotField>
    <pivotField dataField="1" showAll="0" defaultSubtotal="0">
      <items count="72">
        <item x="63"/>
        <item x="51"/>
        <item x="46"/>
        <item x="49"/>
        <item x="57"/>
        <item x="69"/>
        <item x="61"/>
        <item x="58"/>
        <item x="70"/>
        <item x="52"/>
        <item x="45"/>
        <item x="48"/>
        <item x="60"/>
        <item x="44"/>
        <item x="64"/>
        <item x="50"/>
        <item x="62"/>
        <item x="39"/>
        <item x="71"/>
        <item x="56"/>
        <item x="68"/>
        <item x="47"/>
        <item x="59"/>
        <item x="37"/>
        <item x="53"/>
        <item x="3"/>
        <item x="65"/>
        <item x="40"/>
        <item x="38"/>
        <item x="27"/>
        <item x="34"/>
        <item x="15"/>
        <item x="25"/>
        <item x="32"/>
        <item x="29"/>
        <item x="26"/>
        <item x="13"/>
        <item x="1"/>
        <item x="28"/>
        <item x="22"/>
        <item x="33"/>
        <item x="55"/>
        <item x="23"/>
        <item x="35"/>
        <item x="36"/>
        <item x="10"/>
        <item x="9"/>
        <item x="43"/>
        <item x="41"/>
        <item x="14"/>
        <item x="67"/>
        <item x="21"/>
        <item x="11"/>
        <item x="17"/>
        <item x="4"/>
        <item x="24"/>
        <item x="20"/>
        <item x="0"/>
        <item x="2"/>
        <item x="66"/>
        <item x="12"/>
        <item x="54"/>
        <item x="16"/>
        <item x="8"/>
        <item x="31"/>
        <item x="7"/>
        <item x="5"/>
        <item x="6"/>
        <item x="18"/>
        <item x="19"/>
        <item x="42"/>
        <item x="30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-2"/>
  </colFields>
  <colItems count="2">
    <i>
      <x/>
    </i>
    <i i="1">
      <x v="1"/>
    </i>
  </colItems>
  <dataFields count="2">
    <dataField name="Sum of GSGT50_kWh" fld="2" baseField="0" baseItem="0" numFmtId="166"/>
    <dataField name="Normalized Value 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1CF87-43D0-4EBE-BD92-2EF927A902F5}">
  <dimension ref="A1:N33"/>
  <sheetViews>
    <sheetView tabSelected="1" workbookViewId="0">
      <selection activeCell="J1" sqref="J1:J1048576"/>
    </sheetView>
  </sheetViews>
  <sheetFormatPr defaultRowHeight="15" x14ac:dyDescent="0.25"/>
  <cols>
    <col min="1" max="1" width="18" bestFit="1" customWidth="1"/>
    <col min="2" max="2" width="12.7109375" bestFit="1" customWidth="1"/>
    <col min="3" max="3" width="14.5703125" bestFit="1" customWidth="1"/>
    <col min="4" max="4" width="12.7109375" bestFit="1" customWidth="1"/>
    <col min="5" max="5" width="12" bestFit="1" customWidth="1"/>
    <col min="6" max="6" width="13.42578125" bestFit="1" customWidth="1"/>
    <col min="7" max="7" width="12.7109375" bestFit="1" customWidth="1"/>
    <col min="10" max="10" width="15.7109375" customWidth="1"/>
    <col min="11" max="11" width="19.42578125" bestFit="1" customWidth="1"/>
    <col min="12" max="12" width="9.5703125" bestFit="1" customWidth="1"/>
    <col min="13" max="13" width="17.5703125" bestFit="1" customWidth="1"/>
    <col min="14" max="14" width="9.5703125" bestFit="1" customWidth="1"/>
  </cols>
  <sheetData>
    <row r="1" spans="1:14" x14ac:dyDescent="0.25">
      <c r="A1" t="s">
        <v>10</v>
      </c>
    </row>
    <row r="2" spans="1:14" ht="15.75" thickBot="1" x14ac:dyDescent="0.3"/>
    <row r="3" spans="1:14" x14ac:dyDescent="0.25">
      <c r="A3" s="5" t="s">
        <v>11</v>
      </c>
      <c r="B3" s="5"/>
    </row>
    <row r="4" spans="1:14" x14ac:dyDescent="0.25">
      <c r="A4" s="2" t="s">
        <v>12</v>
      </c>
      <c r="B4" s="2">
        <v>0.87084857355354339</v>
      </c>
      <c r="K4" s="1"/>
      <c r="L4" s="1"/>
      <c r="M4" s="1"/>
      <c r="N4" s="1"/>
    </row>
    <row r="5" spans="1:14" x14ac:dyDescent="0.25">
      <c r="A5" s="2" t="s">
        <v>13</v>
      </c>
      <c r="B5" s="2">
        <v>0.75837723806024127</v>
      </c>
      <c r="J5" s="11" t="s">
        <v>44</v>
      </c>
      <c r="K5" s="1"/>
      <c r="L5" s="1"/>
      <c r="M5" s="1"/>
      <c r="N5" s="1"/>
    </row>
    <row r="6" spans="1:14" x14ac:dyDescent="0.25">
      <c r="A6" s="2" t="s">
        <v>14</v>
      </c>
      <c r="B6" s="2">
        <v>0.71609325472078356</v>
      </c>
      <c r="J6" s="1"/>
      <c r="K6" s="1" t="s">
        <v>43</v>
      </c>
      <c r="L6" s="1" t="s">
        <v>40</v>
      </c>
      <c r="M6" s="1" t="s">
        <v>39</v>
      </c>
      <c r="N6" s="1" t="s">
        <v>40</v>
      </c>
    </row>
    <row r="7" spans="1:14" x14ac:dyDescent="0.25">
      <c r="A7" s="2" t="s">
        <v>15</v>
      </c>
      <c r="B7" s="2">
        <v>4987252.3428690098</v>
      </c>
      <c r="J7" s="1">
        <v>2017</v>
      </c>
      <c r="K7" s="13">
        <v>1458855315.7</v>
      </c>
      <c r="L7" s="13"/>
      <c r="M7" s="13">
        <v>1470019466.1334772</v>
      </c>
      <c r="N7" s="1"/>
    </row>
    <row r="8" spans="1:14" ht="15.75" thickBot="1" x14ac:dyDescent="0.3">
      <c r="A8" s="3" t="s">
        <v>16</v>
      </c>
      <c r="B8" s="3">
        <v>48</v>
      </c>
      <c r="J8" s="1">
        <v>2018</v>
      </c>
      <c r="K8" s="13">
        <v>1485117369.5999999</v>
      </c>
      <c r="L8" s="14">
        <f>K8/K7-1</f>
        <v>1.8001822125450762E-2</v>
      </c>
      <c r="M8" s="13">
        <v>1472892853.3004875</v>
      </c>
      <c r="N8" s="14">
        <f>M8/M7-1</f>
        <v>1.9546592635049098E-3</v>
      </c>
    </row>
    <row r="9" spans="1:14" x14ac:dyDescent="0.25">
      <c r="J9" s="1">
        <v>2019</v>
      </c>
      <c r="K9" s="13">
        <v>1444345984.1999998</v>
      </c>
      <c r="L9" s="14">
        <f t="shared" ref="L9:L10" si="0">K9/K8-1</f>
        <v>-2.7453308563067602E-2</v>
      </c>
      <c r="M9" s="13">
        <v>1429091710.0268741</v>
      </c>
      <c r="N9" s="14">
        <f t="shared" ref="N9:N12" si="1">M9/M8-1</f>
        <v>-2.9738173537513624E-2</v>
      </c>
    </row>
    <row r="10" spans="1:14" ht="15.75" thickBot="1" x14ac:dyDescent="0.3">
      <c r="A10" t="s">
        <v>17</v>
      </c>
      <c r="J10" s="1">
        <v>2020</v>
      </c>
      <c r="K10" s="13">
        <v>1354488188.8399999</v>
      </c>
      <c r="L10" s="14">
        <f t="shared" si="0"/>
        <v>-6.2213483710255701E-2</v>
      </c>
      <c r="M10" s="13">
        <v>1477889956.9671328</v>
      </c>
      <c r="N10" s="14">
        <f t="shared" si="1"/>
        <v>3.4146336864091964E-2</v>
      </c>
    </row>
    <row r="11" spans="1:14" x14ac:dyDescent="0.25">
      <c r="A11" s="4"/>
      <c r="B11" s="4" t="s">
        <v>21</v>
      </c>
      <c r="C11" s="4" t="s">
        <v>22</v>
      </c>
      <c r="D11" s="4" t="s">
        <v>23</v>
      </c>
      <c r="E11" s="4" t="s">
        <v>24</v>
      </c>
      <c r="F11" s="4" t="s">
        <v>25</v>
      </c>
      <c r="J11" s="17">
        <v>2021</v>
      </c>
      <c r="K11" s="16"/>
      <c r="L11" s="15"/>
      <c r="M11" s="16">
        <v>1313278247.278815</v>
      </c>
      <c r="N11" s="15">
        <f t="shared" si="1"/>
        <v>-0.11138292733657074</v>
      </c>
    </row>
    <row r="12" spans="1:14" x14ac:dyDescent="0.25">
      <c r="A12" s="2" t="s">
        <v>18</v>
      </c>
      <c r="B12" s="2">
        <v>7</v>
      </c>
      <c r="C12" s="2">
        <v>3122698988853971</v>
      </c>
      <c r="D12" s="2">
        <v>446099855550567.31</v>
      </c>
      <c r="E12" s="2">
        <v>17.935331020541597</v>
      </c>
      <c r="F12" s="2">
        <v>1.5869176476114227E-10</v>
      </c>
      <c r="J12" s="17">
        <v>2022</v>
      </c>
      <c r="K12" s="16"/>
      <c r="L12" s="15"/>
      <c r="M12" s="16">
        <v>1206281146.8825979</v>
      </c>
      <c r="N12" s="15">
        <f t="shared" si="1"/>
        <v>-8.147329068909881E-2</v>
      </c>
    </row>
    <row r="13" spans="1:14" x14ac:dyDescent="0.25">
      <c r="A13" s="2" t="s">
        <v>19</v>
      </c>
      <c r="B13" s="2">
        <v>40</v>
      </c>
      <c r="C13" s="2">
        <v>994907437258097.25</v>
      </c>
      <c r="D13" s="2">
        <v>24872685931452.43</v>
      </c>
      <c r="E13" s="2"/>
      <c r="F13" s="2"/>
      <c r="K13" s="1"/>
      <c r="L13" s="1"/>
      <c r="M13" s="1"/>
      <c r="N13" s="1"/>
    </row>
    <row r="14" spans="1:14" ht="15.75" thickBot="1" x14ac:dyDescent="0.3">
      <c r="A14" s="3" t="s">
        <v>20</v>
      </c>
      <c r="B14" s="3">
        <v>47</v>
      </c>
      <c r="C14" s="3">
        <v>4117606426112068</v>
      </c>
      <c r="D14" s="3"/>
      <c r="E14" s="3"/>
      <c r="F14" s="3"/>
      <c r="K14" s="1"/>
      <c r="L14" s="1"/>
      <c r="M14" s="1"/>
      <c r="N14" s="1"/>
    </row>
    <row r="15" spans="1:14" ht="15.75" thickBot="1" x14ac:dyDescent="0.3">
      <c r="K15" s="1"/>
      <c r="L15" s="1"/>
      <c r="M15" s="1"/>
      <c r="N15" s="1"/>
    </row>
    <row r="16" spans="1:14" x14ac:dyDescent="0.25">
      <c r="A16" s="4"/>
      <c r="B16" s="4" t="s">
        <v>26</v>
      </c>
      <c r="C16" s="4" t="s">
        <v>15</v>
      </c>
      <c r="D16" s="4" t="s">
        <v>27</v>
      </c>
      <c r="E16" s="4" t="s">
        <v>28</v>
      </c>
      <c r="F16" s="4" t="s">
        <v>29</v>
      </c>
      <c r="G16" s="4" t="s">
        <v>30</v>
      </c>
      <c r="K16" s="1"/>
      <c r="L16" s="1"/>
      <c r="M16" s="1"/>
      <c r="N16" s="1"/>
    </row>
    <row r="17" spans="1:14" x14ac:dyDescent="0.25">
      <c r="A17" s="2" t="s">
        <v>9</v>
      </c>
      <c r="B17" s="2">
        <v>181553619.15867329</v>
      </c>
      <c r="C17" s="2">
        <v>45696317.47088284</v>
      </c>
      <c r="D17" s="2">
        <v>3.9730470463918044</v>
      </c>
      <c r="E17" s="2">
        <v>2.8837415157049724E-4</v>
      </c>
      <c r="F17" s="2">
        <v>89197916.490649357</v>
      </c>
      <c r="G17" s="2">
        <v>273909321.82669723</v>
      </c>
      <c r="K17" s="1"/>
      <c r="L17" s="1"/>
      <c r="M17" s="1"/>
      <c r="N17" s="1"/>
    </row>
    <row r="18" spans="1:14" x14ac:dyDescent="0.25">
      <c r="A18" s="2" t="s">
        <v>4</v>
      </c>
      <c r="B18" s="2">
        <v>8407.9905665757015</v>
      </c>
      <c r="C18" s="2">
        <v>4373.0467625886813</v>
      </c>
      <c r="D18" s="2">
        <v>1.9226848060500692</v>
      </c>
      <c r="E18" s="2">
        <v>6.1660495788913222E-2</v>
      </c>
      <c r="F18" s="2">
        <v>-430.26662595080415</v>
      </c>
      <c r="G18" s="2">
        <v>17246.247759102207</v>
      </c>
      <c r="K18" s="1"/>
      <c r="L18" s="1"/>
      <c r="M18" s="1"/>
      <c r="N18" s="1"/>
    </row>
    <row r="19" spans="1:14" x14ac:dyDescent="0.25">
      <c r="A19" s="2" t="s">
        <v>5</v>
      </c>
      <c r="B19" s="2">
        <v>184226.34207221546</v>
      </c>
      <c r="C19" s="2">
        <v>26405.944924439282</v>
      </c>
      <c r="D19" s="2">
        <v>6.9766994742805029</v>
      </c>
      <c r="E19" s="2">
        <v>2.0209272763405857E-8</v>
      </c>
      <c r="F19" s="2">
        <v>130857.93662764836</v>
      </c>
      <c r="G19" s="2">
        <v>237594.74751678255</v>
      </c>
      <c r="K19" s="1"/>
      <c r="L19" s="1"/>
      <c r="M19" s="1"/>
      <c r="N19" s="1"/>
    </row>
    <row r="20" spans="1:14" x14ac:dyDescent="0.25">
      <c r="A20" s="2" t="s">
        <v>6</v>
      </c>
      <c r="B20" s="2">
        <v>2910790.0347400415</v>
      </c>
      <c r="C20" s="2">
        <v>1511753.2783939973</v>
      </c>
      <c r="D20" s="2">
        <v>1.9254398692836328</v>
      </c>
      <c r="E20" s="2">
        <v>6.1304612502660144E-2</v>
      </c>
      <c r="F20" s="2">
        <v>-144577.31243689544</v>
      </c>
      <c r="G20" s="2">
        <v>5966157.3819169784</v>
      </c>
      <c r="K20" s="1"/>
      <c r="L20" s="1"/>
      <c r="M20" s="1"/>
      <c r="N20" s="1"/>
    </row>
    <row r="21" spans="1:14" x14ac:dyDescent="0.25">
      <c r="A21" s="2" t="s">
        <v>2</v>
      </c>
      <c r="B21" s="2">
        <v>333148.67158854258</v>
      </c>
      <c r="C21" s="2">
        <v>1215717.5862392115</v>
      </c>
      <c r="D21" s="2">
        <v>0.27403459105920208</v>
      </c>
      <c r="E21" s="2">
        <v>0.78546825949389365</v>
      </c>
      <c r="F21" s="2">
        <v>-2123908.2235220731</v>
      </c>
      <c r="G21" s="2">
        <v>2790205.5666991579</v>
      </c>
      <c r="K21" s="1"/>
      <c r="L21" s="1"/>
      <c r="M21" s="1"/>
      <c r="N21" s="1"/>
    </row>
    <row r="22" spans="1:14" x14ac:dyDescent="0.25">
      <c r="A22" s="2" t="s">
        <v>3</v>
      </c>
      <c r="B22" s="2">
        <v>1883150.7787100836</v>
      </c>
      <c r="C22" s="2">
        <v>891673.70574455336</v>
      </c>
      <c r="D22" s="2">
        <v>2.111928126374031</v>
      </c>
      <c r="E22" s="2">
        <v>4.0986417427761553E-2</v>
      </c>
      <c r="F22" s="2">
        <v>81010.99584656884</v>
      </c>
      <c r="G22" s="2">
        <v>3685290.5615735985</v>
      </c>
      <c r="K22" s="1"/>
      <c r="L22" s="1"/>
      <c r="M22" s="1"/>
      <c r="N22" s="1"/>
    </row>
    <row r="23" spans="1:14" x14ac:dyDescent="0.25">
      <c r="A23" s="2" t="s">
        <v>7</v>
      </c>
      <c r="B23" s="2">
        <v>86907009.657180622</v>
      </c>
      <c r="C23" s="2">
        <v>38785568.369727723</v>
      </c>
      <c r="D23" s="2">
        <v>2.24070481135483</v>
      </c>
      <c r="E23" s="2">
        <v>3.0665293308197141E-2</v>
      </c>
      <c r="F23" s="2">
        <v>8518451.9260825068</v>
      </c>
      <c r="G23" s="2">
        <v>165295567.38827872</v>
      </c>
      <c r="K23" s="1"/>
      <c r="L23" s="1"/>
      <c r="M23" s="1"/>
      <c r="N23" s="1"/>
    </row>
    <row r="24" spans="1:14" ht="15.75" thickBot="1" x14ac:dyDescent="0.3">
      <c r="A24" s="3" t="s">
        <v>8</v>
      </c>
      <c r="B24" s="20">
        <v>-204430112.79678142</v>
      </c>
      <c r="C24" s="3">
        <v>39001454.509101391</v>
      </c>
      <c r="D24" s="3">
        <v>-5.2416022779118547</v>
      </c>
      <c r="E24" s="3">
        <v>5.4669139609707217E-6</v>
      </c>
      <c r="F24" s="3">
        <v>-283254992.69127589</v>
      </c>
      <c r="G24" s="3">
        <v>-125605232.90228695</v>
      </c>
      <c r="K24" s="1"/>
      <c r="L24" s="1"/>
      <c r="M24" s="1"/>
      <c r="N24" s="1"/>
    </row>
    <row r="25" spans="1:14" x14ac:dyDescent="0.25">
      <c r="K25" s="1"/>
      <c r="L25" s="1"/>
      <c r="M25" s="1"/>
      <c r="N25" s="1"/>
    </row>
    <row r="26" spans="1:14" x14ac:dyDescent="0.25">
      <c r="K26" s="1"/>
      <c r="L26" s="1"/>
      <c r="M26" s="1"/>
      <c r="N26" s="1"/>
    </row>
    <row r="27" spans="1:14" x14ac:dyDescent="0.25">
      <c r="K27" s="1"/>
      <c r="L27" s="1"/>
      <c r="M27" s="1"/>
      <c r="N27" s="1"/>
    </row>
    <row r="28" spans="1:14" x14ac:dyDescent="0.25">
      <c r="K28" s="1"/>
      <c r="L28" s="1"/>
      <c r="M28" s="1"/>
      <c r="N28" s="1"/>
    </row>
    <row r="29" spans="1:14" x14ac:dyDescent="0.25">
      <c r="K29" s="1"/>
      <c r="L29" s="1"/>
      <c r="M29" s="1"/>
      <c r="N29" s="1"/>
    </row>
    <row r="30" spans="1:14" x14ac:dyDescent="0.25">
      <c r="K30" s="1"/>
      <c r="L30" s="1"/>
      <c r="M30" s="1"/>
      <c r="N30" s="1"/>
    </row>
    <row r="31" spans="1:14" x14ac:dyDescent="0.25">
      <c r="K31" s="1"/>
      <c r="L31" s="1"/>
      <c r="M31" s="1"/>
      <c r="N31" s="1"/>
    </row>
    <row r="32" spans="1:14" x14ac:dyDescent="0.25">
      <c r="K32" s="1"/>
      <c r="L32" s="1"/>
      <c r="M32" s="1"/>
      <c r="N32" s="1"/>
    </row>
    <row r="33" spans="11:14" x14ac:dyDescent="0.25">
      <c r="K33" s="1"/>
      <c r="L33" s="1"/>
      <c r="M33" s="1"/>
      <c r="N33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0971E-A7E3-40A3-B318-8A161B88E400}">
  <dimension ref="A1:I49"/>
  <sheetViews>
    <sheetView workbookViewId="0"/>
  </sheetViews>
  <sheetFormatPr defaultRowHeight="15" x14ac:dyDescent="0.25"/>
  <cols>
    <col min="1" max="1" width="8.7109375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1" bestFit="1" customWidth="1"/>
    <col min="10" max="10" width="13.5703125" bestFit="1" customWidth="1"/>
  </cols>
  <sheetData>
    <row r="1" spans="1:9" x14ac:dyDescent="0.25">
      <c r="A1" t="s">
        <v>1</v>
      </c>
      <c r="B1" t="s">
        <v>9</v>
      </c>
      <c r="C1" t="s">
        <v>4</v>
      </c>
      <c r="D1" t="s">
        <v>5</v>
      </c>
      <c r="E1" t="s">
        <v>6</v>
      </c>
      <c r="F1" t="s">
        <v>2</v>
      </c>
      <c r="G1" t="s">
        <v>3</v>
      </c>
      <c r="H1" t="s">
        <v>7</v>
      </c>
      <c r="I1" t="s">
        <v>8</v>
      </c>
    </row>
    <row r="2" spans="1:9" x14ac:dyDescent="0.25">
      <c r="A2">
        <v>42736</v>
      </c>
      <c r="B2">
        <v>114991755.3</v>
      </c>
      <c r="C2">
        <v>620.29999999999995</v>
      </c>
      <c r="D2">
        <v>0</v>
      </c>
      <c r="E2">
        <v>1</v>
      </c>
      <c r="F2">
        <v>31</v>
      </c>
      <c r="G2">
        <v>21</v>
      </c>
      <c r="H2">
        <v>1.089731308</v>
      </c>
      <c r="I2">
        <v>1.0341741520000001</v>
      </c>
    </row>
    <row r="3" spans="1:9" x14ac:dyDescent="0.25">
      <c r="A3">
        <v>42767</v>
      </c>
      <c r="B3">
        <v>122254037.2</v>
      </c>
      <c r="C3">
        <v>501</v>
      </c>
      <c r="D3">
        <v>0</v>
      </c>
      <c r="E3">
        <v>1</v>
      </c>
      <c r="F3">
        <v>28</v>
      </c>
      <c r="G3">
        <v>19</v>
      </c>
      <c r="H3">
        <v>1.0922582709999999</v>
      </c>
      <c r="I3">
        <v>1.0358805019999999</v>
      </c>
    </row>
    <row r="4" spans="1:9" x14ac:dyDescent="0.25">
      <c r="A4">
        <v>42795</v>
      </c>
      <c r="B4">
        <v>124913359.2</v>
      </c>
      <c r="C4">
        <v>559.20000000000005</v>
      </c>
      <c r="D4">
        <v>0</v>
      </c>
      <c r="E4">
        <v>0</v>
      </c>
      <c r="F4">
        <v>31</v>
      </c>
      <c r="G4">
        <v>23</v>
      </c>
      <c r="H4">
        <v>1.0947910940000001</v>
      </c>
      <c r="I4">
        <v>1.0375896659999999</v>
      </c>
    </row>
    <row r="5" spans="1:9" x14ac:dyDescent="0.25">
      <c r="A5">
        <v>42826</v>
      </c>
      <c r="B5">
        <v>111628772</v>
      </c>
      <c r="C5">
        <v>249.8</v>
      </c>
      <c r="D5">
        <v>0</v>
      </c>
      <c r="E5">
        <v>0</v>
      </c>
      <c r="F5">
        <v>30</v>
      </c>
      <c r="G5">
        <v>19</v>
      </c>
      <c r="H5">
        <v>1.0973297900000001</v>
      </c>
      <c r="I5">
        <v>1.0393016509999999</v>
      </c>
    </row>
    <row r="6" spans="1:9" x14ac:dyDescent="0.25">
      <c r="A6">
        <v>42856</v>
      </c>
      <c r="B6">
        <v>119336727.09999999</v>
      </c>
      <c r="C6">
        <v>186.5</v>
      </c>
      <c r="D6">
        <v>8.6999999999999993</v>
      </c>
      <c r="E6">
        <v>1</v>
      </c>
      <c r="F6">
        <v>31</v>
      </c>
      <c r="G6">
        <v>22</v>
      </c>
      <c r="H6">
        <v>1.0998743740000001</v>
      </c>
      <c r="I6">
        <v>1.0410164609999999</v>
      </c>
    </row>
    <row r="7" spans="1:9" x14ac:dyDescent="0.25">
      <c r="A7">
        <v>42887</v>
      </c>
      <c r="B7">
        <v>126432222.7</v>
      </c>
      <c r="C7">
        <v>28.7</v>
      </c>
      <c r="D7">
        <v>66.7</v>
      </c>
      <c r="E7">
        <v>0</v>
      </c>
      <c r="F7">
        <v>30</v>
      </c>
      <c r="G7">
        <v>22</v>
      </c>
      <c r="H7">
        <v>1.102424858</v>
      </c>
      <c r="I7">
        <v>1.0427341000000001</v>
      </c>
    </row>
    <row r="8" spans="1:9" x14ac:dyDescent="0.25">
      <c r="A8">
        <v>42917</v>
      </c>
      <c r="B8">
        <v>131478816.7</v>
      </c>
      <c r="C8">
        <v>0.2</v>
      </c>
      <c r="D8">
        <v>93.8</v>
      </c>
      <c r="E8">
        <v>1</v>
      </c>
      <c r="F8">
        <v>31</v>
      </c>
      <c r="G8">
        <v>20</v>
      </c>
      <c r="H8">
        <v>1.1049812560000001</v>
      </c>
      <c r="I8">
        <v>1.0444545730000001</v>
      </c>
    </row>
    <row r="9" spans="1:9" x14ac:dyDescent="0.25">
      <c r="A9">
        <v>42948</v>
      </c>
      <c r="B9">
        <v>129638713.40000001</v>
      </c>
      <c r="C9">
        <v>20.8</v>
      </c>
      <c r="D9">
        <v>50.2</v>
      </c>
      <c r="E9">
        <v>1</v>
      </c>
      <c r="F9">
        <v>31</v>
      </c>
      <c r="G9">
        <v>22</v>
      </c>
      <c r="H9">
        <v>1.1075435819999999</v>
      </c>
      <c r="I9">
        <v>1.0461778850000001</v>
      </c>
    </row>
    <row r="10" spans="1:9" x14ac:dyDescent="0.25">
      <c r="A10">
        <v>42979</v>
      </c>
      <c r="B10">
        <v>123880300.7</v>
      </c>
      <c r="C10">
        <v>66</v>
      </c>
      <c r="D10">
        <v>56.2</v>
      </c>
      <c r="E10">
        <v>1</v>
      </c>
      <c r="F10">
        <v>30</v>
      </c>
      <c r="G10">
        <v>20</v>
      </c>
      <c r="H10">
        <v>1.11011185</v>
      </c>
      <c r="I10">
        <v>1.0479040399999999</v>
      </c>
    </row>
    <row r="11" spans="1:9" x14ac:dyDescent="0.25">
      <c r="A11">
        <v>43009</v>
      </c>
      <c r="B11">
        <v>118433172.90000001</v>
      </c>
      <c r="C11">
        <v>176</v>
      </c>
      <c r="D11">
        <v>5.3</v>
      </c>
      <c r="E11">
        <v>1</v>
      </c>
      <c r="F11">
        <v>31</v>
      </c>
      <c r="G11">
        <v>21</v>
      </c>
      <c r="H11">
        <v>1.112686074</v>
      </c>
      <c r="I11">
        <v>1.0496330439999999</v>
      </c>
    </row>
    <row r="12" spans="1:9" x14ac:dyDescent="0.25">
      <c r="A12">
        <v>43040</v>
      </c>
      <c r="B12">
        <v>116281913.59999999</v>
      </c>
      <c r="C12">
        <v>455.1</v>
      </c>
      <c r="D12">
        <v>0</v>
      </c>
      <c r="E12">
        <v>0</v>
      </c>
      <c r="F12">
        <v>30</v>
      </c>
      <c r="G12">
        <v>22</v>
      </c>
      <c r="H12">
        <v>1.1152662659999999</v>
      </c>
      <c r="I12">
        <v>1.0513649</v>
      </c>
    </row>
    <row r="13" spans="1:9" x14ac:dyDescent="0.25">
      <c r="A13">
        <v>43070</v>
      </c>
      <c r="B13">
        <v>119585524.90000001</v>
      </c>
      <c r="C13">
        <v>718.5</v>
      </c>
      <c r="D13">
        <v>0</v>
      </c>
      <c r="E13">
        <v>2</v>
      </c>
      <c r="F13">
        <v>31</v>
      </c>
      <c r="G13">
        <v>19</v>
      </c>
      <c r="H13">
        <v>1.117852442</v>
      </c>
      <c r="I13">
        <v>1.0530996130000001</v>
      </c>
    </row>
    <row r="14" spans="1:9" x14ac:dyDescent="0.25">
      <c r="A14">
        <v>43101</v>
      </c>
      <c r="B14">
        <v>127178163.3</v>
      </c>
      <c r="C14">
        <v>757.8</v>
      </c>
      <c r="D14">
        <v>0</v>
      </c>
      <c r="E14">
        <v>1</v>
      </c>
      <c r="F14">
        <v>31</v>
      </c>
      <c r="G14">
        <v>22</v>
      </c>
      <c r="H14">
        <v>1.1204017740000001</v>
      </c>
      <c r="I14">
        <v>1.055026998</v>
      </c>
    </row>
    <row r="15" spans="1:9" x14ac:dyDescent="0.25">
      <c r="A15">
        <v>43132</v>
      </c>
      <c r="B15">
        <v>112578328.2</v>
      </c>
      <c r="C15">
        <v>577.1</v>
      </c>
      <c r="D15">
        <v>0</v>
      </c>
      <c r="E15">
        <v>1</v>
      </c>
      <c r="F15">
        <v>28</v>
      </c>
      <c r="G15">
        <v>19</v>
      </c>
      <c r="H15">
        <v>1.1229569189999999</v>
      </c>
      <c r="I15">
        <v>1.0569579090000001</v>
      </c>
    </row>
    <row r="16" spans="1:9" x14ac:dyDescent="0.25">
      <c r="A16">
        <v>43160</v>
      </c>
      <c r="B16">
        <v>122191302.2</v>
      </c>
      <c r="C16">
        <v>582.6</v>
      </c>
      <c r="D16">
        <v>0</v>
      </c>
      <c r="E16">
        <v>0</v>
      </c>
      <c r="F16">
        <v>31</v>
      </c>
      <c r="G16">
        <v>22</v>
      </c>
      <c r="H16">
        <v>1.1255178910000001</v>
      </c>
      <c r="I16">
        <v>1.058892355</v>
      </c>
    </row>
    <row r="17" spans="1:9" x14ac:dyDescent="0.25">
      <c r="A17">
        <v>43191</v>
      </c>
      <c r="B17">
        <v>116259011.90000001</v>
      </c>
      <c r="C17">
        <v>442.5</v>
      </c>
      <c r="D17">
        <v>0</v>
      </c>
      <c r="E17">
        <v>0</v>
      </c>
      <c r="F17">
        <v>30</v>
      </c>
      <c r="G17">
        <v>20</v>
      </c>
      <c r="H17">
        <v>1.1280847039999999</v>
      </c>
      <c r="I17">
        <v>1.060830341</v>
      </c>
    </row>
    <row r="18" spans="1:9" x14ac:dyDescent="0.25">
      <c r="A18">
        <v>43221</v>
      </c>
      <c r="B18">
        <v>123804329.8</v>
      </c>
      <c r="C18">
        <v>75.599999999999994</v>
      </c>
      <c r="D18">
        <v>38.200000000000003</v>
      </c>
      <c r="E18">
        <v>1</v>
      </c>
      <c r="F18">
        <v>31</v>
      </c>
      <c r="G18">
        <v>22</v>
      </c>
      <c r="H18">
        <v>1.1306573710000001</v>
      </c>
      <c r="I18">
        <v>1.0627718749999999</v>
      </c>
    </row>
    <row r="19" spans="1:9" x14ac:dyDescent="0.25">
      <c r="A19">
        <v>43252</v>
      </c>
      <c r="B19">
        <v>126359687.09999999</v>
      </c>
      <c r="C19">
        <v>16.7</v>
      </c>
      <c r="D19">
        <v>54</v>
      </c>
      <c r="E19">
        <v>0</v>
      </c>
      <c r="F19">
        <v>30</v>
      </c>
      <c r="G19">
        <v>21</v>
      </c>
      <c r="H19">
        <v>1.133235904</v>
      </c>
      <c r="I19">
        <v>1.064716961</v>
      </c>
    </row>
    <row r="20" spans="1:9" x14ac:dyDescent="0.25">
      <c r="A20">
        <v>43282</v>
      </c>
      <c r="B20">
        <v>135603866.09999999</v>
      </c>
      <c r="C20">
        <v>1.3</v>
      </c>
      <c r="D20">
        <v>106.9</v>
      </c>
      <c r="E20">
        <v>1</v>
      </c>
      <c r="F20">
        <v>31</v>
      </c>
      <c r="G20">
        <v>21</v>
      </c>
      <c r="H20">
        <v>1.1358203179999999</v>
      </c>
      <c r="I20">
        <v>1.0666656080000001</v>
      </c>
    </row>
    <row r="21" spans="1:9" x14ac:dyDescent="0.25">
      <c r="A21">
        <v>43313</v>
      </c>
      <c r="B21">
        <v>141373688.40000001</v>
      </c>
      <c r="C21">
        <v>2.7</v>
      </c>
      <c r="D21">
        <v>119.4</v>
      </c>
      <c r="E21">
        <v>1</v>
      </c>
      <c r="F21">
        <v>31</v>
      </c>
      <c r="G21">
        <v>22</v>
      </c>
      <c r="H21">
        <v>1.138410626</v>
      </c>
      <c r="I21">
        <v>1.0686178200000001</v>
      </c>
    </row>
    <row r="22" spans="1:9" x14ac:dyDescent="0.25">
      <c r="A22">
        <v>43344</v>
      </c>
      <c r="B22">
        <v>126159098.7</v>
      </c>
      <c r="C22">
        <v>62.2</v>
      </c>
      <c r="D22">
        <v>63.6</v>
      </c>
      <c r="E22">
        <v>1</v>
      </c>
      <c r="F22">
        <v>30</v>
      </c>
      <c r="G22">
        <v>19</v>
      </c>
      <c r="H22">
        <v>1.1410068419999999</v>
      </c>
      <c r="I22">
        <v>1.070573606</v>
      </c>
    </row>
    <row r="23" spans="1:9" x14ac:dyDescent="0.25">
      <c r="A23">
        <v>43374</v>
      </c>
      <c r="B23">
        <v>119787177.7</v>
      </c>
      <c r="C23">
        <v>285.89999999999998</v>
      </c>
      <c r="D23">
        <v>10.1</v>
      </c>
      <c r="E23">
        <v>1</v>
      </c>
      <c r="F23">
        <v>31</v>
      </c>
      <c r="G23">
        <v>22</v>
      </c>
      <c r="H23">
        <v>1.1436089780000001</v>
      </c>
      <c r="I23">
        <v>1.0725329720000001</v>
      </c>
    </row>
    <row r="24" spans="1:9" x14ac:dyDescent="0.25">
      <c r="A24">
        <v>43405</v>
      </c>
      <c r="B24">
        <v>117869370.59999999</v>
      </c>
      <c r="C24">
        <v>517.70000000000005</v>
      </c>
      <c r="D24">
        <v>0</v>
      </c>
      <c r="E24">
        <v>0</v>
      </c>
      <c r="F24">
        <v>30</v>
      </c>
      <c r="G24">
        <v>22</v>
      </c>
      <c r="H24">
        <v>1.1462170490000001</v>
      </c>
      <c r="I24">
        <v>1.074495923</v>
      </c>
    </row>
    <row r="25" spans="1:9" x14ac:dyDescent="0.25">
      <c r="A25">
        <v>43435</v>
      </c>
      <c r="B25">
        <v>115953345.59999999</v>
      </c>
      <c r="C25">
        <v>564.1</v>
      </c>
      <c r="D25">
        <v>0</v>
      </c>
      <c r="E25">
        <v>2</v>
      </c>
      <c r="F25">
        <v>31</v>
      </c>
      <c r="G25">
        <v>19</v>
      </c>
      <c r="H25">
        <v>1.1488310669999999</v>
      </c>
      <c r="I25">
        <v>1.076462467</v>
      </c>
    </row>
    <row r="26" spans="1:9" x14ac:dyDescent="0.25">
      <c r="A26">
        <v>43466</v>
      </c>
      <c r="B26">
        <v>126800943.8</v>
      </c>
      <c r="C26">
        <v>768.1</v>
      </c>
      <c r="D26">
        <v>0</v>
      </c>
      <c r="E26">
        <v>1</v>
      </c>
      <c r="F26">
        <v>31</v>
      </c>
      <c r="G26">
        <v>22</v>
      </c>
      <c r="H26">
        <v>1.1507832179999999</v>
      </c>
      <c r="I26">
        <v>1.078053248</v>
      </c>
    </row>
    <row r="27" spans="1:9" x14ac:dyDescent="0.25">
      <c r="A27">
        <v>43497</v>
      </c>
      <c r="B27">
        <v>113466304.8</v>
      </c>
      <c r="C27">
        <v>627.1</v>
      </c>
      <c r="D27">
        <v>0</v>
      </c>
      <c r="E27">
        <v>1</v>
      </c>
      <c r="F27">
        <v>28</v>
      </c>
      <c r="G27">
        <v>19</v>
      </c>
      <c r="H27">
        <v>1.152738686</v>
      </c>
      <c r="I27">
        <v>1.0796463789999999</v>
      </c>
    </row>
    <row r="28" spans="1:9" x14ac:dyDescent="0.25">
      <c r="A28">
        <v>43525</v>
      </c>
      <c r="B28">
        <v>121813007.2</v>
      </c>
      <c r="C28">
        <v>606.79999999999995</v>
      </c>
      <c r="D28">
        <v>0</v>
      </c>
      <c r="E28">
        <v>0</v>
      </c>
      <c r="F28">
        <v>31</v>
      </c>
      <c r="G28">
        <v>21</v>
      </c>
      <c r="H28">
        <v>1.154697477</v>
      </c>
      <c r="I28">
        <v>1.081241865</v>
      </c>
    </row>
    <row r="29" spans="1:9" x14ac:dyDescent="0.25">
      <c r="A29">
        <v>43556</v>
      </c>
      <c r="B29">
        <v>111967128.5</v>
      </c>
      <c r="C29">
        <v>349.3</v>
      </c>
      <c r="D29">
        <v>0</v>
      </c>
      <c r="E29">
        <v>0</v>
      </c>
      <c r="F29">
        <v>30</v>
      </c>
      <c r="G29">
        <v>21</v>
      </c>
      <c r="H29">
        <v>1.1566595959999999</v>
      </c>
      <c r="I29">
        <v>1.0828397089999999</v>
      </c>
    </row>
    <row r="30" spans="1:9" x14ac:dyDescent="0.25">
      <c r="A30">
        <v>43586</v>
      </c>
      <c r="B30">
        <v>115639976.59999999</v>
      </c>
      <c r="C30">
        <v>177.1</v>
      </c>
      <c r="D30">
        <v>2.5</v>
      </c>
      <c r="E30">
        <v>1</v>
      </c>
      <c r="F30">
        <v>31</v>
      </c>
      <c r="G30">
        <v>22</v>
      </c>
      <c r="H30">
        <v>1.1586250499999999</v>
      </c>
      <c r="I30">
        <v>1.0844399140000001</v>
      </c>
    </row>
    <row r="31" spans="1:9" x14ac:dyDescent="0.25">
      <c r="A31">
        <v>43617</v>
      </c>
      <c r="B31">
        <v>119036262.5</v>
      </c>
      <c r="C31">
        <v>35.799999999999997</v>
      </c>
      <c r="D31">
        <v>37.5</v>
      </c>
      <c r="E31">
        <v>0</v>
      </c>
      <c r="F31">
        <v>30</v>
      </c>
      <c r="G31">
        <v>20</v>
      </c>
      <c r="H31">
        <v>1.160593843</v>
      </c>
      <c r="I31">
        <v>1.086042484</v>
      </c>
    </row>
    <row r="32" spans="1:9" x14ac:dyDescent="0.25">
      <c r="A32">
        <v>43647</v>
      </c>
      <c r="B32">
        <v>137804311.19999999</v>
      </c>
      <c r="C32">
        <v>0</v>
      </c>
      <c r="D32">
        <v>136.5</v>
      </c>
      <c r="E32">
        <v>1</v>
      </c>
      <c r="F32">
        <v>31</v>
      </c>
      <c r="G32">
        <v>22</v>
      </c>
      <c r="H32">
        <v>1.162565981</v>
      </c>
      <c r="I32">
        <v>1.0876474220000001</v>
      </c>
    </row>
    <row r="33" spans="1:9" x14ac:dyDescent="0.25">
      <c r="A33">
        <v>43678</v>
      </c>
      <c r="B33">
        <v>131309154.2</v>
      </c>
      <c r="C33">
        <v>10.5</v>
      </c>
      <c r="D33">
        <v>75.8</v>
      </c>
      <c r="E33">
        <v>1</v>
      </c>
      <c r="F33">
        <v>31</v>
      </c>
      <c r="G33">
        <v>21</v>
      </c>
      <c r="H33">
        <v>1.1645414709999999</v>
      </c>
      <c r="I33">
        <v>1.0892547319999999</v>
      </c>
    </row>
    <row r="34" spans="1:9" x14ac:dyDescent="0.25">
      <c r="A34">
        <v>43709</v>
      </c>
      <c r="B34">
        <v>117572276.09999999</v>
      </c>
      <c r="C34">
        <v>42.9</v>
      </c>
      <c r="D34">
        <v>23.4</v>
      </c>
      <c r="E34">
        <v>1</v>
      </c>
      <c r="F34">
        <v>30</v>
      </c>
      <c r="G34">
        <v>20</v>
      </c>
      <c r="H34">
        <v>1.1665203179999999</v>
      </c>
      <c r="I34">
        <v>1.0908644169999999</v>
      </c>
    </row>
    <row r="35" spans="1:9" x14ac:dyDescent="0.25">
      <c r="A35">
        <v>43739</v>
      </c>
      <c r="B35">
        <v>119279078.7</v>
      </c>
      <c r="C35">
        <v>244.3</v>
      </c>
      <c r="D35">
        <v>4.5</v>
      </c>
      <c r="E35">
        <v>1</v>
      </c>
      <c r="F35">
        <v>31</v>
      </c>
      <c r="G35">
        <v>22</v>
      </c>
      <c r="H35">
        <v>1.168502527</v>
      </c>
      <c r="I35">
        <v>1.09247648</v>
      </c>
    </row>
    <row r="36" spans="1:9" x14ac:dyDescent="0.25">
      <c r="A36">
        <v>43770</v>
      </c>
      <c r="B36">
        <v>115482725</v>
      </c>
      <c r="C36">
        <v>518.6</v>
      </c>
      <c r="D36">
        <v>0</v>
      </c>
      <c r="E36">
        <v>0</v>
      </c>
      <c r="F36">
        <v>30</v>
      </c>
      <c r="G36">
        <v>21</v>
      </c>
      <c r="H36">
        <v>1.170488105</v>
      </c>
      <c r="I36">
        <v>1.094090926</v>
      </c>
    </row>
    <row r="37" spans="1:9" x14ac:dyDescent="0.25">
      <c r="A37">
        <v>43800</v>
      </c>
      <c r="B37">
        <v>114174815.59999999</v>
      </c>
      <c r="C37">
        <v>566.6</v>
      </c>
      <c r="D37">
        <v>0</v>
      </c>
      <c r="E37">
        <v>2</v>
      </c>
      <c r="F37">
        <v>31</v>
      </c>
      <c r="G37">
        <v>20</v>
      </c>
      <c r="H37">
        <v>1.172477056</v>
      </c>
      <c r="I37">
        <v>1.0957077580000001</v>
      </c>
    </row>
    <row r="38" spans="1:9" x14ac:dyDescent="0.25">
      <c r="A38">
        <v>43831</v>
      </c>
      <c r="B38">
        <v>122144818.7</v>
      </c>
      <c r="C38">
        <v>594.5</v>
      </c>
      <c r="D38">
        <v>0</v>
      </c>
      <c r="E38">
        <v>1</v>
      </c>
      <c r="F38">
        <v>31</v>
      </c>
      <c r="G38">
        <v>22</v>
      </c>
      <c r="H38">
        <v>1.1667567640000001</v>
      </c>
      <c r="I38">
        <v>1.0971337210000001</v>
      </c>
    </row>
    <row r="39" spans="1:9" x14ac:dyDescent="0.25">
      <c r="A39">
        <v>43862</v>
      </c>
      <c r="B39">
        <v>112974591.2</v>
      </c>
      <c r="C39">
        <v>617.6</v>
      </c>
      <c r="D39">
        <v>0</v>
      </c>
      <c r="E39">
        <v>1</v>
      </c>
      <c r="F39">
        <v>29</v>
      </c>
      <c r="G39">
        <v>19</v>
      </c>
      <c r="H39">
        <v>1.16106438</v>
      </c>
      <c r="I39">
        <v>1.0985615399999999</v>
      </c>
    </row>
    <row r="40" spans="1:9" x14ac:dyDescent="0.25">
      <c r="A40">
        <v>43891</v>
      </c>
      <c r="B40">
        <v>109424885.7</v>
      </c>
      <c r="C40">
        <v>456.3</v>
      </c>
      <c r="D40">
        <v>0</v>
      </c>
      <c r="E40">
        <v>0</v>
      </c>
      <c r="F40">
        <v>31</v>
      </c>
      <c r="G40">
        <v>22</v>
      </c>
      <c r="H40">
        <v>1.1553997680000001</v>
      </c>
      <c r="I40">
        <v>1.0999912169999999</v>
      </c>
    </row>
    <row r="41" spans="1:9" x14ac:dyDescent="0.25">
      <c r="A41">
        <v>43922</v>
      </c>
      <c r="B41">
        <v>92153402.090000004</v>
      </c>
      <c r="C41">
        <v>377.6</v>
      </c>
      <c r="D41">
        <v>0</v>
      </c>
      <c r="E41">
        <v>0</v>
      </c>
      <c r="F41">
        <v>30</v>
      </c>
      <c r="G41">
        <v>21</v>
      </c>
      <c r="H41">
        <v>1.1497627930000001</v>
      </c>
      <c r="I41">
        <v>1.1014227539999999</v>
      </c>
    </row>
    <row r="42" spans="1:9" x14ac:dyDescent="0.25">
      <c r="A42">
        <v>43952</v>
      </c>
      <c r="B42">
        <v>98750157.950000003</v>
      </c>
      <c r="C42">
        <v>205</v>
      </c>
      <c r="D42">
        <v>23.4</v>
      </c>
      <c r="E42">
        <v>1</v>
      </c>
      <c r="F42">
        <v>31</v>
      </c>
      <c r="G42">
        <v>20</v>
      </c>
      <c r="H42">
        <v>1.1441533189999999</v>
      </c>
      <c r="I42">
        <v>1.1028561539999999</v>
      </c>
    </row>
    <row r="43" spans="1:9" x14ac:dyDescent="0.25">
      <c r="A43">
        <v>43983</v>
      </c>
      <c r="B43">
        <v>115316544.8</v>
      </c>
      <c r="C43">
        <v>25.2</v>
      </c>
      <c r="D43">
        <v>71</v>
      </c>
      <c r="E43">
        <v>0</v>
      </c>
      <c r="F43">
        <v>30</v>
      </c>
      <c r="G43">
        <v>22</v>
      </c>
      <c r="H43">
        <v>1.1385712130000001</v>
      </c>
      <c r="I43">
        <v>1.10429142</v>
      </c>
    </row>
    <row r="44" spans="1:9" x14ac:dyDescent="0.25">
      <c r="A44">
        <v>44013</v>
      </c>
      <c r="B44">
        <v>134502457.09999999</v>
      </c>
      <c r="C44">
        <v>0</v>
      </c>
      <c r="D44">
        <v>168.3</v>
      </c>
      <c r="E44">
        <v>1</v>
      </c>
      <c r="F44">
        <v>31</v>
      </c>
      <c r="G44">
        <v>22</v>
      </c>
      <c r="H44">
        <v>1.133016341</v>
      </c>
      <c r="I44">
        <v>1.1057285539999999</v>
      </c>
    </row>
    <row r="45" spans="1:9" x14ac:dyDescent="0.25">
      <c r="A45">
        <v>44044</v>
      </c>
      <c r="B45">
        <v>127026360.8</v>
      </c>
      <c r="C45">
        <v>4.4000000000000004</v>
      </c>
      <c r="D45">
        <v>82</v>
      </c>
      <c r="E45">
        <v>1</v>
      </c>
      <c r="F45">
        <v>31</v>
      </c>
      <c r="G45">
        <v>20</v>
      </c>
      <c r="H45">
        <v>1.1274885699999999</v>
      </c>
      <c r="I45">
        <v>1.107167558</v>
      </c>
    </row>
    <row r="46" spans="1:9" x14ac:dyDescent="0.25">
      <c r="A46">
        <v>44075</v>
      </c>
      <c r="B46">
        <v>108911586.90000001</v>
      </c>
      <c r="C46">
        <v>84.9</v>
      </c>
      <c r="D46">
        <v>11</v>
      </c>
      <c r="E46">
        <v>1</v>
      </c>
      <c r="F46">
        <v>30</v>
      </c>
      <c r="G46">
        <v>21</v>
      </c>
      <c r="H46">
        <v>1.121987769</v>
      </c>
      <c r="I46">
        <v>1.108608434</v>
      </c>
    </row>
    <row r="47" spans="1:9" x14ac:dyDescent="0.25">
      <c r="A47">
        <v>44105</v>
      </c>
      <c r="B47">
        <v>113948773.09999999</v>
      </c>
      <c r="C47">
        <v>281.8</v>
      </c>
      <c r="D47">
        <v>0</v>
      </c>
      <c r="E47">
        <v>1</v>
      </c>
      <c r="F47">
        <v>31</v>
      </c>
      <c r="G47">
        <v>21</v>
      </c>
      <c r="H47">
        <v>1.116513804</v>
      </c>
      <c r="I47">
        <v>1.110051186</v>
      </c>
    </row>
    <row r="48" spans="1:9" x14ac:dyDescent="0.25">
      <c r="A48">
        <v>44136</v>
      </c>
      <c r="B48">
        <v>105666017.8</v>
      </c>
      <c r="C48">
        <v>350.5</v>
      </c>
      <c r="D48">
        <v>0</v>
      </c>
      <c r="E48">
        <v>0</v>
      </c>
      <c r="F48">
        <v>30</v>
      </c>
      <c r="G48">
        <v>21</v>
      </c>
      <c r="H48">
        <v>1.111066546</v>
      </c>
      <c r="I48">
        <v>1.1114958159999999</v>
      </c>
    </row>
    <row r="49" spans="1:9" x14ac:dyDescent="0.25">
      <c r="A49">
        <v>44166</v>
      </c>
      <c r="B49">
        <v>113668592.7</v>
      </c>
      <c r="C49">
        <v>579.1</v>
      </c>
      <c r="D49">
        <v>0</v>
      </c>
      <c r="E49">
        <v>2</v>
      </c>
      <c r="F49">
        <v>31</v>
      </c>
      <c r="G49">
        <v>21</v>
      </c>
      <c r="H49">
        <v>1.105645864</v>
      </c>
      <c r="I49">
        <v>1.1129423249999999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7E87-A131-4C4B-B0F2-6B91B2A4ADE7}">
  <dimension ref="A1:I25"/>
  <sheetViews>
    <sheetView workbookViewId="0"/>
  </sheetViews>
  <sheetFormatPr defaultRowHeight="15" x14ac:dyDescent="0.25"/>
  <cols>
    <col min="1" max="1" width="8.7109375" bestFit="1" customWidth="1"/>
    <col min="2" max="2" width="13.1406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1" bestFit="1" customWidth="1"/>
    <col min="10" max="10" width="11.28515625" bestFit="1" customWidth="1"/>
  </cols>
  <sheetData>
    <row r="1" spans="1:9" x14ac:dyDescent="0.25">
      <c r="A1" t="s">
        <v>1</v>
      </c>
      <c r="B1" t="s">
        <v>9</v>
      </c>
      <c r="C1" t="s">
        <v>4</v>
      </c>
      <c r="D1" t="s">
        <v>5</v>
      </c>
      <c r="E1" t="s">
        <v>6</v>
      </c>
      <c r="F1" t="s">
        <v>2</v>
      </c>
      <c r="G1" t="s">
        <v>3</v>
      </c>
      <c r="H1" t="s">
        <v>7</v>
      </c>
      <c r="I1" t="s">
        <v>8</v>
      </c>
    </row>
    <row r="2" spans="1:9" x14ac:dyDescent="0.25">
      <c r="A2">
        <v>44197</v>
      </c>
      <c r="B2">
        <v>0</v>
      </c>
      <c r="C2">
        <v>719.24</v>
      </c>
      <c r="D2">
        <v>0</v>
      </c>
      <c r="E2">
        <v>1</v>
      </c>
      <c r="F2">
        <v>31</v>
      </c>
      <c r="G2">
        <v>20</v>
      </c>
      <c r="H2">
        <v>1.1092654609999999</v>
      </c>
      <c r="I2">
        <v>1.114406335</v>
      </c>
    </row>
    <row r="3" spans="1:9" x14ac:dyDescent="0.25">
      <c r="A3">
        <v>44228</v>
      </c>
      <c r="B3">
        <v>0</v>
      </c>
      <c r="C3">
        <v>661.05</v>
      </c>
      <c r="D3">
        <v>0</v>
      </c>
      <c r="E3">
        <v>1</v>
      </c>
      <c r="F3">
        <v>28</v>
      </c>
      <c r="G3">
        <v>19</v>
      </c>
      <c r="H3">
        <v>1.1128969070000001</v>
      </c>
      <c r="I3">
        <v>1.115872271</v>
      </c>
    </row>
    <row r="4" spans="1:9" x14ac:dyDescent="0.25">
      <c r="A4">
        <v>44256</v>
      </c>
      <c r="B4">
        <v>0</v>
      </c>
      <c r="C4">
        <v>553.53</v>
      </c>
      <c r="D4">
        <v>0.22</v>
      </c>
      <c r="E4">
        <v>0</v>
      </c>
      <c r="F4">
        <v>31</v>
      </c>
      <c r="G4">
        <v>23</v>
      </c>
      <c r="H4">
        <v>1.1165402419999999</v>
      </c>
      <c r="I4">
        <v>1.1173401350000001</v>
      </c>
    </row>
    <row r="5" spans="1:9" x14ac:dyDescent="0.25">
      <c r="A5">
        <v>44287</v>
      </c>
      <c r="B5">
        <v>0</v>
      </c>
      <c r="C5">
        <v>352.08</v>
      </c>
      <c r="D5">
        <v>0</v>
      </c>
      <c r="E5">
        <v>0</v>
      </c>
      <c r="F5">
        <v>30</v>
      </c>
      <c r="G5">
        <v>21</v>
      </c>
      <c r="H5">
        <v>1.120195504</v>
      </c>
      <c r="I5">
        <v>1.1188099300000001</v>
      </c>
    </row>
    <row r="6" spans="1:9" x14ac:dyDescent="0.25">
      <c r="A6">
        <v>44317</v>
      </c>
      <c r="B6">
        <v>0</v>
      </c>
      <c r="C6">
        <v>137.03</v>
      </c>
      <c r="D6">
        <v>21.89</v>
      </c>
      <c r="E6">
        <v>1</v>
      </c>
      <c r="F6">
        <v>31</v>
      </c>
      <c r="G6">
        <v>20</v>
      </c>
      <c r="H6">
        <v>1.1238627329999999</v>
      </c>
      <c r="I6">
        <v>1.120281659</v>
      </c>
    </row>
    <row r="7" spans="1:9" x14ac:dyDescent="0.25">
      <c r="A7">
        <v>44348</v>
      </c>
      <c r="B7">
        <v>0</v>
      </c>
      <c r="C7">
        <v>29.01</v>
      </c>
      <c r="D7">
        <v>55.68</v>
      </c>
      <c r="E7">
        <v>0</v>
      </c>
      <c r="F7">
        <v>30</v>
      </c>
      <c r="G7">
        <v>22</v>
      </c>
      <c r="H7">
        <v>1.127541967</v>
      </c>
      <c r="I7">
        <v>1.1217553229999999</v>
      </c>
    </row>
    <row r="8" spans="1:9" x14ac:dyDescent="0.25">
      <c r="A8">
        <v>44378</v>
      </c>
      <c r="B8">
        <v>0</v>
      </c>
      <c r="C8">
        <v>3.89</v>
      </c>
      <c r="D8">
        <v>118.17</v>
      </c>
      <c r="E8">
        <v>1</v>
      </c>
      <c r="F8">
        <v>31</v>
      </c>
      <c r="G8">
        <v>21</v>
      </c>
      <c r="H8">
        <v>1.1312332460000001</v>
      </c>
      <c r="I8">
        <v>1.123230926</v>
      </c>
    </row>
    <row r="9" spans="1:9" x14ac:dyDescent="0.25">
      <c r="A9">
        <v>44409</v>
      </c>
      <c r="B9">
        <v>0</v>
      </c>
      <c r="C9">
        <v>9.49</v>
      </c>
      <c r="D9">
        <v>79.930000000000007</v>
      </c>
      <c r="E9">
        <v>1</v>
      </c>
      <c r="F9">
        <v>31</v>
      </c>
      <c r="G9">
        <v>21</v>
      </c>
      <c r="H9">
        <v>1.1349366089999999</v>
      </c>
      <c r="I9">
        <v>1.1247084700000001</v>
      </c>
    </row>
    <row r="10" spans="1:9" x14ac:dyDescent="0.25">
      <c r="A10">
        <v>44440</v>
      </c>
      <c r="B10">
        <v>0</v>
      </c>
      <c r="C10">
        <v>68.5</v>
      </c>
      <c r="D10">
        <v>35.21</v>
      </c>
      <c r="E10">
        <v>1</v>
      </c>
      <c r="F10">
        <v>30</v>
      </c>
      <c r="G10">
        <v>21</v>
      </c>
      <c r="H10">
        <v>1.1386520959999999</v>
      </c>
      <c r="I10">
        <v>1.126187958</v>
      </c>
    </row>
    <row r="11" spans="1:9" x14ac:dyDescent="0.25">
      <c r="A11">
        <v>44470</v>
      </c>
      <c r="B11">
        <v>0</v>
      </c>
      <c r="C11">
        <v>243.2222222</v>
      </c>
      <c r="D11">
        <v>2.71</v>
      </c>
      <c r="E11">
        <v>1</v>
      </c>
      <c r="F11">
        <v>31</v>
      </c>
      <c r="G11">
        <v>20</v>
      </c>
      <c r="H11">
        <v>1.1423797469999999</v>
      </c>
      <c r="I11">
        <v>1.127669392</v>
      </c>
    </row>
    <row r="12" spans="1:9" x14ac:dyDescent="0.25">
      <c r="A12">
        <v>44501</v>
      </c>
      <c r="B12">
        <v>0</v>
      </c>
      <c r="C12">
        <v>434.36111110000002</v>
      </c>
      <c r="D12">
        <v>0</v>
      </c>
      <c r="E12">
        <v>0</v>
      </c>
      <c r="F12">
        <v>30</v>
      </c>
      <c r="G12">
        <v>22</v>
      </c>
      <c r="H12">
        <v>1.1461196010000001</v>
      </c>
      <c r="I12">
        <v>1.129152774</v>
      </c>
    </row>
    <row r="13" spans="1:9" x14ac:dyDescent="0.25">
      <c r="A13">
        <v>44531</v>
      </c>
      <c r="B13">
        <v>0</v>
      </c>
      <c r="C13">
        <v>585.51</v>
      </c>
      <c r="D13">
        <v>0</v>
      </c>
      <c r="E13">
        <v>2</v>
      </c>
      <c r="F13">
        <v>31</v>
      </c>
      <c r="G13">
        <v>21</v>
      </c>
      <c r="H13">
        <v>1.1498716980000001</v>
      </c>
      <c r="I13">
        <v>1.1306381080000001</v>
      </c>
    </row>
    <row r="14" spans="1:9" x14ac:dyDescent="0.25">
      <c r="A14">
        <v>44562</v>
      </c>
      <c r="B14">
        <v>0</v>
      </c>
      <c r="C14">
        <v>719.24</v>
      </c>
      <c r="D14">
        <v>0</v>
      </c>
      <c r="E14">
        <v>1</v>
      </c>
      <c r="F14">
        <v>31</v>
      </c>
      <c r="G14">
        <v>20</v>
      </c>
      <c r="H14">
        <v>1.15391303</v>
      </c>
      <c r="I14">
        <v>1.132301692</v>
      </c>
    </row>
    <row r="15" spans="1:9" x14ac:dyDescent="0.25">
      <c r="A15">
        <v>44593</v>
      </c>
      <c r="B15">
        <v>0</v>
      </c>
      <c r="C15">
        <v>661.05</v>
      </c>
      <c r="D15">
        <v>0</v>
      </c>
      <c r="E15">
        <v>1</v>
      </c>
      <c r="F15">
        <v>28</v>
      </c>
      <c r="G15">
        <v>19</v>
      </c>
      <c r="H15">
        <v>1.1579685639999999</v>
      </c>
      <c r="I15">
        <v>1.133967725</v>
      </c>
    </row>
    <row r="16" spans="1:9" x14ac:dyDescent="0.25">
      <c r="A16">
        <v>44621</v>
      </c>
      <c r="B16">
        <v>0</v>
      </c>
      <c r="C16">
        <v>553.53</v>
      </c>
      <c r="D16">
        <v>0.22</v>
      </c>
      <c r="E16">
        <v>0</v>
      </c>
      <c r="F16">
        <v>31</v>
      </c>
      <c r="G16">
        <v>23</v>
      </c>
      <c r="H16">
        <v>1.162038353</v>
      </c>
      <c r="I16">
        <v>1.135636208</v>
      </c>
    </row>
    <row r="17" spans="1:9" x14ac:dyDescent="0.25">
      <c r="A17">
        <v>44652</v>
      </c>
      <c r="B17">
        <v>0</v>
      </c>
      <c r="C17">
        <v>352.08</v>
      </c>
      <c r="D17">
        <v>0</v>
      </c>
      <c r="E17">
        <v>0</v>
      </c>
      <c r="F17">
        <v>30</v>
      </c>
      <c r="G17">
        <v>20</v>
      </c>
      <c r="H17">
        <v>1.1661224450000001</v>
      </c>
      <c r="I17">
        <v>1.1373071459999999</v>
      </c>
    </row>
    <row r="18" spans="1:9" x14ac:dyDescent="0.25">
      <c r="A18">
        <v>44682</v>
      </c>
      <c r="B18">
        <v>0</v>
      </c>
      <c r="C18">
        <v>137.03</v>
      </c>
      <c r="D18">
        <v>21.89</v>
      </c>
      <c r="E18">
        <v>1</v>
      </c>
      <c r="F18">
        <v>31</v>
      </c>
      <c r="G18">
        <v>21</v>
      </c>
      <c r="H18">
        <v>1.170220891</v>
      </c>
      <c r="I18">
        <v>1.138980543</v>
      </c>
    </row>
    <row r="19" spans="1:9" x14ac:dyDescent="0.25">
      <c r="A19">
        <v>44713</v>
      </c>
      <c r="B19">
        <v>0</v>
      </c>
      <c r="C19">
        <v>29.01</v>
      </c>
      <c r="D19">
        <v>55.68</v>
      </c>
      <c r="E19">
        <v>0</v>
      </c>
      <c r="F19">
        <v>30</v>
      </c>
      <c r="G19">
        <v>22</v>
      </c>
      <c r="H19">
        <v>1.1743337410000001</v>
      </c>
      <c r="I19">
        <v>1.1406564029999999</v>
      </c>
    </row>
    <row r="20" spans="1:9" x14ac:dyDescent="0.25">
      <c r="A20">
        <v>44743</v>
      </c>
      <c r="B20">
        <v>0</v>
      </c>
      <c r="C20">
        <v>3.89</v>
      </c>
      <c r="D20">
        <v>118.17</v>
      </c>
      <c r="E20">
        <v>1</v>
      </c>
      <c r="F20">
        <v>31</v>
      </c>
      <c r="G20">
        <v>20</v>
      </c>
      <c r="H20">
        <v>1.178461046</v>
      </c>
      <c r="I20">
        <v>1.1423347269999999</v>
      </c>
    </row>
    <row r="21" spans="1:9" x14ac:dyDescent="0.25">
      <c r="A21">
        <v>44774</v>
      </c>
      <c r="B21">
        <v>0</v>
      </c>
      <c r="C21">
        <v>9.49</v>
      </c>
      <c r="D21">
        <v>79.930000000000007</v>
      </c>
      <c r="E21">
        <v>1</v>
      </c>
      <c r="F21">
        <v>31</v>
      </c>
      <c r="G21">
        <v>22</v>
      </c>
      <c r="H21">
        <v>1.182602857</v>
      </c>
      <c r="I21">
        <v>1.1440155219999999</v>
      </c>
    </row>
    <row r="22" spans="1:9" x14ac:dyDescent="0.25">
      <c r="A22">
        <v>44805</v>
      </c>
      <c r="B22">
        <v>0</v>
      </c>
      <c r="C22">
        <v>68.5</v>
      </c>
      <c r="D22">
        <v>35.21</v>
      </c>
      <c r="E22">
        <v>1</v>
      </c>
      <c r="F22">
        <v>30</v>
      </c>
      <c r="G22">
        <v>21</v>
      </c>
      <c r="H22">
        <v>1.1867592250000001</v>
      </c>
      <c r="I22">
        <v>1.1456987890000001</v>
      </c>
    </row>
    <row r="23" spans="1:9" x14ac:dyDescent="0.25">
      <c r="A23">
        <v>44835</v>
      </c>
      <c r="B23">
        <v>0</v>
      </c>
      <c r="C23">
        <v>243.2222222</v>
      </c>
      <c r="D23">
        <v>2.71</v>
      </c>
      <c r="E23">
        <v>1</v>
      </c>
      <c r="F23">
        <v>31</v>
      </c>
      <c r="G23">
        <v>20</v>
      </c>
      <c r="H23">
        <v>1.190930201</v>
      </c>
      <c r="I23">
        <v>1.1473845330000001</v>
      </c>
    </row>
    <row r="24" spans="1:9" x14ac:dyDescent="0.25">
      <c r="A24">
        <v>44866</v>
      </c>
      <c r="B24">
        <v>0</v>
      </c>
      <c r="C24">
        <v>434.36111110000002</v>
      </c>
      <c r="D24">
        <v>0</v>
      </c>
      <c r="E24">
        <v>0</v>
      </c>
      <c r="F24">
        <v>30</v>
      </c>
      <c r="G24">
        <v>22</v>
      </c>
      <c r="H24">
        <v>1.195115836</v>
      </c>
      <c r="I24">
        <v>1.149072758</v>
      </c>
    </row>
    <row r="25" spans="1:9" x14ac:dyDescent="0.25">
      <c r="A25">
        <v>44896</v>
      </c>
      <c r="B25">
        <v>0</v>
      </c>
      <c r="C25">
        <v>585.51</v>
      </c>
      <c r="D25">
        <v>0</v>
      </c>
      <c r="E25">
        <v>2</v>
      </c>
      <c r="F25">
        <v>31</v>
      </c>
      <c r="G25">
        <v>20</v>
      </c>
      <c r="H25">
        <v>1.199316182</v>
      </c>
      <c r="I25">
        <v>1.1507634659999999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F590C-01BB-459E-A28B-192A48201157}">
  <dimension ref="A1:S49"/>
  <sheetViews>
    <sheetView workbookViewId="0">
      <selection activeCell="L1" sqref="L1:R1"/>
    </sheetView>
  </sheetViews>
  <sheetFormatPr defaultRowHeight="15" x14ac:dyDescent="0.25"/>
  <cols>
    <col min="1" max="1" width="8.7109375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1" bestFit="1" customWidth="1"/>
    <col min="10" max="10" width="13.5703125" bestFit="1" customWidth="1"/>
  </cols>
  <sheetData>
    <row r="1" spans="1:19" x14ac:dyDescent="0.25">
      <c r="A1" t="s">
        <v>1</v>
      </c>
      <c r="B1" t="s">
        <v>9</v>
      </c>
      <c r="C1" t="s">
        <v>4</v>
      </c>
      <c r="D1" t="s">
        <v>5</v>
      </c>
      <c r="E1" t="s">
        <v>6</v>
      </c>
      <c r="F1" t="s">
        <v>2</v>
      </c>
      <c r="G1" t="s">
        <v>3</v>
      </c>
      <c r="H1" t="s">
        <v>7</v>
      </c>
      <c r="I1" t="s">
        <v>8</v>
      </c>
      <c r="K1" t="s">
        <v>9</v>
      </c>
      <c r="L1" t="s">
        <v>4</v>
      </c>
      <c r="M1" t="s">
        <v>5</v>
      </c>
      <c r="N1" t="s">
        <v>6</v>
      </c>
      <c r="O1" t="s">
        <v>2</v>
      </c>
      <c r="P1" t="s">
        <v>3</v>
      </c>
      <c r="Q1" t="s">
        <v>7</v>
      </c>
      <c r="R1" t="s">
        <v>8</v>
      </c>
      <c r="S1" t="s">
        <v>31</v>
      </c>
    </row>
    <row r="2" spans="1:19" x14ac:dyDescent="0.25">
      <c r="A2">
        <v>42736</v>
      </c>
      <c r="B2">
        <v>114991755.3</v>
      </c>
      <c r="C2">
        <v>620.29999999999995</v>
      </c>
      <c r="D2">
        <v>0</v>
      </c>
      <c r="E2">
        <v>1</v>
      </c>
      <c r="F2">
        <v>31</v>
      </c>
      <c r="G2">
        <v>21</v>
      </c>
      <c r="H2">
        <v>1.089731308</v>
      </c>
      <c r="I2">
        <v>1.0341741520000001</v>
      </c>
      <c r="K2">
        <f>GSGT50_kWh</f>
        <v>181553619.15867329</v>
      </c>
      <c r="L2">
        <f>N10HDD18*C2</f>
        <v>5215476.5484469077</v>
      </c>
      <c r="M2">
        <f>N10CDD18*D2</f>
        <v>0</v>
      </c>
      <c r="N2">
        <f>StatDays*E2</f>
        <v>2910790.0347400415</v>
      </c>
      <c r="O2">
        <f>MonthDays*F2</f>
        <v>10327608.819244821</v>
      </c>
      <c r="P2">
        <f>PeakDays*G2</f>
        <v>39546166.352911755</v>
      </c>
      <c r="Q2">
        <f>OntarioGDP*H2</f>
        <v>94705289.308088064</v>
      </c>
      <c r="R2">
        <f>LondonPop*I2</f>
        <v>-211416338.5448758</v>
      </c>
      <c r="S2">
        <f t="shared" ref="S2:S49" si="0">SUM(K2:R2)</f>
        <v>122842611.67722905</v>
      </c>
    </row>
    <row r="3" spans="1:19" x14ac:dyDescent="0.25">
      <c r="A3">
        <v>42767</v>
      </c>
      <c r="B3">
        <v>122254037.2</v>
      </c>
      <c r="C3">
        <v>501</v>
      </c>
      <c r="D3">
        <v>0</v>
      </c>
      <c r="E3">
        <v>1</v>
      </c>
      <c r="F3">
        <v>28</v>
      </c>
      <c r="G3">
        <v>19</v>
      </c>
      <c r="H3">
        <v>1.0922582709999999</v>
      </c>
      <c r="I3">
        <v>1.0358805019999999</v>
      </c>
      <c r="K3">
        <f>GSGT50_kWh</f>
        <v>181553619.15867329</v>
      </c>
      <c r="L3">
        <f>N10HDD18*C3</f>
        <v>4212403.2738544261</v>
      </c>
      <c r="M3">
        <f>N10CDD18*D3</f>
        <v>0</v>
      </c>
      <c r="N3">
        <f>StatDays*E3</f>
        <v>2910790.0347400415</v>
      </c>
      <c r="O3">
        <f>MonthDays*F3</f>
        <v>9328162.8044791929</v>
      </c>
      <c r="P3">
        <f>PeakDays*G3</f>
        <v>35779864.795491591</v>
      </c>
      <c r="Q3">
        <f>OntarioGDP*H3</f>
        <v>94924900.1059324</v>
      </c>
      <c r="R3">
        <f>LondonPop*I3</f>
        <v>-211765167.86784655</v>
      </c>
      <c r="S3">
        <f t="shared" si="0"/>
        <v>116944572.30532438</v>
      </c>
    </row>
    <row r="4" spans="1:19" x14ac:dyDescent="0.25">
      <c r="A4">
        <v>42795</v>
      </c>
      <c r="B4">
        <v>124913359.2</v>
      </c>
      <c r="C4">
        <v>559.20000000000005</v>
      </c>
      <c r="D4">
        <v>0</v>
      </c>
      <c r="E4">
        <v>0</v>
      </c>
      <c r="F4">
        <v>31</v>
      </c>
      <c r="G4">
        <v>23</v>
      </c>
      <c r="H4">
        <v>1.0947910940000001</v>
      </c>
      <c r="I4">
        <v>1.0375896659999999</v>
      </c>
      <c r="K4">
        <f>GSGT50_kWh</f>
        <v>181553619.15867329</v>
      </c>
      <c r="L4">
        <f>N10HDD18*C4</f>
        <v>4701748.3248291323</v>
      </c>
      <c r="M4">
        <f>N10CDD18*D4</f>
        <v>0</v>
      </c>
      <c r="N4">
        <f>StatDays*E4</f>
        <v>0</v>
      </c>
      <c r="O4">
        <f>MonthDays*F4</f>
        <v>10327608.819244821</v>
      </c>
      <c r="P4">
        <f>PeakDays*G4</f>
        <v>43312467.91033192</v>
      </c>
      <c r="Q4">
        <f>OntarioGDP*H4</f>
        <v>95145020.178853348</v>
      </c>
      <c r="R4">
        <f>LondonPop*I4</f>
        <v>-212114572.45715475</v>
      </c>
      <c r="S4">
        <f t="shared" si="0"/>
        <v>122925891.93477774</v>
      </c>
    </row>
    <row r="5" spans="1:19" x14ac:dyDescent="0.25">
      <c r="A5">
        <v>42826</v>
      </c>
      <c r="B5">
        <v>111628772</v>
      </c>
      <c r="C5">
        <v>249.8</v>
      </c>
      <c r="D5">
        <v>0</v>
      </c>
      <c r="E5">
        <v>0</v>
      </c>
      <c r="F5">
        <v>30</v>
      </c>
      <c r="G5">
        <v>19</v>
      </c>
      <c r="H5">
        <v>1.0973297900000001</v>
      </c>
      <c r="I5">
        <v>1.0393016509999999</v>
      </c>
      <c r="K5">
        <f>GSGT50_kWh</f>
        <v>181553619.15867329</v>
      </c>
      <c r="L5">
        <f>N10HDD18*C5</f>
        <v>2100316.0435306104</v>
      </c>
      <c r="M5">
        <f>N10CDD18*D5</f>
        <v>0</v>
      </c>
      <c r="N5">
        <f>StatDays*E5</f>
        <v>0</v>
      </c>
      <c r="O5">
        <f>MonthDays*F5</f>
        <v>9994460.1476562768</v>
      </c>
      <c r="P5">
        <f>PeakDays*G5</f>
        <v>35779864.795491591</v>
      </c>
      <c r="Q5">
        <f>OntarioGDP*H5</f>
        <v>95365650.65664199</v>
      </c>
      <c r="R5">
        <f>LondonPop*I5</f>
        <v>-212464553.74381113</v>
      </c>
      <c r="S5">
        <f t="shared" si="0"/>
        <v>112329357.0581826</v>
      </c>
    </row>
    <row r="6" spans="1:19" x14ac:dyDescent="0.25">
      <c r="A6">
        <v>42856</v>
      </c>
      <c r="B6">
        <v>119336727.09999999</v>
      </c>
      <c r="C6">
        <v>186.5</v>
      </c>
      <c r="D6">
        <v>8.6999999999999993</v>
      </c>
      <c r="E6">
        <v>1</v>
      </c>
      <c r="F6">
        <v>31</v>
      </c>
      <c r="G6">
        <v>22</v>
      </c>
      <c r="H6">
        <v>1.0998743740000001</v>
      </c>
      <c r="I6">
        <v>1.0410164609999999</v>
      </c>
      <c r="K6">
        <f>GSGT50_kWh</f>
        <v>181553619.15867329</v>
      </c>
      <c r="L6">
        <f>N10HDD18*C6</f>
        <v>1568090.2406663683</v>
      </c>
      <c r="M6">
        <f>N10CDD18*D6</f>
        <v>1602769.1760282742</v>
      </c>
      <c r="N6">
        <f>StatDays*E6</f>
        <v>2910790.0347400415</v>
      </c>
      <c r="O6">
        <f>MonthDays*F6</f>
        <v>10327608.819244821</v>
      </c>
      <c r="P6">
        <f>PeakDays*G6</f>
        <v>41429317.131621838</v>
      </c>
      <c r="Q6">
        <f>OntarioGDP*H6</f>
        <v>95586792.842903495</v>
      </c>
      <c r="R6">
        <f>LondonPop*I6</f>
        <v>-212815112.54553619</v>
      </c>
      <c r="S6">
        <f t="shared" si="0"/>
        <v>122163874.8583419</v>
      </c>
    </row>
    <row r="7" spans="1:19" x14ac:dyDescent="0.25">
      <c r="A7">
        <v>42887</v>
      </c>
      <c r="B7">
        <v>126432222.7</v>
      </c>
      <c r="C7">
        <v>28.7</v>
      </c>
      <c r="D7">
        <v>66.7</v>
      </c>
      <c r="E7">
        <v>0</v>
      </c>
      <c r="F7">
        <v>30</v>
      </c>
      <c r="G7">
        <v>22</v>
      </c>
      <c r="H7">
        <v>1.102424858</v>
      </c>
      <c r="I7">
        <v>1.0427341000000001</v>
      </c>
      <c r="K7">
        <f>GSGT50_kWh</f>
        <v>181553619.15867329</v>
      </c>
      <c r="L7">
        <f>N10HDD18*C7</f>
        <v>241309.32926072262</v>
      </c>
      <c r="M7">
        <f>N10CDD18*D7</f>
        <v>12287897.016216772</v>
      </c>
      <c r="N7">
        <f>StatDays*E7</f>
        <v>0</v>
      </c>
      <c r="O7">
        <f>MonthDays*F7</f>
        <v>9994460.1476562768</v>
      </c>
      <c r="P7">
        <f>PeakDays*G7</f>
        <v>41429317.131621838</v>
      </c>
      <c r="Q7">
        <f>OntarioGDP*H7</f>
        <v>95808447.780521974</v>
      </c>
      <c r="R7">
        <f>LondonPop*I7</f>
        <v>-213166249.68005037</v>
      </c>
      <c r="S7">
        <f t="shared" si="0"/>
        <v>128148800.88390052</v>
      </c>
    </row>
    <row r="8" spans="1:19" x14ac:dyDescent="0.25">
      <c r="A8">
        <v>42917</v>
      </c>
      <c r="B8">
        <v>131478816.7</v>
      </c>
      <c r="C8">
        <v>0.2</v>
      </c>
      <c r="D8">
        <v>93.8</v>
      </c>
      <c r="E8">
        <v>1</v>
      </c>
      <c r="F8">
        <v>31</v>
      </c>
      <c r="G8">
        <v>20</v>
      </c>
      <c r="H8">
        <v>1.1049812560000001</v>
      </c>
      <c r="I8">
        <v>1.0444545730000001</v>
      </c>
      <c r="K8">
        <f>GSGT50_kWh</f>
        <v>181553619.15867329</v>
      </c>
      <c r="L8">
        <f>N10HDD18*C8</f>
        <v>1681.5981133151404</v>
      </c>
      <c r="M8">
        <f>N10CDD18*D8</f>
        <v>17280430.88637381</v>
      </c>
      <c r="N8">
        <f>StatDays*E8</f>
        <v>2910790.0347400415</v>
      </c>
      <c r="O8">
        <f>MonthDays*F8</f>
        <v>10327608.819244821</v>
      </c>
      <c r="P8">
        <f>PeakDays*G8</f>
        <v>37663015.574201673</v>
      </c>
      <c r="Q8">
        <f>OntarioGDP*H8</f>
        <v>96030616.686195582</v>
      </c>
      <c r="R8">
        <f>LondonPop*I8</f>
        <v>-213517966.1695042</v>
      </c>
      <c r="S8">
        <f t="shared" si="0"/>
        <v>132249796.58803836</v>
      </c>
    </row>
    <row r="9" spans="1:19" x14ac:dyDescent="0.25">
      <c r="A9">
        <v>42948</v>
      </c>
      <c r="B9">
        <v>129638713.40000001</v>
      </c>
      <c r="C9">
        <v>20.8</v>
      </c>
      <c r="D9">
        <v>50.2</v>
      </c>
      <c r="E9">
        <v>1</v>
      </c>
      <c r="F9">
        <v>31</v>
      </c>
      <c r="G9">
        <v>22</v>
      </c>
      <c r="H9">
        <v>1.1075435819999999</v>
      </c>
      <c r="I9">
        <v>1.0461778850000001</v>
      </c>
      <c r="K9">
        <f>GSGT50_kWh</f>
        <v>181553619.15867329</v>
      </c>
      <c r="L9">
        <f>N10HDD18*C9</f>
        <v>174886.20378477461</v>
      </c>
      <c r="M9">
        <f>N10CDD18*D9</f>
        <v>9248162.372025216</v>
      </c>
      <c r="N9">
        <f>StatDays*E9</f>
        <v>2910790.0347400415</v>
      </c>
      <c r="O9">
        <f>MonthDays*F9</f>
        <v>10327608.819244821</v>
      </c>
      <c r="P9">
        <f>PeakDays*G9</f>
        <v>41429317.131621838</v>
      </c>
      <c r="Q9">
        <f>OntarioGDP*H9</f>
        <v>96253300.776622415</v>
      </c>
      <c r="R9">
        <f>LondonPop*I9</f>
        <v>-213870263.03604823</v>
      </c>
      <c r="S9">
        <f t="shared" si="0"/>
        <v>128027421.46066415</v>
      </c>
    </row>
    <row r="10" spans="1:19" x14ac:dyDescent="0.25">
      <c r="A10">
        <v>42979</v>
      </c>
      <c r="B10">
        <v>123880300.7</v>
      </c>
      <c r="C10">
        <v>66</v>
      </c>
      <c r="D10">
        <v>56.2</v>
      </c>
      <c r="E10">
        <v>1</v>
      </c>
      <c r="F10">
        <v>30</v>
      </c>
      <c r="G10">
        <v>20</v>
      </c>
      <c r="H10">
        <v>1.11011185</v>
      </c>
      <c r="I10">
        <v>1.0479040399999999</v>
      </c>
      <c r="K10">
        <f>GSGT50_kWh</f>
        <v>181553619.15867329</v>
      </c>
      <c r="L10">
        <f>N10HDD18*C10</f>
        <v>554927.37739399634</v>
      </c>
      <c r="M10">
        <f>N10CDD18*D10</f>
        <v>10353520.424458509</v>
      </c>
      <c r="N10">
        <f>StatDays*E10</f>
        <v>2910790.0347400415</v>
      </c>
      <c r="O10">
        <f>MonthDays*F10</f>
        <v>9994460.1476562768</v>
      </c>
      <c r="P10">
        <f>PeakDays*G10</f>
        <v>37663015.574201673</v>
      </c>
      <c r="Q10">
        <f>OntarioGDP*H10</f>
        <v>96476501.268500641</v>
      </c>
      <c r="R10">
        <f>LondonPop*I10</f>
        <v>-214223141.09740293</v>
      </c>
      <c r="S10">
        <f t="shared" si="0"/>
        <v>125283692.8882215</v>
      </c>
    </row>
    <row r="11" spans="1:19" x14ac:dyDescent="0.25">
      <c r="A11">
        <v>43009</v>
      </c>
      <c r="B11">
        <v>118433172.90000001</v>
      </c>
      <c r="C11">
        <v>176</v>
      </c>
      <c r="D11">
        <v>5.3</v>
      </c>
      <c r="E11">
        <v>1</v>
      </c>
      <c r="F11">
        <v>31</v>
      </c>
      <c r="G11">
        <v>21</v>
      </c>
      <c r="H11">
        <v>1.112686074</v>
      </c>
      <c r="I11">
        <v>1.0496330439999999</v>
      </c>
      <c r="K11">
        <f>GSGT50_kWh</f>
        <v>181553619.15867329</v>
      </c>
      <c r="L11">
        <f>N10HDD18*C11</f>
        <v>1479806.3397173234</v>
      </c>
      <c r="M11">
        <f>N10CDD18*D11</f>
        <v>976399.61298274191</v>
      </c>
      <c r="N11">
        <f>StatDays*E11</f>
        <v>2910790.0347400415</v>
      </c>
      <c r="O11">
        <f>MonthDays*F11</f>
        <v>10327608.819244821</v>
      </c>
      <c r="P11">
        <f>PeakDays*G11</f>
        <v>39546166.352911755</v>
      </c>
      <c r="Q11">
        <f>OntarioGDP*H11</f>
        <v>96700219.378528386</v>
      </c>
      <c r="R11">
        <f>LondonPop*I11</f>
        <v>-214576601.58014902</v>
      </c>
      <c r="S11">
        <f t="shared" si="0"/>
        <v>118918008.1166493</v>
      </c>
    </row>
    <row r="12" spans="1:19" x14ac:dyDescent="0.25">
      <c r="A12">
        <v>43040</v>
      </c>
      <c r="B12">
        <v>116281913.59999999</v>
      </c>
      <c r="C12">
        <v>455.1</v>
      </c>
      <c r="D12">
        <v>0</v>
      </c>
      <c r="E12">
        <v>0</v>
      </c>
      <c r="F12">
        <v>30</v>
      </c>
      <c r="G12">
        <v>22</v>
      </c>
      <c r="H12">
        <v>1.1152662659999999</v>
      </c>
      <c r="I12">
        <v>1.0513649</v>
      </c>
      <c r="K12">
        <f>GSGT50_kWh</f>
        <v>181553619.15867329</v>
      </c>
      <c r="L12">
        <f>N10HDD18*C12</f>
        <v>3826476.5068486021</v>
      </c>
      <c r="M12">
        <f>N10CDD18*D12</f>
        <v>0</v>
      </c>
      <c r="N12">
        <f>StatDays*E12</f>
        <v>0</v>
      </c>
      <c r="O12">
        <f>MonthDays*F12</f>
        <v>9994460.1476562768</v>
      </c>
      <c r="P12">
        <f>PeakDays*G12</f>
        <v>41429317.131621838</v>
      </c>
      <c r="Q12">
        <f>OntarioGDP*H12</f>
        <v>96924456.149589762</v>
      </c>
      <c r="R12">
        <f>LondonPop*I12</f>
        <v>-214930645.09757683</v>
      </c>
      <c r="S12">
        <f t="shared" si="0"/>
        <v>118797683.99681297</v>
      </c>
    </row>
    <row r="13" spans="1:19" x14ac:dyDescent="0.25">
      <c r="A13">
        <v>43070</v>
      </c>
      <c r="B13">
        <v>119585524.90000001</v>
      </c>
      <c r="C13">
        <v>718.5</v>
      </c>
      <c r="D13">
        <v>0</v>
      </c>
      <c r="E13">
        <v>2</v>
      </c>
      <c r="F13">
        <v>31</v>
      </c>
      <c r="G13">
        <v>19</v>
      </c>
      <c r="H13">
        <v>1.117852442</v>
      </c>
      <c r="I13">
        <v>1.0530996130000001</v>
      </c>
      <c r="K13">
        <f>GSGT50_kWh</f>
        <v>181553619.15867329</v>
      </c>
      <c r="L13">
        <f>N10HDD18*C13</f>
        <v>6041141.2220846415</v>
      </c>
      <c r="M13">
        <f>N10CDD18*D13</f>
        <v>0</v>
      </c>
      <c r="N13">
        <f>StatDays*E13</f>
        <v>5821580.069480083</v>
      </c>
      <c r="O13">
        <f>MonthDays*F13</f>
        <v>10327608.819244821</v>
      </c>
      <c r="P13">
        <f>PeakDays*G13</f>
        <v>35779864.795491591</v>
      </c>
      <c r="Q13">
        <f>OntarioGDP*H13</f>
        <v>97149212.972196937</v>
      </c>
      <c r="R13">
        <f>LondonPop*I13</f>
        <v>-215285272.67183688</v>
      </c>
      <c r="S13">
        <f t="shared" si="0"/>
        <v>121387754.36533448</v>
      </c>
    </row>
    <row r="14" spans="1:19" x14ac:dyDescent="0.25">
      <c r="A14">
        <v>43101</v>
      </c>
      <c r="B14">
        <v>127178163.3</v>
      </c>
      <c r="C14">
        <v>757.8</v>
      </c>
      <c r="D14">
        <v>0</v>
      </c>
      <c r="E14">
        <v>1</v>
      </c>
      <c r="F14">
        <v>31</v>
      </c>
      <c r="G14">
        <v>22</v>
      </c>
      <c r="H14">
        <v>1.1204017740000001</v>
      </c>
      <c r="I14">
        <v>1.055026998</v>
      </c>
      <c r="K14">
        <f>GSGT50_kWh</f>
        <v>181553619.15867329</v>
      </c>
      <c r="L14">
        <f>N10HDD18*C14</f>
        <v>6371575.2513510659</v>
      </c>
      <c r="M14">
        <f>N10CDD18*D14</f>
        <v>0</v>
      </c>
      <c r="N14">
        <f>StatDays*E14</f>
        <v>2910790.0347400415</v>
      </c>
      <c r="O14">
        <f>MonthDays*F14</f>
        <v>10327608.819244821</v>
      </c>
      <c r="P14">
        <f>PeakDays*G14</f>
        <v>41429317.131621838</v>
      </c>
      <c r="Q14">
        <f>OntarioGDP*H14</f>
        <v>97370767.792940304</v>
      </c>
      <c r="R14">
        <f>LondonPop*I14</f>
        <v>-215679288.2047897</v>
      </c>
      <c r="S14">
        <f t="shared" si="0"/>
        <v>124284389.98378164</v>
      </c>
    </row>
    <row r="15" spans="1:19" x14ac:dyDescent="0.25">
      <c r="A15">
        <v>43132</v>
      </c>
      <c r="B15">
        <v>112578328.2</v>
      </c>
      <c r="C15">
        <v>577.1</v>
      </c>
      <c r="D15">
        <v>0</v>
      </c>
      <c r="E15">
        <v>1</v>
      </c>
      <c r="F15">
        <v>28</v>
      </c>
      <c r="G15">
        <v>19</v>
      </c>
      <c r="H15">
        <v>1.1229569189999999</v>
      </c>
      <c r="I15">
        <v>1.0569579090000001</v>
      </c>
      <c r="K15">
        <f>GSGT50_kWh</f>
        <v>181553619.15867329</v>
      </c>
      <c r="L15">
        <f>N10HDD18*C15</f>
        <v>4852251.3559708372</v>
      </c>
      <c r="M15">
        <f>N10CDD18*D15</f>
        <v>0</v>
      </c>
      <c r="N15">
        <f>StatDays*E15</f>
        <v>2910790.0347400415</v>
      </c>
      <c r="O15">
        <f>MonthDays*F15</f>
        <v>9328162.8044791929</v>
      </c>
      <c r="P15">
        <f>PeakDays*G15</f>
        <v>35779864.795491591</v>
      </c>
      <c r="Q15">
        <f>OntarioGDP*H15</f>
        <v>97592827.804130793</v>
      </c>
      <c r="R15">
        <f>LondonPop*I15</f>
        <v>-216074024.55832025</v>
      </c>
      <c r="S15">
        <f t="shared" si="0"/>
        <v>115943491.39516547</v>
      </c>
    </row>
    <row r="16" spans="1:19" x14ac:dyDescent="0.25">
      <c r="A16">
        <v>43160</v>
      </c>
      <c r="B16">
        <v>122191302.2</v>
      </c>
      <c r="C16">
        <v>582.6</v>
      </c>
      <c r="D16">
        <v>0</v>
      </c>
      <c r="E16">
        <v>0</v>
      </c>
      <c r="F16">
        <v>31</v>
      </c>
      <c r="G16">
        <v>22</v>
      </c>
      <c r="H16">
        <v>1.1255178910000001</v>
      </c>
      <c r="I16">
        <v>1.058892355</v>
      </c>
      <c r="K16">
        <f>GSGT50_kWh</f>
        <v>181553619.15867329</v>
      </c>
      <c r="L16">
        <f>N10HDD18*C16</f>
        <v>4898495.3040870037</v>
      </c>
      <c r="M16">
        <f>N10CDD18*D16</f>
        <v>0</v>
      </c>
      <c r="N16">
        <f>StatDays*E16</f>
        <v>0</v>
      </c>
      <c r="O16">
        <f>MonthDays*F16</f>
        <v>10327608.819244821</v>
      </c>
      <c r="P16">
        <f>PeakDays*G16</f>
        <v>41429317.131621838</v>
      </c>
      <c r="Q16">
        <f>OntarioGDP*H16</f>
        <v>97815394.222466573</v>
      </c>
      <c r="R16">
        <f>LondonPop*I16</f>
        <v>-216469483.57229951</v>
      </c>
      <c r="S16">
        <f t="shared" si="0"/>
        <v>119554951.06379405</v>
      </c>
    </row>
    <row r="17" spans="1:19" x14ac:dyDescent="0.25">
      <c r="A17">
        <v>43191</v>
      </c>
      <c r="B17">
        <v>116259011.90000001</v>
      </c>
      <c r="C17">
        <v>442.5</v>
      </c>
      <c r="D17">
        <v>0</v>
      </c>
      <c r="E17">
        <v>0</v>
      </c>
      <c r="F17">
        <v>30</v>
      </c>
      <c r="G17">
        <v>20</v>
      </c>
      <c r="H17">
        <v>1.1280847039999999</v>
      </c>
      <c r="I17">
        <v>1.060830341</v>
      </c>
      <c r="K17">
        <f>GSGT50_kWh</f>
        <v>181553619.15867329</v>
      </c>
      <c r="L17">
        <f>N10HDD18*C17</f>
        <v>3720535.8257097481</v>
      </c>
      <c r="M17">
        <f>N10CDD18*D17</f>
        <v>0</v>
      </c>
      <c r="N17">
        <f>StatDays*E17</f>
        <v>0</v>
      </c>
      <c r="O17">
        <f>MonthDays*F17</f>
        <v>9994460.1476562768</v>
      </c>
      <c r="P17">
        <f>PeakDays*G17</f>
        <v>37663015.574201673</v>
      </c>
      <c r="Q17">
        <f>OntarioGDP*H17</f>
        <v>98038468.26464574</v>
      </c>
      <c r="R17">
        <f>LondonPop*I17</f>
        <v>-216865666.2688781</v>
      </c>
      <c r="S17">
        <f t="shared" si="0"/>
        <v>114104432.70200861</v>
      </c>
    </row>
    <row r="18" spans="1:19" x14ac:dyDescent="0.25">
      <c r="A18">
        <v>43221</v>
      </c>
      <c r="B18">
        <v>123804329.8</v>
      </c>
      <c r="C18">
        <v>75.599999999999994</v>
      </c>
      <c r="D18">
        <v>38.200000000000003</v>
      </c>
      <c r="E18">
        <v>1</v>
      </c>
      <c r="F18">
        <v>31</v>
      </c>
      <c r="G18">
        <v>22</v>
      </c>
      <c r="H18">
        <v>1.1306573710000001</v>
      </c>
      <c r="I18">
        <v>1.0627718749999999</v>
      </c>
      <c r="K18">
        <f>GSGT50_kWh</f>
        <v>181553619.15867329</v>
      </c>
      <c r="L18">
        <f>N10HDD18*C18</f>
        <v>635644.086833123</v>
      </c>
      <c r="M18">
        <f>N10CDD18*D18</f>
        <v>7037446.2671586312</v>
      </c>
      <c r="N18">
        <f>StatDays*E18</f>
        <v>2910790.0347400415</v>
      </c>
      <c r="O18">
        <f>MonthDays*F18</f>
        <v>10327608.819244821</v>
      </c>
      <c r="P18">
        <f>PeakDays*G18</f>
        <v>41429317.131621838</v>
      </c>
      <c r="Q18">
        <f>OntarioGDP*H18</f>
        <v>98262051.060459465</v>
      </c>
      <c r="R18">
        <f>LondonPop*I18</f>
        <v>-217262574.28349686</v>
      </c>
      <c r="S18">
        <f t="shared" si="0"/>
        <v>124893902.27523434</v>
      </c>
    </row>
    <row r="19" spans="1:19" x14ac:dyDescent="0.25">
      <c r="A19">
        <v>43252</v>
      </c>
      <c r="B19">
        <v>126359687.09999999</v>
      </c>
      <c r="C19">
        <v>16.7</v>
      </c>
      <c r="D19">
        <v>54</v>
      </c>
      <c r="E19">
        <v>0</v>
      </c>
      <c r="F19">
        <v>30</v>
      </c>
      <c r="G19">
        <v>21</v>
      </c>
      <c r="H19">
        <v>1.133235904</v>
      </c>
      <c r="I19">
        <v>1.064716961</v>
      </c>
      <c r="K19">
        <f>GSGT50_kWh</f>
        <v>181553619.15867329</v>
      </c>
      <c r="L19">
        <f>N10HDD18*C19</f>
        <v>140413.44246181421</v>
      </c>
      <c r="M19">
        <f>N10CDD18*D19</f>
        <v>9948222.4718996342</v>
      </c>
      <c r="N19">
        <f>StatDays*E19</f>
        <v>0</v>
      </c>
      <c r="O19">
        <f>MonthDays*F19</f>
        <v>9994460.1476562768</v>
      </c>
      <c r="P19">
        <f>PeakDays*G19</f>
        <v>39546166.352911755</v>
      </c>
      <c r="Q19">
        <f>OntarioGDP*H19</f>
        <v>98486143.652791813</v>
      </c>
      <c r="R19">
        <f>LondonPop*I19</f>
        <v>-217660208.43387634</v>
      </c>
      <c r="S19">
        <f t="shared" si="0"/>
        <v>122008816.79251826</v>
      </c>
    </row>
    <row r="20" spans="1:19" x14ac:dyDescent="0.25">
      <c r="A20">
        <v>43282</v>
      </c>
      <c r="B20">
        <v>135603866.09999999</v>
      </c>
      <c r="C20">
        <v>1.3</v>
      </c>
      <c r="D20">
        <v>106.9</v>
      </c>
      <c r="E20">
        <v>1</v>
      </c>
      <c r="F20">
        <v>31</v>
      </c>
      <c r="G20">
        <v>21</v>
      </c>
      <c r="H20">
        <v>1.1358203179999999</v>
      </c>
      <c r="I20">
        <v>1.0666656080000001</v>
      </c>
      <c r="K20">
        <f>GSGT50_kWh</f>
        <v>181553619.15867329</v>
      </c>
      <c r="L20">
        <f>N10HDD18*C20</f>
        <v>10930.387736548413</v>
      </c>
      <c r="M20">
        <f>N10CDD18*D20</f>
        <v>19693795.967519835</v>
      </c>
      <c r="N20">
        <f>StatDays*E20</f>
        <v>2910790.0347400415</v>
      </c>
      <c r="O20">
        <f>MonthDays*F20</f>
        <v>10327608.819244821</v>
      </c>
      <c r="P20">
        <f>PeakDays*G20</f>
        <v>39546166.352911755</v>
      </c>
      <c r="Q20">
        <f>OntarioGDP*H20</f>
        <v>98710747.345247954</v>
      </c>
      <c r="R20">
        <f>LondonPop*I20</f>
        <v>-218058570.55988747</v>
      </c>
      <c r="S20">
        <f t="shared" si="0"/>
        <v>134695087.50618678</v>
      </c>
    </row>
    <row r="21" spans="1:19" x14ac:dyDescent="0.25">
      <c r="A21">
        <v>43313</v>
      </c>
      <c r="B21">
        <v>141373688.40000001</v>
      </c>
      <c r="C21">
        <v>2.7</v>
      </c>
      <c r="D21">
        <v>119.4</v>
      </c>
      <c r="E21">
        <v>1</v>
      </c>
      <c r="F21">
        <v>31</v>
      </c>
      <c r="G21">
        <v>22</v>
      </c>
      <c r="H21">
        <v>1.138410626</v>
      </c>
      <c r="I21">
        <v>1.0686178200000001</v>
      </c>
      <c r="K21">
        <f>GSGT50_kWh</f>
        <v>181553619.15867329</v>
      </c>
      <c r="L21">
        <f>N10HDD18*C21</f>
        <v>22701.574529754394</v>
      </c>
      <c r="M21">
        <f>N10CDD18*D21</f>
        <v>21996625.243422527</v>
      </c>
      <c r="N21">
        <f>StatDays*E21</f>
        <v>2910790.0347400415</v>
      </c>
      <c r="O21">
        <f>MonthDays*F21</f>
        <v>10327608.819244821</v>
      </c>
      <c r="P21">
        <f>PeakDays*G21</f>
        <v>41429317.131621838</v>
      </c>
      <c r="Q21">
        <f>OntarioGDP*H21</f>
        <v>98935863.267619029</v>
      </c>
      <c r="R21">
        <f>LondonPop*I21</f>
        <v>-218457661.47925067</v>
      </c>
      <c r="S21">
        <f t="shared" si="0"/>
        <v>138718863.75060064</v>
      </c>
    </row>
    <row r="22" spans="1:19" x14ac:dyDescent="0.25">
      <c r="A22">
        <v>43344</v>
      </c>
      <c r="B22">
        <v>126159098.7</v>
      </c>
      <c r="C22">
        <v>62.2</v>
      </c>
      <c r="D22">
        <v>63.6</v>
      </c>
      <c r="E22">
        <v>1</v>
      </c>
      <c r="F22">
        <v>30</v>
      </c>
      <c r="G22">
        <v>19</v>
      </c>
      <c r="H22">
        <v>1.1410068419999999</v>
      </c>
      <c r="I22">
        <v>1.070573606</v>
      </c>
      <c r="K22">
        <f>GSGT50_kWh</f>
        <v>181553619.15867329</v>
      </c>
      <c r="L22">
        <f>N10HDD18*C22</f>
        <v>522977.01324100868</v>
      </c>
      <c r="M22">
        <f>N10CDD18*D22</f>
        <v>11716795.355792902</v>
      </c>
      <c r="N22">
        <f>StatDays*E22</f>
        <v>2910790.0347400415</v>
      </c>
      <c r="O22">
        <f>MonthDays*F22</f>
        <v>9994460.1476562768</v>
      </c>
      <c r="P22">
        <f>PeakDays*G22</f>
        <v>35779864.795491591</v>
      </c>
      <c r="Q22">
        <f>OntarioGDP*H22</f>
        <v>99161492.636603162</v>
      </c>
      <c r="R22">
        <f>LondonPop*I22</f>
        <v>-218857483.03183702</v>
      </c>
      <c r="S22">
        <f t="shared" si="0"/>
        <v>122782516.11036125</v>
      </c>
    </row>
    <row r="23" spans="1:19" x14ac:dyDescent="0.25">
      <c r="A23">
        <v>43374</v>
      </c>
      <c r="B23">
        <v>119787177.7</v>
      </c>
      <c r="C23">
        <v>285.89999999999998</v>
      </c>
      <c r="D23">
        <v>10.1</v>
      </c>
      <c r="E23">
        <v>1</v>
      </c>
      <c r="F23">
        <v>31</v>
      </c>
      <c r="G23">
        <v>22</v>
      </c>
      <c r="H23">
        <v>1.1436089780000001</v>
      </c>
      <c r="I23">
        <v>1.0725329720000001</v>
      </c>
      <c r="K23">
        <f>GSGT50_kWh</f>
        <v>181553619.15867329</v>
      </c>
      <c r="L23">
        <f>N10HDD18*C23</f>
        <v>2403844.5029839929</v>
      </c>
      <c r="M23">
        <f>N10CDD18*D23</f>
        <v>1860686.0549293761</v>
      </c>
      <c r="N23">
        <f>StatDays*E23</f>
        <v>2910790.0347400415</v>
      </c>
      <c r="O23">
        <f>MonthDays*F23</f>
        <v>10327608.819244821</v>
      </c>
      <c r="P23">
        <f>PeakDays*G23</f>
        <v>41429317.131621838</v>
      </c>
      <c r="Q23">
        <f>OntarioGDP*H23</f>
        <v>99387636.495084465</v>
      </c>
      <c r="R23">
        <f>LondonPop*I23</f>
        <v>-219258036.44422722</v>
      </c>
      <c r="S23">
        <f t="shared" si="0"/>
        <v>120615465.75305057</v>
      </c>
    </row>
    <row r="24" spans="1:19" x14ac:dyDescent="0.25">
      <c r="A24">
        <v>43405</v>
      </c>
      <c r="B24">
        <v>117869370.59999999</v>
      </c>
      <c r="C24">
        <v>517.70000000000005</v>
      </c>
      <c r="D24">
        <v>0</v>
      </c>
      <c r="E24">
        <v>0</v>
      </c>
      <c r="F24">
        <v>30</v>
      </c>
      <c r="G24">
        <v>22</v>
      </c>
      <c r="H24">
        <v>1.1462170490000001</v>
      </c>
      <c r="I24">
        <v>1.074495923</v>
      </c>
      <c r="K24">
        <f>GSGT50_kWh</f>
        <v>181553619.15867329</v>
      </c>
      <c r="L24">
        <f>N10HDD18*C24</f>
        <v>4352816.7163162408</v>
      </c>
      <c r="M24">
        <f>N10CDD18*D24</f>
        <v>0</v>
      </c>
      <c r="N24">
        <f>StatDays*E24</f>
        <v>0</v>
      </c>
      <c r="O24">
        <f>MonthDays*F24</f>
        <v>9994460.1476562768</v>
      </c>
      <c r="P24">
        <f>PeakDays*G24</f>
        <v>41429317.131621838</v>
      </c>
      <c r="Q24">
        <f>OntarioGDP*H24</f>
        <v>99614296.146668077</v>
      </c>
      <c r="R24">
        <f>LondonPop*I24</f>
        <v>-219659322.73857176</v>
      </c>
      <c r="S24">
        <f t="shared" si="0"/>
        <v>117285186.56236398</v>
      </c>
    </row>
    <row r="25" spans="1:19" x14ac:dyDescent="0.25">
      <c r="A25">
        <v>43435</v>
      </c>
      <c r="B25">
        <v>115953345.59999999</v>
      </c>
      <c r="C25">
        <v>564.1</v>
      </c>
      <c r="D25">
        <v>0</v>
      </c>
      <c r="E25">
        <v>2</v>
      </c>
      <c r="F25">
        <v>31</v>
      </c>
      <c r="G25">
        <v>19</v>
      </c>
      <c r="H25">
        <v>1.1488310669999999</v>
      </c>
      <c r="I25">
        <v>1.076462467</v>
      </c>
      <c r="K25">
        <f>GSGT50_kWh</f>
        <v>181553619.15867329</v>
      </c>
      <c r="L25">
        <f>N10HDD18*C25</f>
        <v>4742947.4786053533</v>
      </c>
      <c r="M25">
        <f>N10CDD18*D25</f>
        <v>0</v>
      </c>
      <c r="N25">
        <f>StatDays*E25</f>
        <v>5821580.069480083</v>
      </c>
      <c r="O25">
        <f>MonthDays*F25</f>
        <v>10327608.819244821</v>
      </c>
      <c r="P25">
        <f>PeakDays*G25</f>
        <v>35779864.795491591</v>
      </c>
      <c r="Q25">
        <f>OntarioGDP*H25</f>
        <v>99841472.634238109</v>
      </c>
      <c r="R25">
        <f>LondonPop*I25</f>
        <v>-220061343.5503116</v>
      </c>
      <c r="S25">
        <f t="shared" si="0"/>
        <v>118005749.4054217</v>
      </c>
    </row>
    <row r="26" spans="1:19" x14ac:dyDescent="0.25">
      <c r="A26">
        <v>43466</v>
      </c>
      <c r="B26">
        <v>126800943.8</v>
      </c>
      <c r="C26">
        <v>768.1</v>
      </c>
      <c r="D26">
        <v>0</v>
      </c>
      <c r="E26">
        <v>1</v>
      </c>
      <c r="F26">
        <v>31</v>
      </c>
      <c r="G26">
        <v>22</v>
      </c>
      <c r="H26">
        <v>1.1507832179999999</v>
      </c>
      <c r="I26">
        <v>1.078053248</v>
      </c>
      <c r="K26">
        <f>GSGT50_kWh</f>
        <v>181553619.15867329</v>
      </c>
      <c r="L26">
        <f>N10HDD18*C26</f>
        <v>6458177.5541867968</v>
      </c>
      <c r="M26">
        <f>N10CDD18*D26</f>
        <v>0</v>
      </c>
      <c r="N26">
        <f>StatDays*E26</f>
        <v>2910790.0347400415</v>
      </c>
      <c r="O26">
        <f>MonthDays*F26</f>
        <v>10327608.819244821</v>
      </c>
      <c r="P26">
        <f>PeakDays*G26</f>
        <v>41429317.131621838</v>
      </c>
      <c r="Q26">
        <f>OntarioGDP*H26</f>
        <v>100011128.2400474</v>
      </c>
      <c r="R26">
        <f>LondonPop*I26</f>
        <v>-220386547.08957657</v>
      </c>
      <c r="S26">
        <f t="shared" si="0"/>
        <v>122304093.8489376</v>
      </c>
    </row>
    <row r="27" spans="1:19" x14ac:dyDescent="0.25">
      <c r="A27">
        <v>43497</v>
      </c>
      <c r="B27">
        <v>113466304.8</v>
      </c>
      <c r="C27">
        <v>627.1</v>
      </c>
      <c r="D27">
        <v>0</v>
      </c>
      <c r="E27">
        <v>1</v>
      </c>
      <c r="F27">
        <v>28</v>
      </c>
      <c r="G27">
        <v>19</v>
      </c>
      <c r="H27">
        <v>1.152738686</v>
      </c>
      <c r="I27">
        <v>1.0796463789999999</v>
      </c>
      <c r="K27">
        <f>GSGT50_kWh</f>
        <v>181553619.15867329</v>
      </c>
      <c r="L27">
        <f>N10HDD18*C27</f>
        <v>5272650.8842996228</v>
      </c>
      <c r="M27">
        <f>N10CDD18*D27</f>
        <v>0</v>
      </c>
      <c r="N27">
        <f>StatDays*E27</f>
        <v>2910790.0347400415</v>
      </c>
      <c r="O27">
        <f>MonthDays*F27</f>
        <v>9328162.8044791929</v>
      </c>
      <c r="P27">
        <f>PeakDays*G27</f>
        <v>35779864.795491591</v>
      </c>
      <c r="Q27">
        <f>OntarioGDP*H27</f>
        <v>100181072.11640769</v>
      </c>
      <c r="R27">
        <f>LondonPop*I27</f>
        <v>-220712231.0396066</v>
      </c>
      <c r="S27">
        <f t="shared" si="0"/>
        <v>114313928.7544848</v>
      </c>
    </row>
    <row r="28" spans="1:19" x14ac:dyDescent="0.25">
      <c r="A28">
        <v>43525</v>
      </c>
      <c r="B28">
        <v>121813007.2</v>
      </c>
      <c r="C28">
        <v>606.79999999999995</v>
      </c>
      <c r="D28">
        <v>0</v>
      </c>
      <c r="E28">
        <v>0</v>
      </c>
      <c r="F28">
        <v>31</v>
      </c>
      <c r="G28">
        <v>21</v>
      </c>
      <c r="H28">
        <v>1.154697477</v>
      </c>
      <c r="I28">
        <v>1.081241865</v>
      </c>
      <c r="K28">
        <f>GSGT50_kWh</f>
        <v>181553619.15867329</v>
      </c>
      <c r="L28">
        <f>N10HDD18*C28</f>
        <v>5101968.6757981349</v>
      </c>
      <c r="M28">
        <f>N10CDD18*D28</f>
        <v>0</v>
      </c>
      <c r="N28">
        <f>StatDays*E28</f>
        <v>0</v>
      </c>
      <c r="O28">
        <f>MonthDays*F28</f>
        <v>10327608.819244821</v>
      </c>
      <c r="P28">
        <f>PeakDays*G28</f>
        <v>39546166.352911755</v>
      </c>
      <c r="Q28">
        <f>OntarioGDP*H28</f>
        <v>100351304.7847611</v>
      </c>
      <c r="R28">
        <f>LondonPop*I28</f>
        <v>-221038396.42255232</v>
      </c>
      <c r="S28">
        <f t="shared" si="0"/>
        <v>115842271.36883679</v>
      </c>
    </row>
    <row r="29" spans="1:19" x14ac:dyDescent="0.25">
      <c r="A29">
        <v>43556</v>
      </c>
      <c r="B29">
        <v>111967128.5</v>
      </c>
      <c r="C29">
        <v>349.3</v>
      </c>
      <c r="D29">
        <v>0</v>
      </c>
      <c r="E29">
        <v>0</v>
      </c>
      <c r="F29">
        <v>30</v>
      </c>
      <c r="G29">
        <v>21</v>
      </c>
      <c r="H29">
        <v>1.1566595959999999</v>
      </c>
      <c r="I29">
        <v>1.0828397089999999</v>
      </c>
      <c r="K29">
        <f>GSGT50_kWh</f>
        <v>181553619.15867329</v>
      </c>
      <c r="L29">
        <f>N10HDD18*C29</f>
        <v>2936911.1049048924</v>
      </c>
      <c r="M29">
        <f>N10CDD18*D29</f>
        <v>0</v>
      </c>
      <c r="N29">
        <f>StatDays*E29</f>
        <v>0</v>
      </c>
      <c r="O29">
        <f>MonthDays*F29</f>
        <v>9994460.1476562768</v>
      </c>
      <c r="P29">
        <f>PeakDays*G29</f>
        <v>39546166.352911755</v>
      </c>
      <c r="Q29">
        <f>OntarioGDP*H29</f>
        <v>100521826.67964263</v>
      </c>
      <c r="R29">
        <f>LondonPop*I29</f>
        <v>-221365043.85170394</v>
      </c>
      <c r="S29">
        <f t="shared" si="0"/>
        <v>113187939.59208488</v>
      </c>
    </row>
    <row r="30" spans="1:19" x14ac:dyDescent="0.25">
      <c r="A30">
        <v>43586</v>
      </c>
      <c r="B30">
        <v>115639976.59999999</v>
      </c>
      <c r="C30">
        <v>177.1</v>
      </c>
      <c r="D30">
        <v>2.5</v>
      </c>
      <c r="E30">
        <v>1</v>
      </c>
      <c r="F30">
        <v>31</v>
      </c>
      <c r="G30">
        <v>22</v>
      </c>
      <c r="H30">
        <v>1.1586250499999999</v>
      </c>
      <c r="I30">
        <v>1.0844399140000001</v>
      </c>
      <c r="K30">
        <f>GSGT50_kWh</f>
        <v>181553619.15867329</v>
      </c>
      <c r="L30">
        <f>N10HDD18*C30</f>
        <v>1489055.1293405567</v>
      </c>
      <c r="M30">
        <f>N10CDD18*D30</f>
        <v>460565.85518053861</v>
      </c>
      <c r="N30">
        <f>StatDays*E30</f>
        <v>2910790.0347400415</v>
      </c>
      <c r="O30">
        <f>MonthDays*F30</f>
        <v>10327608.819244821</v>
      </c>
      <c r="P30">
        <f>PeakDays*G30</f>
        <v>41429317.131621838</v>
      </c>
      <c r="Q30">
        <f>OntarioGDP*H30</f>
        <v>100692638.40940137</v>
      </c>
      <c r="R30">
        <f>LondonPop*I30</f>
        <v>-221692173.94035196</v>
      </c>
      <c r="S30">
        <f t="shared" si="0"/>
        <v>117171420.5978505</v>
      </c>
    </row>
    <row r="31" spans="1:19" x14ac:dyDescent="0.25">
      <c r="A31">
        <v>43617</v>
      </c>
      <c r="B31">
        <v>119036262.5</v>
      </c>
      <c r="C31">
        <v>35.799999999999997</v>
      </c>
      <c r="D31">
        <v>37.5</v>
      </c>
      <c r="E31">
        <v>0</v>
      </c>
      <c r="F31">
        <v>30</v>
      </c>
      <c r="G31">
        <v>20</v>
      </c>
      <c r="H31">
        <v>1.160593843</v>
      </c>
      <c r="I31">
        <v>1.086042484</v>
      </c>
      <c r="K31">
        <f>GSGT50_kWh</f>
        <v>181553619.15867329</v>
      </c>
      <c r="L31">
        <f>N10HDD18*C31</f>
        <v>301006.06228341011</v>
      </c>
      <c r="M31">
        <f>N10CDD18*D31</f>
        <v>6908487.8277080795</v>
      </c>
      <c r="N31">
        <f>StatDays*E31</f>
        <v>0</v>
      </c>
      <c r="O31">
        <f>MonthDays*F31</f>
        <v>9994460.1476562768</v>
      </c>
      <c r="P31">
        <f>PeakDays*G31</f>
        <v>37663015.574201673</v>
      </c>
      <c r="Q31">
        <f>OntarioGDP*H31</f>
        <v>100863740.32166538</v>
      </c>
      <c r="R31">
        <f>LondonPop*I31</f>
        <v>-222019787.50621668</v>
      </c>
      <c r="S31">
        <f t="shared" si="0"/>
        <v>115264541.58597139</v>
      </c>
    </row>
    <row r="32" spans="1:19" x14ac:dyDescent="0.25">
      <c r="A32">
        <v>43647</v>
      </c>
      <c r="B32">
        <v>137804311.19999999</v>
      </c>
      <c r="C32">
        <v>0</v>
      </c>
      <c r="D32">
        <v>136.5</v>
      </c>
      <c r="E32">
        <v>1</v>
      </c>
      <c r="F32">
        <v>31</v>
      </c>
      <c r="G32">
        <v>22</v>
      </c>
      <c r="H32">
        <v>1.162565981</v>
      </c>
      <c r="I32">
        <v>1.0876474220000001</v>
      </c>
      <c r="K32">
        <f>GSGT50_kWh</f>
        <v>181553619.15867329</v>
      </c>
      <c r="L32">
        <f>N10HDD18*C32</f>
        <v>0</v>
      </c>
      <c r="M32">
        <f>N10CDD18*D32</f>
        <v>25146895.692857411</v>
      </c>
      <c r="N32">
        <f>StatDays*E32</f>
        <v>2910790.0347400415</v>
      </c>
      <c r="O32">
        <f>MonthDays*F32</f>
        <v>10327608.819244821</v>
      </c>
      <c r="P32">
        <f>PeakDays*G32</f>
        <v>41429317.131621838</v>
      </c>
      <c r="Q32">
        <f>OntarioGDP*H32</f>
        <v>101035132.93787666</v>
      </c>
      <c r="R32">
        <f>LondonPop*I32</f>
        <v>-222347885.16258854</v>
      </c>
      <c r="S32">
        <f t="shared" si="0"/>
        <v>140055478.61242551</v>
      </c>
    </row>
    <row r="33" spans="1:19" x14ac:dyDescent="0.25">
      <c r="A33">
        <v>43678</v>
      </c>
      <c r="B33">
        <v>131309154.2</v>
      </c>
      <c r="C33">
        <v>10.5</v>
      </c>
      <c r="D33">
        <v>75.8</v>
      </c>
      <c r="E33">
        <v>1</v>
      </c>
      <c r="F33">
        <v>31</v>
      </c>
      <c r="G33">
        <v>21</v>
      </c>
      <c r="H33">
        <v>1.1645414709999999</v>
      </c>
      <c r="I33">
        <v>1.0892547319999999</v>
      </c>
      <c r="K33">
        <f>GSGT50_kWh</f>
        <v>181553619.15867329</v>
      </c>
      <c r="L33">
        <f>N10HDD18*C33</f>
        <v>88283.900949044866</v>
      </c>
      <c r="M33">
        <f>N10CDD18*D33</f>
        <v>13964356.729073931</v>
      </c>
      <c r="N33">
        <f>StatDays*E33</f>
        <v>2910790.0347400415</v>
      </c>
      <c r="O33">
        <f>MonthDays*F33</f>
        <v>10327608.819244821</v>
      </c>
      <c r="P33">
        <f>PeakDays*G33</f>
        <v>39546166.352911755</v>
      </c>
      <c r="Q33">
        <f>OntarioGDP*H33</f>
        <v>101206816.86638433</v>
      </c>
      <c r="R33">
        <f>LondonPop*I33</f>
        <v>-222676467.7271879</v>
      </c>
      <c r="S33">
        <f t="shared" si="0"/>
        <v>126921174.13478932</v>
      </c>
    </row>
    <row r="34" spans="1:19" x14ac:dyDescent="0.25">
      <c r="A34">
        <v>43709</v>
      </c>
      <c r="B34">
        <v>117572276.09999999</v>
      </c>
      <c r="C34">
        <v>42.9</v>
      </c>
      <c r="D34">
        <v>23.4</v>
      </c>
      <c r="E34">
        <v>1</v>
      </c>
      <c r="F34">
        <v>30</v>
      </c>
      <c r="G34">
        <v>20</v>
      </c>
      <c r="H34">
        <v>1.1665203179999999</v>
      </c>
      <c r="I34">
        <v>1.0908644169999999</v>
      </c>
      <c r="K34">
        <f>GSGT50_kWh</f>
        <v>181553619.15867329</v>
      </c>
      <c r="L34">
        <f>N10HDD18*C34</f>
        <v>360702.7953060976</v>
      </c>
      <c r="M34">
        <f>N10CDD18*D34</f>
        <v>4310896.4044898413</v>
      </c>
      <c r="N34">
        <f>StatDays*E34</f>
        <v>2910790.0347400415</v>
      </c>
      <c r="O34">
        <f>MonthDays*F34</f>
        <v>9994460.1476562768</v>
      </c>
      <c r="P34">
        <f>PeakDays*G34</f>
        <v>37663015.574201673</v>
      </c>
      <c r="Q34">
        <f>OntarioGDP*H34</f>
        <v>101378792.5417234</v>
      </c>
      <c r="R34">
        <f>LondonPop*I34</f>
        <v>-223005535.8133052</v>
      </c>
      <c r="S34">
        <f t="shared" si="0"/>
        <v>115166740.84348541</v>
      </c>
    </row>
    <row r="35" spans="1:19" x14ac:dyDescent="0.25">
      <c r="A35">
        <v>43739</v>
      </c>
      <c r="B35">
        <v>119279078.7</v>
      </c>
      <c r="C35">
        <v>244.3</v>
      </c>
      <c r="D35">
        <v>4.5</v>
      </c>
      <c r="E35">
        <v>1</v>
      </c>
      <c r="F35">
        <v>31</v>
      </c>
      <c r="G35">
        <v>22</v>
      </c>
      <c r="H35">
        <v>1.168502527</v>
      </c>
      <c r="I35">
        <v>1.09247648</v>
      </c>
      <c r="K35">
        <f>GSGT50_kWh</f>
        <v>181553619.15867329</v>
      </c>
      <c r="L35">
        <f>N10HDD18*C35</f>
        <v>2054072.0954144439</v>
      </c>
      <c r="M35">
        <f>N10CDD18*D35</f>
        <v>829018.53932496952</v>
      </c>
      <c r="N35">
        <f>StatDays*E35</f>
        <v>2910790.0347400415</v>
      </c>
      <c r="O35">
        <f>MonthDays*F35</f>
        <v>10327608.819244821</v>
      </c>
      <c r="P35">
        <f>PeakDays*G35</f>
        <v>41429317.131621838</v>
      </c>
      <c r="Q35">
        <f>OntarioGDP*H35</f>
        <v>101551060.39842896</v>
      </c>
      <c r="R35">
        <f>LondonPop*I35</f>
        <v>-223335090.03423071</v>
      </c>
      <c r="S35">
        <f t="shared" si="0"/>
        <v>117320396.14321762</v>
      </c>
    </row>
    <row r="36" spans="1:19" x14ac:dyDescent="0.25">
      <c r="A36">
        <v>43770</v>
      </c>
      <c r="B36">
        <v>115482725</v>
      </c>
      <c r="C36">
        <v>518.6</v>
      </c>
      <c r="D36">
        <v>0</v>
      </c>
      <c r="E36">
        <v>0</v>
      </c>
      <c r="F36">
        <v>30</v>
      </c>
      <c r="G36">
        <v>21</v>
      </c>
      <c r="H36">
        <v>1.170488105</v>
      </c>
      <c r="I36">
        <v>1.094090926</v>
      </c>
      <c r="K36">
        <f>GSGT50_kWh</f>
        <v>181553619.15867329</v>
      </c>
      <c r="L36">
        <f>N10HDD18*C36</f>
        <v>4360383.9078261591</v>
      </c>
      <c r="M36">
        <f>N10CDD18*D36</f>
        <v>0</v>
      </c>
      <c r="N36">
        <f>StatDays*E36</f>
        <v>0</v>
      </c>
      <c r="O36">
        <f>MonthDays*F36</f>
        <v>9994460.1476562768</v>
      </c>
      <c r="P36">
        <f>PeakDays*G36</f>
        <v>39546166.352911755</v>
      </c>
      <c r="Q36">
        <f>OntarioGDP*H36</f>
        <v>101723621.04485005</v>
      </c>
      <c r="R36">
        <f>LondonPop*I36</f>
        <v>-223665131.41211504</v>
      </c>
      <c r="S36">
        <f t="shared" si="0"/>
        <v>113513119.19980252</v>
      </c>
    </row>
    <row r="37" spans="1:19" x14ac:dyDescent="0.25">
      <c r="A37">
        <v>43800</v>
      </c>
      <c r="B37">
        <v>114174815.59999999</v>
      </c>
      <c r="C37">
        <v>566.6</v>
      </c>
      <c r="D37">
        <v>0</v>
      </c>
      <c r="E37">
        <v>2</v>
      </c>
      <c r="F37">
        <v>31</v>
      </c>
      <c r="G37">
        <v>20</v>
      </c>
      <c r="H37">
        <v>1.172477056</v>
      </c>
      <c r="I37">
        <v>1.0957077580000001</v>
      </c>
      <c r="K37">
        <f>GSGT50_kWh</f>
        <v>181553619.15867329</v>
      </c>
      <c r="L37">
        <f>N10HDD18*C37</f>
        <v>4763967.455021793</v>
      </c>
      <c r="M37">
        <f>N10CDD18*D37</f>
        <v>0</v>
      </c>
      <c r="N37">
        <f>StatDays*E37</f>
        <v>5821580.069480083</v>
      </c>
      <c r="O37">
        <f>MonthDays*F37</f>
        <v>10327608.819244821</v>
      </c>
      <c r="P37">
        <f>PeakDays*G37</f>
        <v>37663015.574201673</v>
      </c>
      <c r="Q37">
        <f>OntarioGDP*H37</f>
        <v>101896474.8286147</v>
      </c>
      <c r="R37">
        <f>LondonPop*I37</f>
        <v>-223995660.56024849</v>
      </c>
      <c r="S37">
        <f t="shared" si="0"/>
        <v>118030605.34498787</v>
      </c>
    </row>
    <row r="38" spans="1:19" x14ac:dyDescent="0.25">
      <c r="A38">
        <v>43831</v>
      </c>
      <c r="B38">
        <v>122144818.7</v>
      </c>
      <c r="C38">
        <v>594.5</v>
      </c>
      <c r="D38">
        <v>0</v>
      </c>
      <c r="E38">
        <v>1</v>
      </c>
      <c r="F38">
        <v>31</v>
      </c>
      <c r="G38">
        <v>22</v>
      </c>
      <c r="H38">
        <v>1.1667567640000001</v>
      </c>
      <c r="I38">
        <v>1.0971337210000001</v>
      </c>
      <c r="K38">
        <f>GSGT50_kWh</f>
        <v>181553619.15867329</v>
      </c>
      <c r="L38">
        <f>N10HDD18*C38</f>
        <v>4998550.3918292541</v>
      </c>
      <c r="M38">
        <f>N10CDD18*D38</f>
        <v>0</v>
      </c>
      <c r="N38">
        <f>StatDays*E38</f>
        <v>2910790.0347400415</v>
      </c>
      <c r="O38">
        <f>MonthDays*F38</f>
        <v>10327608.819244821</v>
      </c>
      <c r="P38">
        <f>PeakDays*G38</f>
        <v>41429317.131621838</v>
      </c>
      <c r="Q38">
        <f>OntarioGDP*H38</f>
        <v>101399341.35652882</v>
      </c>
      <c r="R38">
        <f>LondonPop*I38</f>
        <v>-224287170.33718252</v>
      </c>
      <c r="S38">
        <f t="shared" si="0"/>
        <v>118332056.55545557</v>
      </c>
    </row>
    <row r="39" spans="1:19" x14ac:dyDescent="0.25">
      <c r="A39">
        <v>43862</v>
      </c>
      <c r="B39">
        <v>112974591.2</v>
      </c>
      <c r="C39">
        <v>617.6</v>
      </c>
      <c r="D39">
        <v>0</v>
      </c>
      <c r="E39">
        <v>1</v>
      </c>
      <c r="F39">
        <v>29</v>
      </c>
      <c r="G39">
        <v>19</v>
      </c>
      <c r="H39">
        <v>1.16106438</v>
      </c>
      <c r="I39">
        <v>1.0985615399999999</v>
      </c>
      <c r="K39">
        <f>GSGT50_kWh</f>
        <v>181553619.15867329</v>
      </c>
      <c r="L39">
        <f>N10HDD18*C39</f>
        <v>5192774.9739171537</v>
      </c>
      <c r="M39">
        <f>N10CDD18*D39</f>
        <v>0</v>
      </c>
      <c r="N39">
        <f>StatDays*E39</f>
        <v>2910790.0347400415</v>
      </c>
      <c r="O39">
        <f>MonthDays*F39</f>
        <v>9661311.4760677349</v>
      </c>
      <c r="P39">
        <f>PeakDays*G39</f>
        <v>35779864.795491591</v>
      </c>
      <c r="Q39">
        <f>OntarioGDP*H39</f>
        <v>100904633.28526843</v>
      </c>
      <c r="R39">
        <f>LondonPop*I39</f>
        <v>-224579059.53640589</v>
      </c>
      <c r="S39">
        <f t="shared" si="0"/>
        <v>111423934.18775234</v>
      </c>
    </row>
    <row r="40" spans="1:19" x14ac:dyDescent="0.25">
      <c r="A40">
        <v>43891</v>
      </c>
      <c r="B40">
        <v>109424885.7</v>
      </c>
      <c r="C40">
        <v>456.3</v>
      </c>
      <c r="D40">
        <v>0</v>
      </c>
      <c r="E40">
        <v>0</v>
      </c>
      <c r="F40">
        <v>31</v>
      </c>
      <c r="G40">
        <v>22</v>
      </c>
      <c r="H40">
        <v>1.1553997680000001</v>
      </c>
      <c r="I40">
        <v>1.0999912169999999</v>
      </c>
      <c r="K40">
        <f>GSGT50_kWh</f>
        <v>181553619.15867329</v>
      </c>
      <c r="L40">
        <f>N10HDD18*C40</f>
        <v>3836566.0955284927</v>
      </c>
      <c r="M40">
        <f>N10CDD18*D40</f>
        <v>0</v>
      </c>
      <c r="N40">
        <f>StatDays*E40</f>
        <v>0</v>
      </c>
      <c r="O40">
        <f>MonthDays*F40</f>
        <v>10327608.819244821</v>
      </c>
      <c r="P40">
        <f>PeakDays*G40</f>
        <v>41429317.131621838</v>
      </c>
      <c r="Q40">
        <f>OntarioGDP*H40</f>
        <v>100412338.79548027</v>
      </c>
      <c r="R40">
        <f>LondonPop*I40</f>
        <v>-224871328.56677884</v>
      </c>
      <c r="S40">
        <f t="shared" si="0"/>
        <v>112688121.43376988</v>
      </c>
    </row>
    <row r="41" spans="1:19" x14ac:dyDescent="0.25">
      <c r="A41">
        <v>43922</v>
      </c>
      <c r="B41">
        <v>92153402.090000004</v>
      </c>
      <c r="C41">
        <v>377.6</v>
      </c>
      <c r="D41">
        <v>0</v>
      </c>
      <c r="E41">
        <v>0</v>
      </c>
      <c r="F41">
        <v>30</v>
      </c>
      <c r="G41">
        <v>21</v>
      </c>
      <c r="H41">
        <v>1.1497627930000001</v>
      </c>
      <c r="I41">
        <v>1.1014227539999999</v>
      </c>
      <c r="K41">
        <f>GSGT50_kWh</f>
        <v>181553619.15867329</v>
      </c>
      <c r="L41">
        <f>N10HDD18*C41</f>
        <v>3174857.2379389852</v>
      </c>
      <c r="M41">
        <f>N10CDD18*D41</f>
        <v>0</v>
      </c>
      <c r="N41">
        <f>StatDays*E41</f>
        <v>0</v>
      </c>
      <c r="O41">
        <f>MonthDays*F41</f>
        <v>9994460.1476562768</v>
      </c>
      <c r="P41">
        <f>PeakDays*G41</f>
        <v>39546166.352911755</v>
      </c>
      <c r="Q41">
        <f>OntarioGDP*H41</f>
        <v>99922446.154717967</v>
      </c>
      <c r="R41">
        <f>LondonPop*I41</f>
        <v>-225163977.8371616</v>
      </c>
      <c r="S41">
        <f t="shared" si="0"/>
        <v>109027571.2147367</v>
      </c>
    </row>
    <row r="42" spans="1:19" x14ac:dyDescent="0.25">
      <c r="A42">
        <v>43952</v>
      </c>
      <c r="B42">
        <v>98750157.950000003</v>
      </c>
      <c r="C42">
        <v>205</v>
      </c>
      <c r="D42">
        <v>23.4</v>
      </c>
      <c r="E42">
        <v>1</v>
      </c>
      <c r="F42">
        <v>31</v>
      </c>
      <c r="G42">
        <v>20</v>
      </c>
      <c r="H42">
        <v>1.1441533189999999</v>
      </c>
      <c r="I42">
        <v>1.1028561539999999</v>
      </c>
      <c r="K42">
        <f>GSGT50_kWh</f>
        <v>181553619.15867329</v>
      </c>
      <c r="L42">
        <f>N10HDD18*C42</f>
        <v>1723638.0661480187</v>
      </c>
      <c r="M42">
        <f>N10CDD18*D42</f>
        <v>4310896.4044898413</v>
      </c>
      <c r="N42">
        <f>StatDays*E42</f>
        <v>2910790.0347400415</v>
      </c>
      <c r="O42">
        <f>MonthDays*F42</f>
        <v>10327608.819244821</v>
      </c>
      <c r="P42">
        <f>PeakDays*G42</f>
        <v>37663015.574201673</v>
      </c>
      <c r="Q42">
        <f>OntarioGDP*H42</f>
        <v>99434943.54362826</v>
      </c>
      <c r="R42">
        <f>LondonPop*I42</f>
        <v>-225457007.96084452</v>
      </c>
      <c r="S42">
        <f t="shared" si="0"/>
        <v>112467503.64028144</v>
      </c>
    </row>
    <row r="43" spans="1:19" x14ac:dyDescent="0.25">
      <c r="A43">
        <v>43983</v>
      </c>
      <c r="B43">
        <v>115316544.8</v>
      </c>
      <c r="C43">
        <v>25.2</v>
      </c>
      <c r="D43">
        <v>71</v>
      </c>
      <c r="E43">
        <v>0</v>
      </c>
      <c r="F43">
        <v>30</v>
      </c>
      <c r="G43">
        <v>22</v>
      </c>
      <c r="H43">
        <v>1.1385712130000001</v>
      </c>
      <c r="I43">
        <v>1.10429142</v>
      </c>
      <c r="K43">
        <f>GSGT50_kWh</f>
        <v>181553619.15867329</v>
      </c>
      <c r="L43">
        <f>N10HDD18*C43</f>
        <v>211881.36227770767</v>
      </c>
      <c r="M43">
        <f>N10CDD18*D43</f>
        <v>13080070.287127297</v>
      </c>
      <c r="N43">
        <f>StatDays*E43</f>
        <v>0</v>
      </c>
      <c r="O43">
        <f>MonthDays*F43</f>
        <v>9994460.1476562768</v>
      </c>
      <c r="P43">
        <f>PeakDays*G43</f>
        <v>41429317.131621838</v>
      </c>
      <c r="Q43">
        <f>OntarioGDP*H43</f>
        <v>98949819.403578863</v>
      </c>
      <c r="R43">
        <f>LondonPop*I43</f>
        <v>-225750419.55111793</v>
      </c>
      <c r="S43">
        <f t="shared" si="0"/>
        <v>119468747.93981734</v>
      </c>
    </row>
    <row r="44" spans="1:19" x14ac:dyDescent="0.25">
      <c r="A44">
        <v>44013</v>
      </c>
      <c r="B44">
        <v>134502457.09999999</v>
      </c>
      <c r="C44">
        <v>0</v>
      </c>
      <c r="D44">
        <v>168.3</v>
      </c>
      <c r="E44">
        <v>1</v>
      </c>
      <c r="F44">
        <v>31</v>
      </c>
      <c r="G44">
        <v>22</v>
      </c>
      <c r="H44">
        <v>1.133016341</v>
      </c>
      <c r="I44">
        <v>1.1057285539999999</v>
      </c>
      <c r="K44">
        <f>GSGT50_kWh</f>
        <v>181553619.15867329</v>
      </c>
      <c r="L44">
        <f>N10HDD18*C44</f>
        <v>0</v>
      </c>
      <c r="M44">
        <f>N10CDD18*D44</f>
        <v>31005293.370753862</v>
      </c>
      <c r="N44">
        <f>StatDays*E44</f>
        <v>2910790.0347400415</v>
      </c>
      <c r="O44">
        <f>MonthDays*F44</f>
        <v>10327608.819244821</v>
      </c>
      <c r="P44">
        <f>PeakDays*G44</f>
        <v>41429317.131621838</v>
      </c>
      <c r="Q44">
        <f>OntarioGDP*H44</f>
        <v>98467062.08903046</v>
      </c>
      <c r="R44">
        <f>LondonPop*I44</f>
        <v>-226044213.01684201</v>
      </c>
      <c r="S44">
        <f t="shared" si="0"/>
        <v>139649477.58722228</v>
      </c>
    </row>
    <row r="45" spans="1:19" x14ac:dyDescent="0.25">
      <c r="A45">
        <v>44044</v>
      </c>
      <c r="B45">
        <v>127026360.8</v>
      </c>
      <c r="C45">
        <v>4.4000000000000004</v>
      </c>
      <c r="D45">
        <v>82</v>
      </c>
      <c r="E45">
        <v>1</v>
      </c>
      <c r="F45">
        <v>31</v>
      </c>
      <c r="G45">
        <v>20</v>
      </c>
      <c r="H45">
        <v>1.1274885699999999</v>
      </c>
      <c r="I45">
        <v>1.107167558</v>
      </c>
      <c r="K45">
        <f>GSGT50_kWh</f>
        <v>181553619.15867329</v>
      </c>
      <c r="L45">
        <f>N10HDD18*C45</f>
        <v>36995.158492933093</v>
      </c>
      <c r="M45">
        <f>N10CDD18*D45</f>
        <v>15106560.049921667</v>
      </c>
      <c r="N45">
        <f>StatDays*E45</f>
        <v>2910790.0347400415</v>
      </c>
      <c r="O45">
        <f>MonthDays*F45</f>
        <v>10327608.819244821</v>
      </c>
      <c r="P45">
        <f>PeakDays*G45</f>
        <v>37663015.574201673</v>
      </c>
      <c r="Q45">
        <f>OntarioGDP*H45</f>
        <v>97986660.041350767</v>
      </c>
      <c r="R45">
        <f>LondonPop*I45</f>
        <v>-226338388.76687703</v>
      </c>
      <c r="S45">
        <f t="shared" si="0"/>
        <v>119246860.06974813</v>
      </c>
    </row>
    <row r="46" spans="1:19" x14ac:dyDescent="0.25">
      <c r="A46">
        <v>44075</v>
      </c>
      <c r="B46">
        <v>108911586.90000001</v>
      </c>
      <c r="C46">
        <v>84.9</v>
      </c>
      <c r="D46">
        <v>11</v>
      </c>
      <c r="E46">
        <v>1</v>
      </c>
      <c r="F46">
        <v>30</v>
      </c>
      <c r="G46">
        <v>21</v>
      </c>
      <c r="H46">
        <v>1.121987769</v>
      </c>
      <c r="I46">
        <v>1.108608434</v>
      </c>
      <c r="K46">
        <f>GSGT50_kWh</f>
        <v>181553619.15867329</v>
      </c>
      <c r="L46">
        <f>N10HDD18*C46</f>
        <v>713838.39910227712</v>
      </c>
      <c r="M46">
        <f>N10CDD18*D46</f>
        <v>2026489.7627943701</v>
      </c>
      <c r="N46">
        <f>StatDays*E46</f>
        <v>2910790.0347400415</v>
      </c>
      <c r="O46">
        <f>MonthDays*F46</f>
        <v>9994460.1476562768</v>
      </c>
      <c r="P46">
        <f>PeakDays*G46</f>
        <v>39546166.352911755</v>
      </c>
      <c r="Q46">
        <f>OntarioGDP*H46</f>
        <v>97508601.875721544</v>
      </c>
      <c r="R46">
        <f>LondonPop*I46</f>
        <v>-226632947.21008322</v>
      </c>
      <c r="S46">
        <f t="shared" si="0"/>
        <v>107621018.52151635</v>
      </c>
    </row>
    <row r="47" spans="1:19" x14ac:dyDescent="0.25">
      <c r="A47">
        <v>44105</v>
      </c>
      <c r="B47">
        <v>113948773.09999999</v>
      </c>
      <c r="C47">
        <v>281.8</v>
      </c>
      <c r="D47">
        <v>0</v>
      </c>
      <c r="E47">
        <v>1</v>
      </c>
      <c r="F47">
        <v>31</v>
      </c>
      <c r="G47">
        <v>21</v>
      </c>
      <c r="H47">
        <v>1.116513804</v>
      </c>
      <c r="I47">
        <v>1.110051186</v>
      </c>
      <c r="K47">
        <f>GSGT50_kWh</f>
        <v>181553619.15867329</v>
      </c>
      <c r="L47">
        <f>N10HDD18*C47</f>
        <v>2369371.7416610327</v>
      </c>
      <c r="M47">
        <f>N10CDD18*D47</f>
        <v>0</v>
      </c>
      <c r="N47">
        <f>StatDays*E47</f>
        <v>2910790.0347400415</v>
      </c>
      <c r="O47">
        <f>MonthDays*F47</f>
        <v>10327608.819244821</v>
      </c>
      <c r="P47">
        <f>PeakDays*G47</f>
        <v>39546166.352911755</v>
      </c>
      <c r="Q47">
        <f>OntarioGDP*H47</f>
        <v>97032875.946603477</v>
      </c>
      <c r="R47">
        <f>LondonPop*I47</f>
        <v>-226927889.16418099</v>
      </c>
      <c r="S47">
        <f t="shared" si="0"/>
        <v>106812542.88965344</v>
      </c>
    </row>
    <row r="48" spans="1:19" x14ac:dyDescent="0.25">
      <c r="A48">
        <v>44136</v>
      </c>
      <c r="B48">
        <v>105666017.8</v>
      </c>
      <c r="C48">
        <v>350.5</v>
      </c>
      <c r="D48">
        <v>0</v>
      </c>
      <c r="E48">
        <v>0</v>
      </c>
      <c r="F48">
        <v>30</v>
      </c>
      <c r="G48">
        <v>21</v>
      </c>
      <c r="H48">
        <v>1.111066546</v>
      </c>
      <c r="I48">
        <v>1.1114958159999999</v>
      </c>
      <c r="K48">
        <f>GSGT50_kWh</f>
        <v>181553619.15867329</v>
      </c>
      <c r="L48">
        <f>N10HDD18*C48</f>
        <v>2947000.6935847835</v>
      </c>
      <c r="M48">
        <f>N10CDD18*D48</f>
        <v>0</v>
      </c>
      <c r="N48">
        <f>StatDays*E48</f>
        <v>0</v>
      </c>
      <c r="O48">
        <f>MonthDays*F48</f>
        <v>9994460.1476562768</v>
      </c>
      <c r="P48">
        <f>PeakDays*G48</f>
        <v>39546166.352911755</v>
      </c>
      <c r="Q48">
        <f>OntarioGDP*H48</f>
        <v>96559471.042992324</v>
      </c>
      <c r="R48">
        <f>LondonPop*I48</f>
        <v>-227223215.03803059</v>
      </c>
      <c r="S48">
        <f t="shared" si="0"/>
        <v>103377502.35778788</v>
      </c>
    </row>
    <row r="49" spans="1:19" x14ac:dyDescent="0.25">
      <c r="A49">
        <v>44166</v>
      </c>
      <c r="B49">
        <v>113668592.7</v>
      </c>
      <c r="C49">
        <v>579.1</v>
      </c>
      <c r="D49">
        <v>0</v>
      </c>
      <c r="E49">
        <v>2</v>
      </c>
      <c r="F49">
        <v>31</v>
      </c>
      <c r="G49">
        <v>21</v>
      </c>
      <c r="H49">
        <v>1.105645864</v>
      </c>
      <c r="I49">
        <v>1.1129423249999999</v>
      </c>
      <c r="K49">
        <f>GSGT50_kWh</f>
        <v>181553619.15867329</v>
      </c>
      <c r="L49">
        <f>N10HDD18*C49</f>
        <v>4869067.337103989</v>
      </c>
      <c r="M49">
        <f>N10CDD18*D49</f>
        <v>0</v>
      </c>
      <c r="N49">
        <f>StatDays*E49</f>
        <v>5821580.069480083</v>
      </c>
      <c r="O49">
        <f>MonthDays*F49</f>
        <v>10327608.819244821</v>
      </c>
      <c r="P49">
        <f>PeakDays*G49</f>
        <v>39546166.352911755</v>
      </c>
      <c r="Q49">
        <f>OntarioGDP*H49</f>
        <v>96088375.780069813</v>
      </c>
      <c r="R49">
        <f>LondonPop*I49</f>
        <v>-227518925.03606215</v>
      </c>
      <c r="S49">
        <f t="shared" si="0"/>
        <v>110687492.48142162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E1185-D8BC-4239-8E3A-AD5AEC49C71B}">
  <dimension ref="A1:E50"/>
  <sheetViews>
    <sheetView workbookViewId="0"/>
  </sheetViews>
  <sheetFormatPr defaultRowHeight="15" x14ac:dyDescent="0.25"/>
  <cols>
    <col min="1" max="1" width="8.7109375" bestFit="1" customWidth="1"/>
    <col min="2" max="2" width="8.7109375" customWidth="1"/>
    <col min="3" max="4" width="13.5703125" bestFit="1" customWidth="1"/>
  </cols>
  <sheetData>
    <row r="1" spans="1:5" x14ac:dyDescent="0.25">
      <c r="A1" t="s">
        <v>1</v>
      </c>
      <c r="B1" t="s">
        <v>0</v>
      </c>
      <c r="C1" t="s">
        <v>9</v>
      </c>
      <c r="D1" t="s">
        <v>31</v>
      </c>
      <c r="E1" t="s">
        <v>32</v>
      </c>
    </row>
    <row r="2" spans="1:5" x14ac:dyDescent="0.25">
      <c r="A2">
        <v>42736</v>
      </c>
      <c r="B2" s="18">
        <f t="shared" ref="B2:B49" si="0">YEAR(A2)</f>
        <v>2017</v>
      </c>
      <c r="C2">
        <v>114991755.3</v>
      </c>
      <c r="D2">
        <v>122842611.67722905</v>
      </c>
      <c r="E2" s="6">
        <f t="shared" ref="E2:E49" si="1">ABS(D2-C2)/C2</f>
        <v>6.8273211038018214E-2</v>
      </c>
    </row>
    <row r="3" spans="1:5" x14ac:dyDescent="0.25">
      <c r="A3">
        <v>42767</v>
      </c>
      <c r="B3" s="18">
        <f t="shared" si="0"/>
        <v>2017</v>
      </c>
      <c r="C3">
        <v>122254037.2</v>
      </c>
      <c r="D3">
        <v>116944572.30532438</v>
      </c>
      <c r="E3" s="6">
        <f t="shared" si="1"/>
        <v>4.3429771451961731E-2</v>
      </c>
    </row>
    <row r="4" spans="1:5" x14ac:dyDescent="0.25">
      <c r="A4">
        <v>42795</v>
      </c>
      <c r="B4" s="18">
        <f t="shared" si="0"/>
        <v>2017</v>
      </c>
      <c r="C4">
        <v>124913359.2</v>
      </c>
      <c r="D4">
        <v>122925891.93477774</v>
      </c>
      <c r="E4" s="6">
        <f t="shared" si="1"/>
        <v>1.5910766293940691E-2</v>
      </c>
    </row>
    <row r="5" spans="1:5" x14ac:dyDescent="0.25">
      <c r="A5">
        <v>42826</v>
      </c>
      <c r="B5" s="18">
        <f t="shared" si="0"/>
        <v>2017</v>
      </c>
      <c r="C5">
        <v>111628772</v>
      </c>
      <c r="D5">
        <v>112329357.0581826</v>
      </c>
      <c r="E5" s="6">
        <f t="shared" si="1"/>
        <v>6.2760258455821514E-3</v>
      </c>
    </row>
    <row r="6" spans="1:5" x14ac:dyDescent="0.25">
      <c r="A6">
        <v>42856</v>
      </c>
      <c r="B6" s="18">
        <f t="shared" si="0"/>
        <v>2017</v>
      </c>
      <c r="C6">
        <v>119336727.09999999</v>
      </c>
      <c r="D6">
        <v>122163874.8583419</v>
      </c>
      <c r="E6" s="6">
        <f t="shared" si="1"/>
        <v>2.3690508588968238E-2</v>
      </c>
    </row>
    <row r="7" spans="1:5" x14ac:dyDescent="0.25">
      <c r="A7">
        <v>42887</v>
      </c>
      <c r="B7" s="18">
        <f t="shared" si="0"/>
        <v>2017</v>
      </c>
      <c r="C7">
        <v>126432222.7</v>
      </c>
      <c r="D7">
        <v>128148800.88390052</v>
      </c>
      <c r="E7" s="6">
        <f t="shared" si="1"/>
        <v>1.3577062454827191E-2</v>
      </c>
    </row>
    <row r="8" spans="1:5" x14ac:dyDescent="0.25">
      <c r="A8">
        <v>42917</v>
      </c>
      <c r="B8" s="18">
        <f t="shared" si="0"/>
        <v>2017</v>
      </c>
      <c r="C8">
        <v>131478816.7</v>
      </c>
      <c r="D8">
        <v>132249796.58803836</v>
      </c>
      <c r="E8" s="6">
        <f t="shared" si="1"/>
        <v>5.8639095436759598E-3</v>
      </c>
    </row>
    <row r="9" spans="1:5" x14ac:dyDescent="0.25">
      <c r="A9">
        <v>42948</v>
      </c>
      <c r="B9" s="18">
        <f t="shared" si="0"/>
        <v>2017</v>
      </c>
      <c r="C9">
        <v>129638713.40000001</v>
      </c>
      <c r="D9">
        <v>128027421.46066415</v>
      </c>
      <c r="E9" s="6">
        <f t="shared" si="1"/>
        <v>1.2429095422786361E-2</v>
      </c>
    </row>
    <row r="10" spans="1:5" x14ac:dyDescent="0.25">
      <c r="A10">
        <v>42979</v>
      </c>
      <c r="B10" s="18">
        <f t="shared" si="0"/>
        <v>2017</v>
      </c>
      <c r="C10">
        <v>123880300.7</v>
      </c>
      <c r="D10">
        <v>125283692.8882215</v>
      </c>
      <c r="E10" s="6">
        <f t="shared" si="1"/>
        <v>1.1328614640838527E-2</v>
      </c>
    </row>
    <row r="11" spans="1:5" x14ac:dyDescent="0.25">
      <c r="A11">
        <v>43009</v>
      </c>
      <c r="B11" s="18">
        <f t="shared" si="0"/>
        <v>2017</v>
      </c>
      <c r="C11">
        <v>118433172.90000001</v>
      </c>
      <c r="D11">
        <v>118918008.1166493</v>
      </c>
      <c r="E11" s="6">
        <f t="shared" si="1"/>
        <v>4.0937450612647894E-3</v>
      </c>
    </row>
    <row r="12" spans="1:5" x14ac:dyDescent="0.25">
      <c r="A12">
        <v>43040</v>
      </c>
      <c r="B12" s="18">
        <f t="shared" si="0"/>
        <v>2017</v>
      </c>
      <c r="C12">
        <v>116281913.59999999</v>
      </c>
      <c r="D12">
        <v>118797683.99681297</v>
      </c>
      <c r="E12" s="6">
        <f t="shared" si="1"/>
        <v>2.1635096283907179E-2</v>
      </c>
    </row>
    <row r="13" spans="1:5" x14ac:dyDescent="0.25">
      <c r="A13">
        <v>43070</v>
      </c>
      <c r="B13" s="18">
        <f t="shared" si="0"/>
        <v>2017</v>
      </c>
      <c r="C13">
        <v>119585524.90000001</v>
      </c>
      <c r="D13">
        <v>121387754.36533448</v>
      </c>
      <c r="E13" s="6">
        <f t="shared" si="1"/>
        <v>1.5070632226112133E-2</v>
      </c>
    </row>
    <row r="14" spans="1:5" x14ac:dyDescent="0.25">
      <c r="A14">
        <v>43101</v>
      </c>
      <c r="B14" s="18">
        <f t="shared" si="0"/>
        <v>2018</v>
      </c>
      <c r="C14">
        <v>127178163.3</v>
      </c>
      <c r="D14">
        <v>124284389.98378164</v>
      </c>
      <c r="E14" s="6">
        <f t="shared" si="1"/>
        <v>2.2753696398274383E-2</v>
      </c>
    </row>
    <row r="15" spans="1:5" x14ac:dyDescent="0.25">
      <c r="A15">
        <v>43132</v>
      </c>
      <c r="B15" s="18">
        <f t="shared" si="0"/>
        <v>2018</v>
      </c>
      <c r="C15">
        <v>112578328.2</v>
      </c>
      <c r="D15">
        <v>115943491.39516547</v>
      </c>
      <c r="E15" s="6">
        <f t="shared" si="1"/>
        <v>2.9891749584228328E-2</v>
      </c>
    </row>
    <row r="16" spans="1:5" x14ac:dyDescent="0.25">
      <c r="A16">
        <v>43160</v>
      </c>
      <c r="B16" s="18">
        <f t="shared" si="0"/>
        <v>2018</v>
      </c>
      <c r="C16">
        <v>122191302.2</v>
      </c>
      <c r="D16">
        <v>119554951.06379405</v>
      </c>
      <c r="E16" s="6">
        <f t="shared" si="1"/>
        <v>2.1575603899292566E-2</v>
      </c>
    </row>
    <row r="17" spans="1:5" x14ac:dyDescent="0.25">
      <c r="A17">
        <v>43191</v>
      </c>
      <c r="B17" s="18">
        <f t="shared" si="0"/>
        <v>2018</v>
      </c>
      <c r="C17">
        <v>116259011.90000001</v>
      </c>
      <c r="D17">
        <v>114104432.70200861</v>
      </c>
      <c r="E17" s="6">
        <f t="shared" si="1"/>
        <v>1.8532577929052576E-2</v>
      </c>
    </row>
    <row r="18" spans="1:5" x14ac:dyDescent="0.25">
      <c r="A18">
        <v>43221</v>
      </c>
      <c r="B18" s="18">
        <f t="shared" si="0"/>
        <v>2018</v>
      </c>
      <c r="C18">
        <v>123804329.8</v>
      </c>
      <c r="D18">
        <v>124893902.27523434</v>
      </c>
      <c r="E18" s="6">
        <f t="shared" si="1"/>
        <v>8.8007622753945441E-3</v>
      </c>
    </row>
    <row r="19" spans="1:5" x14ac:dyDescent="0.25">
      <c r="A19">
        <v>43252</v>
      </c>
      <c r="B19" s="18">
        <f t="shared" si="0"/>
        <v>2018</v>
      </c>
      <c r="C19">
        <v>126359687.09999999</v>
      </c>
      <c r="D19">
        <v>122008816.79251826</v>
      </c>
      <c r="E19" s="6">
        <f t="shared" si="1"/>
        <v>3.4432423879290665E-2</v>
      </c>
    </row>
    <row r="20" spans="1:5" x14ac:dyDescent="0.25">
      <c r="A20">
        <v>43282</v>
      </c>
      <c r="B20" s="18">
        <f t="shared" si="0"/>
        <v>2018</v>
      </c>
      <c r="C20">
        <v>135603866.09999999</v>
      </c>
      <c r="D20">
        <v>134695087.50618678</v>
      </c>
      <c r="E20" s="6">
        <f t="shared" si="1"/>
        <v>6.7017159609818145E-3</v>
      </c>
    </row>
    <row r="21" spans="1:5" x14ac:dyDescent="0.25">
      <c r="A21">
        <v>43313</v>
      </c>
      <c r="B21" s="18">
        <f t="shared" si="0"/>
        <v>2018</v>
      </c>
      <c r="C21">
        <v>141373688.40000001</v>
      </c>
      <c r="D21">
        <v>138718863.75060064</v>
      </c>
      <c r="E21" s="6">
        <f t="shared" si="1"/>
        <v>1.8778774745466496E-2</v>
      </c>
    </row>
    <row r="22" spans="1:5" x14ac:dyDescent="0.25">
      <c r="A22">
        <v>43344</v>
      </c>
      <c r="B22" s="18">
        <f t="shared" si="0"/>
        <v>2018</v>
      </c>
      <c r="C22">
        <v>126159098.7</v>
      </c>
      <c r="D22">
        <v>122782516.11036125</v>
      </c>
      <c r="E22" s="6">
        <f t="shared" si="1"/>
        <v>2.6764479331515347E-2</v>
      </c>
    </row>
    <row r="23" spans="1:5" x14ac:dyDescent="0.25">
      <c r="A23">
        <v>43374</v>
      </c>
      <c r="B23" s="18">
        <f t="shared" si="0"/>
        <v>2018</v>
      </c>
      <c r="C23">
        <v>119787177.7</v>
      </c>
      <c r="D23">
        <v>120615465.75305057</v>
      </c>
      <c r="E23" s="6">
        <f t="shared" si="1"/>
        <v>6.9146637307455549E-3</v>
      </c>
    </row>
    <row r="24" spans="1:5" x14ac:dyDescent="0.25">
      <c r="A24">
        <v>43405</v>
      </c>
      <c r="B24" s="18">
        <f t="shared" si="0"/>
        <v>2018</v>
      </c>
      <c r="C24">
        <v>117869370.59999999</v>
      </c>
      <c r="D24">
        <v>117285186.56236398</v>
      </c>
      <c r="E24" s="6">
        <f t="shared" si="1"/>
        <v>4.9561988382757329E-3</v>
      </c>
    </row>
    <row r="25" spans="1:5" x14ac:dyDescent="0.25">
      <c r="A25">
        <v>43435</v>
      </c>
      <c r="B25" s="18">
        <f t="shared" si="0"/>
        <v>2018</v>
      </c>
      <c r="C25">
        <v>115953345.59999999</v>
      </c>
      <c r="D25">
        <v>118005749.4054217</v>
      </c>
      <c r="E25" s="6">
        <f t="shared" si="1"/>
        <v>1.7700255174195767E-2</v>
      </c>
    </row>
    <row r="26" spans="1:5" x14ac:dyDescent="0.25">
      <c r="A26">
        <v>43466</v>
      </c>
      <c r="B26" s="18">
        <f t="shared" si="0"/>
        <v>2019</v>
      </c>
      <c r="C26">
        <v>126800943.8</v>
      </c>
      <c r="D26">
        <v>122304093.8489376</v>
      </c>
      <c r="E26" s="6">
        <f t="shared" si="1"/>
        <v>3.546385236812722E-2</v>
      </c>
    </row>
    <row r="27" spans="1:5" x14ac:dyDescent="0.25">
      <c r="A27">
        <v>43497</v>
      </c>
      <c r="B27" s="18">
        <f t="shared" si="0"/>
        <v>2019</v>
      </c>
      <c r="C27">
        <v>113466304.8</v>
      </c>
      <c r="D27">
        <v>114313928.7544848</v>
      </c>
      <c r="E27" s="6">
        <f t="shared" si="1"/>
        <v>7.4702701914798365E-3</v>
      </c>
    </row>
    <row r="28" spans="1:5" x14ac:dyDescent="0.25">
      <c r="A28">
        <v>43525</v>
      </c>
      <c r="B28" s="18">
        <f t="shared" si="0"/>
        <v>2019</v>
      </c>
      <c r="C28">
        <v>121813007.2</v>
      </c>
      <c r="D28">
        <v>115842271.36883679</v>
      </c>
      <c r="E28" s="6">
        <f t="shared" si="1"/>
        <v>4.9015585185907901E-2</v>
      </c>
    </row>
    <row r="29" spans="1:5" x14ac:dyDescent="0.25">
      <c r="A29">
        <v>43556</v>
      </c>
      <c r="B29" s="18">
        <f t="shared" si="0"/>
        <v>2019</v>
      </c>
      <c r="C29">
        <v>111967128.5</v>
      </c>
      <c r="D29">
        <v>113187939.59208488</v>
      </c>
      <c r="E29" s="6">
        <f t="shared" si="1"/>
        <v>1.0903299106084377E-2</v>
      </c>
    </row>
    <row r="30" spans="1:5" x14ac:dyDescent="0.25">
      <c r="A30">
        <v>43586</v>
      </c>
      <c r="B30" s="18">
        <f t="shared" si="0"/>
        <v>2019</v>
      </c>
      <c r="C30">
        <v>115639976.59999999</v>
      </c>
      <c r="D30">
        <v>117171420.5978505</v>
      </c>
      <c r="E30" s="6">
        <f t="shared" si="1"/>
        <v>1.324320570513249E-2</v>
      </c>
    </row>
    <row r="31" spans="1:5" x14ac:dyDescent="0.25">
      <c r="A31">
        <v>43617</v>
      </c>
      <c r="B31" s="18">
        <f t="shared" si="0"/>
        <v>2019</v>
      </c>
      <c r="C31">
        <v>119036262.5</v>
      </c>
      <c r="D31">
        <v>115264541.58597139</v>
      </c>
      <c r="E31" s="6">
        <f t="shared" si="1"/>
        <v>3.1685478314044134E-2</v>
      </c>
    </row>
    <row r="32" spans="1:5" x14ac:dyDescent="0.25">
      <c r="A32">
        <v>43647</v>
      </c>
      <c r="B32" s="18">
        <f t="shared" si="0"/>
        <v>2019</v>
      </c>
      <c r="C32">
        <v>137804311.19999999</v>
      </c>
      <c r="D32">
        <v>140055478.61242551</v>
      </c>
      <c r="E32" s="6">
        <f t="shared" si="1"/>
        <v>1.6335972313364883E-2</v>
      </c>
    </row>
    <row r="33" spans="1:5" x14ac:dyDescent="0.25">
      <c r="A33">
        <v>43678</v>
      </c>
      <c r="B33" s="18">
        <f t="shared" si="0"/>
        <v>2019</v>
      </c>
      <c r="C33">
        <v>131309154.2</v>
      </c>
      <c r="D33">
        <v>126921174.13478932</v>
      </c>
      <c r="E33" s="6">
        <f t="shared" si="1"/>
        <v>3.3417167995212667E-2</v>
      </c>
    </row>
    <row r="34" spans="1:5" x14ac:dyDescent="0.25">
      <c r="A34">
        <v>43709</v>
      </c>
      <c r="B34" s="18">
        <f t="shared" si="0"/>
        <v>2019</v>
      </c>
      <c r="C34">
        <v>117572276.09999999</v>
      </c>
      <c r="D34">
        <v>115166740.84348541</v>
      </c>
      <c r="E34" s="6">
        <f t="shared" si="1"/>
        <v>2.0460055178897565E-2</v>
      </c>
    </row>
    <row r="35" spans="1:5" x14ac:dyDescent="0.25">
      <c r="A35">
        <v>43739</v>
      </c>
      <c r="B35" s="18">
        <f t="shared" si="0"/>
        <v>2019</v>
      </c>
      <c r="C35">
        <v>119279078.7</v>
      </c>
      <c r="D35">
        <v>117320396.14321762</v>
      </c>
      <c r="E35" s="6">
        <f t="shared" si="1"/>
        <v>1.6421006752648397E-2</v>
      </c>
    </row>
    <row r="36" spans="1:5" x14ac:dyDescent="0.25">
      <c r="A36">
        <v>43770</v>
      </c>
      <c r="B36" s="18">
        <f t="shared" si="0"/>
        <v>2019</v>
      </c>
      <c r="C36">
        <v>115482725</v>
      </c>
      <c r="D36">
        <v>113513119.19980252</v>
      </c>
      <c r="E36" s="6">
        <f t="shared" si="1"/>
        <v>1.7055414999927323E-2</v>
      </c>
    </row>
    <row r="37" spans="1:5" x14ac:dyDescent="0.25">
      <c r="A37">
        <v>43800</v>
      </c>
      <c r="B37" s="18">
        <f t="shared" si="0"/>
        <v>2019</v>
      </c>
      <c r="C37">
        <v>114174815.59999999</v>
      </c>
      <c r="D37">
        <v>118030605.34498787</v>
      </c>
      <c r="E37" s="6">
        <f t="shared" si="1"/>
        <v>3.3770930346813499E-2</v>
      </c>
    </row>
    <row r="38" spans="1:5" x14ac:dyDescent="0.25">
      <c r="A38">
        <v>43831</v>
      </c>
      <c r="B38" s="18">
        <f t="shared" si="0"/>
        <v>2020</v>
      </c>
      <c r="C38">
        <v>122144818.7</v>
      </c>
      <c r="D38">
        <v>118332056.55545557</v>
      </c>
      <c r="E38" s="6">
        <f t="shared" si="1"/>
        <v>3.1215095205216734E-2</v>
      </c>
    </row>
    <row r="39" spans="1:5" x14ac:dyDescent="0.25">
      <c r="A39">
        <v>43862</v>
      </c>
      <c r="B39" s="18">
        <f t="shared" si="0"/>
        <v>2020</v>
      </c>
      <c r="C39">
        <v>112974591.2</v>
      </c>
      <c r="D39">
        <v>111423934.18775234</v>
      </c>
      <c r="E39" s="6">
        <f t="shared" si="1"/>
        <v>1.3725714745030799E-2</v>
      </c>
    </row>
    <row r="40" spans="1:5" x14ac:dyDescent="0.25">
      <c r="A40">
        <v>43891</v>
      </c>
      <c r="B40" s="18">
        <f t="shared" si="0"/>
        <v>2020</v>
      </c>
      <c r="C40">
        <v>109424885.7</v>
      </c>
      <c r="D40">
        <v>112688121.43376988</v>
      </c>
      <c r="E40" s="6">
        <f t="shared" si="1"/>
        <v>2.9821696526294645E-2</v>
      </c>
    </row>
    <row r="41" spans="1:5" x14ac:dyDescent="0.25">
      <c r="A41">
        <v>43922</v>
      </c>
      <c r="B41" s="18">
        <f t="shared" si="0"/>
        <v>2020</v>
      </c>
      <c r="C41">
        <v>92153402.090000004</v>
      </c>
      <c r="D41">
        <v>109027571.2147367</v>
      </c>
      <c r="E41" s="6">
        <f t="shared" si="1"/>
        <v>0.18310956233885795</v>
      </c>
    </row>
    <row r="42" spans="1:5" x14ac:dyDescent="0.25">
      <c r="A42">
        <v>43952</v>
      </c>
      <c r="B42" s="18">
        <f t="shared" si="0"/>
        <v>2020</v>
      </c>
      <c r="C42">
        <v>98750157.950000003</v>
      </c>
      <c r="D42">
        <v>112467503.64028144</v>
      </c>
      <c r="E42" s="6">
        <f t="shared" si="1"/>
        <v>0.13890960758996371</v>
      </c>
    </row>
    <row r="43" spans="1:5" x14ac:dyDescent="0.25">
      <c r="A43">
        <v>43983</v>
      </c>
      <c r="B43" s="18">
        <f t="shared" si="0"/>
        <v>2020</v>
      </c>
      <c r="C43">
        <v>115316544.8</v>
      </c>
      <c r="D43">
        <v>119468747.93981734</v>
      </c>
      <c r="E43" s="6">
        <f t="shared" si="1"/>
        <v>3.6007002698691178E-2</v>
      </c>
    </row>
    <row r="44" spans="1:5" x14ac:dyDescent="0.25">
      <c r="A44">
        <v>44013</v>
      </c>
      <c r="B44" s="18">
        <f t="shared" si="0"/>
        <v>2020</v>
      </c>
      <c r="C44">
        <v>134502457.09999999</v>
      </c>
      <c r="D44">
        <v>139649477.58722228</v>
      </c>
      <c r="E44" s="6">
        <f t="shared" si="1"/>
        <v>3.8267111234968544E-2</v>
      </c>
    </row>
    <row r="45" spans="1:5" x14ac:dyDescent="0.25">
      <c r="A45">
        <v>44044</v>
      </c>
      <c r="B45" s="18">
        <f t="shared" si="0"/>
        <v>2020</v>
      </c>
      <c r="C45">
        <v>127026360.8</v>
      </c>
      <c r="D45">
        <v>119246860.06974813</v>
      </c>
      <c r="E45" s="6">
        <f t="shared" si="1"/>
        <v>6.1243199295463589E-2</v>
      </c>
    </row>
    <row r="46" spans="1:5" x14ac:dyDescent="0.25">
      <c r="A46">
        <v>44075</v>
      </c>
      <c r="B46" s="18">
        <f t="shared" si="0"/>
        <v>2020</v>
      </c>
      <c r="C46">
        <v>108911586.90000001</v>
      </c>
      <c r="D46">
        <v>107621018.52151635</v>
      </c>
      <c r="E46" s="6">
        <f t="shared" si="1"/>
        <v>1.184968849704322E-2</v>
      </c>
    </row>
    <row r="47" spans="1:5" x14ac:dyDescent="0.25">
      <c r="A47">
        <v>44105</v>
      </c>
      <c r="B47" s="18">
        <f t="shared" si="0"/>
        <v>2020</v>
      </c>
      <c r="C47">
        <v>113948773.09999999</v>
      </c>
      <c r="D47">
        <v>106812542.88965344</v>
      </c>
      <c r="E47" s="6">
        <f t="shared" si="1"/>
        <v>6.2626652452711221E-2</v>
      </c>
    </row>
    <row r="48" spans="1:5" x14ac:dyDescent="0.25">
      <c r="A48">
        <v>44136</v>
      </c>
      <c r="B48" s="18">
        <f t="shared" si="0"/>
        <v>2020</v>
      </c>
      <c r="C48">
        <v>105666017.8</v>
      </c>
      <c r="D48">
        <v>103377502.35778788</v>
      </c>
      <c r="E48" s="6">
        <f t="shared" si="1"/>
        <v>2.1658007842632259E-2</v>
      </c>
    </row>
    <row r="49" spans="1:5" x14ac:dyDescent="0.25">
      <c r="A49">
        <v>44166</v>
      </c>
      <c r="B49" s="18">
        <f t="shared" si="0"/>
        <v>2020</v>
      </c>
      <c r="C49">
        <v>113668592.7</v>
      </c>
      <c r="D49">
        <v>110687492.48142162</v>
      </c>
      <c r="E49" s="6">
        <f t="shared" si="1"/>
        <v>2.6226243747437396E-2</v>
      </c>
    </row>
    <row r="50" spans="1:5" x14ac:dyDescent="0.25">
      <c r="E50" s="9">
        <f>AVERAGE(E2:E49)</f>
        <v>2.9151732525636426E-2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31B79-D188-4234-96A2-890F1E13734B}">
  <dimension ref="A2:D9"/>
  <sheetViews>
    <sheetView workbookViewId="0">
      <selection activeCell="A3" sqref="A3"/>
    </sheetView>
  </sheetViews>
  <sheetFormatPr defaultRowHeight="15" x14ac:dyDescent="0.25"/>
  <cols>
    <col min="1" max="1" width="5" bestFit="1" customWidth="1"/>
    <col min="2" max="2" width="13.5703125" bestFit="1" customWidth="1"/>
    <col min="3" max="3" width="15.7109375" bestFit="1" customWidth="1"/>
    <col min="4" max="4" width="26.7109375" bestFit="1" customWidth="1"/>
  </cols>
  <sheetData>
    <row r="2" spans="1:4" x14ac:dyDescent="0.25">
      <c r="A2" s="11" t="s">
        <v>42</v>
      </c>
    </row>
    <row r="3" spans="1:4" x14ac:dyDescent="0.25">
      <c r="B3" t="s">
        <v>41</v>
      </c>
      <c r="C3" t="s">
        <v>34</v>
      </c>
      <c r="D3" t="s">
        <v>35</v>
      </c>
    </row>
    <row r="4" spans="1:4" x14ac:dyDescent="0.25">
      <c r="A4" s="7">
        <v>2017</v>
      </c>
      <c r="B4" s="8">
        <v>1458855315.7</v>
      </c>
      <c r="C4" s="8">
        <v>1470019466.1334772</v>
      </c>
      <c r="D4" s="9">
        <v>7.652678311090972E-3</v>
      </c>
    </row>
    <row r="5" spans="1:4" x14ac:dyDescent="0.25">
      <c r="A5" s="7">
        <v>2018</v>
      </c>
      <c r="B5" s="8">
        <v>1485117369.5999999</v>
      </c>
      <c r="C5" s="8">
        <v>1472892853.3004875</v>
      </c>
      <c r="D5" s="9">
        <v>8.2313469290342528E-3</v>
      </c>
    </row>
    <row r="6" spans="1:4" x14ac:dyDescent="0.25">
      <c r="A6" s="7">
        <v>2019</v>
      </c>
      <c r="B6" s="8">
        <v>1444345984.1999998</v>
      </c>
      <c r="C6" s="8">
        <v>1429091710.0268741</v>
      </c>
      <c r="D6" s="9">
        <v>1.0561371264222985E-2</v>
      </c>
    </row>
    <row r="7" spans="1:4" x14ac:dyDescent="0.25">
      <c r="A7" s="7">
        <v>2020</v>
      </c>
      <c r="B7" s="8">
        <v>1354488188.8399999</v>
      </c>
      <c r="C7" s="8">
        <v>1370802828.879163</v>
      </c>
      <c r="D7" s="9">
        <v>1.2044874347066229E-2</v>
      </c>
    </row>
    <row r="8" spans="1:4" x14ac:dyDescent="0.25">
      <c r="C8" s="12" t="s">
        <v>36</v>
      </c>
      <c r="D8" s="10">
        <f>AVERAGE(D4:D7)</f>
        <v>9.6225677128536097E-3</v>
      </c>
    </row>
    <row r="9" spans="1:4" x14ac:dyDescent="0.25">
      <c r="C9" s="12" t="s">
        <v>37</v>
      </c>
      <c r="D9" s="10">
        <v>2.9151732525636426E-2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42057-F387-4EB3-ABF3-D733069E1FC8}">
  <dimension ref="A3:C7"/>
  <sheetViews>
    <sheetView workbookViewId="0">
      <selection activeCell="A3" sqref="A3"/>
    </sheetView>
  </sheetViews>
  <sheetFormatPr defaultRowHeight="15" x14ac:dyDescent="0.25"/>
  <cols>
    <col min="1" max="1" width="5" bestFit="1" customWidth="1"/>
    <col min="2" max="2" width="19.85546875" bestFit="1" customWidth="1"/>
    <col min="3" max="3" width="22.140625" bestFit="1" customWidth="1"/>
  </cols>
  <sheetData>
    <row r="3" spans="1:3" x14ac:dyDescent="0.25">
      <c r="B3" t="s">
        <v>43</v>
      </c>
      <c r="C3" t="s">
        <v>33</v>
      </c>
    </row>
    <row r="4" spans="1:3" x14ac:dyDescent="0.25">
      <c r="A4" s="7">
        <v>2017</v>
      </c>
      <c r="B4" s="8">
        <v>1458855315.7</v>
      </c>
      <c r="C4" s="8">
        <v>1470019466.1334772</v>
      </c>
    </row>
    <row r="5" spans="1:3" x14ac:dyDescent="0.25">
      <c r="A5" s="7">
        <v>2018</v>
      </c>
      <c r="B5" s="8">
        <v>1485117369.5999999</v>
      </c>
      <c r="C5" s="8">
        <v>1472892853.3004875</v>
      </c>
    </row>
    <row r="6" spans="1:3" x14ac:dyDescent="0.25">
      <c r="A6" s="7">
        <v>2019</v>
      </c>
      <c r="B6" s="8">
        <v>1444345984.1999998</v>
      </c>
      <c r="C6" s="8">
        <v>1429091710.0268741</v>
      </c>
    </row>
    <row r="7" spans="1:3" x14ac:dyDescent="0.25">
      <c r="A7" s="7">
        <v>2020</v>
      </c>
      <c r="B7" s="8">
        <v>1354488188.8399999</v>
      </c>
      <c r="C7" s="8">
        <v>1370802828.879163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91C46-5797-46A9-A338-D1B01832C93F}">
  <dimension ref="A1:S73"/>
  <sheetViews>
    <sheetView workbookViewId="0">
      <selection activeCell="L1" sqref="L1:R1"/>
    </sheetView>
  </sheetViews>
  <sheetFormatPr defaultRowHeight="15" x14ac:dyDescent="0.25"/>
  <cols>
    <col min="1" max="1" width="8.7109375" bestFit="1" customWidth="1"/>
    <col min="2" max="2" width="13.5703125" bestFit="1" customWidth="1"/>
    <col min="3" max="3" width="10.28515625" bestFit="1" customWidth="1"/>
    <col min="4" max="4" width="10.140625" bestFit="1" customWidth="1"/>
    <col min="5" max="5" width="8.5703125" bestFit="1" customWidth="1"/>
    <col min="6" max="6" width="11.140625" bestFit="1" customWidth="1"/>
    <col min="7" max="7" width="9.42578125" bestFit="1" customWidth="1"/>
    <col min="8" max="8" width="11.5703125" bestFit="1" customWidth="1"/>
    <col min="9" max="9" width="11" bestFit="1" customWidth="1"/>
    <col min="10" max="10" width="13.5703125" bestFit="1" customWidth="1"/>
  </cols>
  <sheetData>
    <row r="1" spans="1:19" x14ac:dyDescent="0.25">
      <c r="A1" t="s">
        <v>1</v>
      </c>
      <c r="B1" t="s">
        <v>9</v>
      </c>
      <c r="C1" t="s">
        <v>4</v>
      </c>
      <c r="D1" t="s">
        <v>5</v>
      </c>
      <c r="E1" t="s">
        <v>6</v>
      </c>
      <c r="F1" t="s">
        <v>2</v>
      </c>
      <c r="G1" t="s">
        <v>3</v>
      </c>
      <c r="H1" t="s">
        <v>7</v>
      </c>
      <c r="I1" t="s">
        <v>8</v>
      </c>
      <c r="K1" t="s">
        <v>9</v>
      </c>
      <c r="L1" t="s">
        <v>4</v>
      </c>
      <c r="M1" t="s">
        <v>5</v>
      </c>
      <c r="N1" t="s">
        <v>6</v>
      </c>
      <c r="O1" t="s">
        <v>2</v>
      </c>
      <c r="P1" t="s">
        <v>3</v>
      </c>
      <c r="Q1" t="s">
        <v>7</v>
      </c>
      <c r="R1" t="s">
        <v>8</v>
      </c>
      <c r="S1" t="s">
        <v>38</v>
      </c>
    </row>
    <row r="2" spans="1:19" x14ac:dyDescent="0.25">
      <c r="A2">
        <v>42736</v>
      </c>
      <c r="B2">
        <v>114991755.3</v>
      </c>
      <c r="C2">
        <v>620.29999999999995</v>
      </c>
      <c r="D2">
        <v>0</v>
      </c>
      <c r="E2">
        <v>1</v>
      </c>
      <c r="F2">
        <v>31</v>
      </c>
      <c r="G2">
        <v>21</v>
      </c>
      <c r="H2">
        <v>1.089731308</v>
      </c>
      <c r="I2">
        <v>1.0341741520000001</v>
      </c>
      <c r="K2">
        <f>GSGT50_kWh</f>
        <v>181553619.15867329</v>
      </c>
      <c r="L2">
        <f>N10HDD18*C2</f>
        <v>5215476.5484469077</v>
      </c>
      <c r="M2">
        <f>N10CDD18*D2</f>
        <v>0</v>
      </c>
      <c r="N2">
        <f>StatDays*E2</f>
        <v>2910790.0347400415</v>
      </c>
      <c r="O2">
        <f>MonthDays*F2</f>
        <v>10327608.819244821</v>
      </c>
      <c r="P2">
        <f>PeakDays*G2</f>
        <v>39546166.352911755</v>
      </c>
      <c r="Q2">
        <f>OntarioGDP*H2</f>
        <v>94705289.308088064</v>
      </c>
      <c r="R2">
        <f>LondonPop*I2</f>
        <v>-211416338.5448758</v>
      </c>
      <c r="S2">
        <f t="shared" ref="S2:S33" si="0">SUM(K2:R2)</f>
        <v>122842611.67722905</v>
      </c>
    </row>
    <row r="3" spans="1:19" x14ac:dyDescent="0.25">
      <c r="A3">
        <v>42767</v>
      </c>
      <c r="B3">
        <v>122254037.2</v>
      </c>
      <c r="C3">
        <v>501</v>
      </c>
      <c r="D3">
        <v>0</v>
      </c>
      <c r="E3">
        <v>1</v>
      </c>
      <c r="F3">
        <v>28</v>
      </c>
      <c r="G3">
        <v>19</v>
      </c>
      <c r="H3">
        <v>1.0922582709999999</v>
      </c>
      <c r="I3">
        <v>1.0358805019999999</v>
      </c>
      <c r="K3">
        <f>GSGT50_kWh</f>
        <v>181553619.15867329</v>
      </c>
      <c r="L3">
        <f>N10HDD18*C3</f>
        <v>4212403.2738544261</v>
      </c>
      <c r="M3">
        <f>N10CDD18*D3</f>
        <v>0</v>
      </c>
      <c r="N3">
        <f>StatDays*E3</f>
        <v>2910790.0347400415</v>
      </c>
      <c r="O3">
        <f>MonthDays*F3</f>
        <v>9328162.8044791929</v>
      </c>
      <c r="P3">
        <f>PeakDays*G3</f>
        <v>35779864.795491591</v>
      </c>
      <c r="Q3">
        <f>OntarioGDP*H3</f>
        <v>94924900.1059324</v>
      </c>
      <c r="R3">
        <f>LondonPop*I3</f>
        <v>-211765167.86784655</v>
      </c>
      <c r="S3">
        <f t="shared" si="0"/>
        <v>116944572.30532438</v>
      </c>
    </row>
    <row r="4" spans="1:19" x14ac:dyDescent="0.25">
      <c r="A4">
        <v>42795</v>
      </c>
      <c r="B4">
        <v>124913359.2</v>
      </c>
      <c r="C4">
        <v>559.20000000000005</v>
      </c>
      <c r="D4">
        <v>0</v>
      </c>
      <c r="E4">
        <v>0</v>
      </c>
      <c r="F4">
        <v>31</v>
      </c>
      <c r="G4">
        <v>23</v>
      </c>
      <c r="H4">
        <v>1.0947910940000001</v>
      </c>
      <c r="I4">
        <v>1.0375896659999999</v>
      </c>
      <c r="K4">
        <f>GSGT50_kWh</f>
        <v>181553619.15867329</v>
      </c>
      <c r="L4">
        <f>N10HDD18*C4</f>
        <v>4701748.3248291323</v>
      </c>
      <c r="M4">
        <f>N10CDD18*D4</f>
        <v>0</v>
      </c>
      <c r="N4">
        <f>StatDays*E4</f>
        <v>0</v>
      </c>
      <c r="O4">
        <f>MonthDays*F4</f>
        <v>10327608.819244821</v>
      </c>
      <c r="P4">
        <f>PeakDays*G4</f>
        <v>43312467.91033192</v>
      </c>
      <c r="Q4">
        <f>OntarioGDP*H4</f>
        <v>95145020.178853348</v>
      </c>
      <c r="R4">
        <f>LondonPop*I4</f>
        <v>-212114572.45715475</v>
      </c>
      <c r="S4">
        <f t="shared" si="0"/>
        <v>122925891.93477774</v>
      </c>
    </row>
    <row r="5" spans="1:19" x14ac:dyDescent="0.25">
      <c r="A5">
        <v>42826</v>
      </c>
      <c r="B5">
        <v>111628772</v>
      </c>
      <c r="C5">
        <v>249.8</v>
      </c>
      <c r="D5">
        <v>0</v>
      </c>
      <c r="E5">
        <v>0</v>
      </c>
      <c r="F5">
        <v>30</v>
      </c>
      <c r="G5">
        <v>19</v>
      </c>
      <c r="H5">
        <v>1.0973297900000001</v>
      </c>
      <c r="I5">
        <v>1.0393016509999999</v>
      </c>
      <c r="K5">
        <f>GSGT50_kWh</f>
        <v>181553619.15867329</v>
      </c>
      <c r="L5">
        <f>N10HDD18*C5</f>
        <v>2100316.0435306104</v>
      </c>
      <c r="M5">
        <f>N10CDD18*D5</f>
        <v>0</v>
      </c>
      <c r="N5">
        <f>StatDays*E5</f>
        <v>0</v>
      </c>
      <c r="O5">
        <f>MonthDays*F5</f>
        <v>9994460.1476562768</v>
      </c>
      <c r="P5">
        <f>PeakDays*G5</f>
        <v>35779864.795491591</v>
      </c>
      <c r="Q5">
        <f>OntarioGDP*H5</f>
        <v>95365650.65664199</v>
      </c>
      <c r="R5">
        <f>LondonPop*I5</f>
        <v>-212464553.74381113</v>
      </c>
      <c r="S5">
        <f t="shared" si="0"/>
        <v>112329357.0581826</v>
      </c>
    </row>
    <row r="6" spans="1:19" x14ac:dyDescent="0.25">
      <c r="A6">
        <v>42856</v>
      </c>
      <c r="B6">
        <v>119336727.09999999</v>
      </c>
      <c r="C6">
        <v>186.5</v>
      </c>
      <c r="D6">
        <v>8.6999999999999993</v>
      </c>
      <c r="E6">
        <v>1</v>
      </c>
      <c r="F6">
        <v>31</v>
      </c>
      <c r="G6">
        <v>22</v>
      </c>
      <c r="H6">
        <v>1.0998743740000001</v>
      </c>
      <c r="I6">
        <v>1.0410164609999999</v>
      </c>
      <c r="K6">
        <f>GSGT50_kWh</f>
        <v>181553619.15867329</v>
      </c>
      <c r="L6">
        <f>N10HDD18*C6</f>
        <v>1568090.2406663683</v>
      </c>
      <c r="M6">
        <f>N10CDD18*D6</f>
        <v>1602769.1760282742</v>
      </c>
      <c r="N6">
        <f>StatDays*E6</f>
        <v>2910790.0347400415</v>
      </c>
      <c r="O6">
        <f>MonthDays*F6</f>
        <v>10327608.819244821</v>
      </c>
      <c r="P6">
        <f>PeakDays*G6</f>
        <v>41429317.131621838</v>
      </c>
      <c r="Q6">
        <f>OntarioGDP*H6</f>
        <v>95586792.842903495</v>
      </c>
      <c r="R6">
        <f>LondonPop*I6</f>
        <v>-212815112.54553619</v>
      </c>
      <c r="S6">
        <f t="shared" si="0"/>
        <v>122163874.8583419</v>
      </c>
    </row>
    <row r="7" spans="1:19" x14ac:dyDescent="0.25">
      <c r="A7">
        <v>42887</v>
      </c>
      <c r="B7">
        <v>126432222.7</v>
      </c>
      <c r="C7">
        <v>28.7</v>
      </c>
      <c r="D7">
        <v>66.7</v>
      </c>
      <c r="E7">
        <v>0</v>
      </c>
      <c r="F7">
        <v>30</v>
      </c>
      <c r="G7">
        <v>22</v>
      </c>
      <c r="H7">
        <v>1.102424858</v>
      </c>
      <c r="I7">
        <v>1.0427341000000001</v>
      </c>
      <c r="K7">
        <f>GSGT50_kWh</f>
        <v>181553619.15867329</v>
      </c>
      <c r="L7">
        <f>N10HDD18*C7</f>
        <v>241309.32926072262</v>
      </c>
      <c r="M7">
        <f>N10CDD18*D7</f>
        <v>12287897.016216772</v>
      </c>
      <c r="N7">
        <f>StatDays*E7</f>
        <v>0</v>
      </c>
      <c r="O7">
        <f>MonthDays*F7</f>
        <v>9994460.1476562768</v>
      </c>
      <c r="P7">
        <f>PeakDays*G7</f>
        <v>41429317.131621838</v>
      </c>
      <c r="Q7">
        <f>OntarioGDP*H7</f>
        <v>95808447.780521974</v>
      </c>
      <c r="R7">
        <f>LondonPop*I7</f>
        <v>-213166249.68005037</v>
      </c>
      <c r="S7">
        <f t="shared" si="0"/>
        <v>128148800.88390052</v>
      </c>
    </row>
    <row r="8" spans="1:19" x14ac:dyDescent="0.25">
      <c r="A8">
        <v>42917</v>
      </c>
      <c r="B8">
        <v>131478816.7</v>
      </c>
      <c r="C8">
        <v>0.2</v>
      </c>
      <c r="D8">
        <v>93.8</v>
      </c>
      <c r="E8">
        <v>1</v>
      </c>
      <c r="F8">
        <v>31</v>
      </c>
      <c r="G8">
        <v>20</v>
      </c>
      <c r="H8">
        <v>1.1049812560000001</v>
      </c>
      <c r="I8">
        <v>1.0444545730000001</v>
      </c>
      <c r="K8">
        <f>GSGT50_kWh</f>
        <v>181553619.15867329</v>
      </c>
      <c r="L8">
        <f>N10HDD18*C8</f>
        <v>1681.5981133151404</v>
      </c>
      <c r="M8">
        <f>N10CDD18*D8</f>
        <v>17280430.88637381</v>
      </c>
      <c r="N8">
        <f>StatDays*E8</f>
        <v>2910790.0347400415</v>
      </c>
      <c r="O8">
        <f>MonthDays*F8</f>
        <v>10327608.819244821</v>
      </c>
      <c r="P8">
        <f>PeakDays*G8</f>
        <v>37663015.574201673</v>
      </c>
      <c r="Q8">
        <f>OntarioGDP*H8</f>
        <v>96030616.686195582</v>
      </c>
      <c r="R8">
        <f>LondonPop*I8</f>
        <v>-213517966.1695042</v>
      </c>
      <c r="S8">
        <f t="shared" si="0"/>
        <v>132249796.58803836</v>
      </c>
    </row>
    <row r="9" spans="1:19" x14ac:dyDescent="0.25">
      <c r="A9">
        <v>42948</v>
      </c>
      <c r="B9">
        <v>129638713.40000001</v>
      </c>
      <c r="C9">
        <v>20.8</v>
      </c>
      <c r="D9">
        <v>50.2</v>
      </c>
      <c r="E9">
        <v>1</v>
      </c>
      <c r="F9">
        <v>31</v>
      </c>
      <c r="G9">
        <v>22</v>
      </c>
      <c r="H9">
        <v>1.1075435819999999</v>
      </c>
      <c r="I9">
        <v>1.0461778850000001</v>
      </c>
      <c r="K9">
        <f>GSGT50_kWh</f>
        <v>181553619.15867329</v>
      </c>
      <c r="L9">
        <f>N10HDD18*C9</f>
        <v>174886.20378477461</v>
      </c>
      <c r="M9">
        <f>N10CDD18*D9</f>
        <v>9248162.372025216</v>
      </c>
      <c r="N9">
        <f>StatDays*E9</f>
        <v>2910790.0347400415</v>
      </c>
      <c r="O9">
        <f>MonthDays*F9</f>
        <v>10327608.819244821</v>
      </c>
      <c r="P9">
        <f>PeakDays*G9</f>
        <v>41429317.131621838</v>
      </c>
      <c r="Q9">
        <f>OntarioGDP*H9</f>
        <v>96253300.776622415</v>
      </c>
      <c r="R9">
        <f>LondonPop*I9</f>
        <v>-213870263.03604823</v>
      </c>
      <c r="S9">
        <f t="shared" si="0"/>
        <v>128027421.46066415</v>
      </c>
    </row>
    <row r="10" spans="1:19" x14ac:dyDescent="0.25">
      <c r="A10">
        <v>42979</v>
      </c>
      <c r="B10">
        <v>123880300.7</v>
      </c>
      <c r="C10">
        <v>66</v>
      </c>
      <c r="D10">
        <v>56.2</v>
      </c>
      <c r="E10">
        <v>1</v>
      </c>
      <c r="F10">
        <v>30</v>
      </c>
      <c r="G10">
        <v>20</v>
      </c>
      <c r="H10">
        <v>1.11011185</v>
      </c>
      <c r="I10">
        <v>1.0479040399999999</v>
      </c>
      <c r="K10">
        <f>GSGT50_kWh</f>
        <v>181553619.15867329</v>
      </c>
      <c r="L10">
        <f>N10HDD18*C10</f>
        <v>554927.37739399634</v>
      </c>
      <c r="M10">
        <f>N10CDD18*D10</f>
        <v>10353520.424458509</v>
      </c>
      <c r="N10">
        <f>StatDays*E10</f>
        <v>2910790.0347400415</v>
      </c>
      <c r="O10">
        <f>MonthDays*F10</f>
        <v>9994460.1476562768</v>
      </c>
      <c r="P10">
        <f>PeakDays*G10</f>
        <v>37663015.574201673</v>
      </c>
      <c r="Q10">
        <f>OntarioGDP*H10</f>
        <v>96476501.268500641</v>
      </c>
      <c r="R10">
        <f>LondonPop*I10</f>
        <v>-214223141.09740293</v>
      </c>
      <c r="S10">
        <f t="shared" si="0"/>
        <v>125283692.8882215</v>
      </c>
    </row>
    <row r="11" spans="1:19" x14ac:dyDescent="0.25">
      <c r="A11">
        <v>43009</v>
      </c>
      <c r="B11">
        <v>118433172.90000001</v>
      </c>
      <c r="C11">
        <v>176</v>
      </c>
      <c r="D11">
        <v>5.3</v>
      </c>
      <c r="E11">
        <v>1</v>
      </c>
      <c r="F11">
        <v>31</v>
      </c>
      <c r="G11">
        <v>21</v>
      </c>
      <c r="H11">
        <v>1.112686074</v>
      </c>
      <c r="I11">
        <v>1.0496330439999999</v>
      </c>
      <c r="K11">
        <f>GSGT50_kWh</f>
        <v>181553619.15867329</v>
      </c>
      <c r="L11">
        <f>N10HDD18*C11</f>
        <v>1479806.3397173234</v>
      </c>
      <c r="M11">
        <f>N10CDD18*D11</f>
        <v>976399.61298274191</v>
      </c>
      <c r="N11">
        <f>StatDays*E11</f>
        <v>2910790.0347400415</v>
      </c>
      <c r="O11">
        <f>MonthDays*F11</f>
        <v>10327608.819244821</v>
      </c>
      <c r="P11">
        <f>PeakDays*G11</f>
        <v>39546166.352911755</v>
      </c>
      <c r="Q11">
        <f>OntarioGDP*H11</f>
        <v>96700219.378528386</v>
      </c>
      <c r="R11">
        <f>LondonPop*I11</f>
        <v>-214576601.58014902</v>
      </c>
      <c r="S11">
        <f t="shared" si="0"/>
        <v>118918008.1166493</v>
      </c>
    </row>
    <row r="12" spans="1:19" x14ac:dyDescent="0.25">
      <c r="A12">
        <v>43040</v>
      </c>
      <c r="B12">
        <v>116281913.59999999</v>
      </c>
      <c r="C12">
        <v>455.1</v>
      </c>
      <c r="D12">
        <v>0</v>
      </c>
      <c r="E12">
        <v>0</v>
      </c>
      <c r="F12">
        <v>30</v>
      </c>
      <c r="G12">
        <v>22</v>
      </c>
      <c r="H12">
        <v>1.1152662659999999</v>
      </c>
      <c r="I12">
        <v>1.0513649</v>
      </c>
      <c r="K12">
        <f>GSGT50_kWh</f>
        <v>181553619.15867329</v>
      </c>
      <c r="L12">
        <f>N10HDD18*C12</f>
        <v>3826476.5068486021</v>
      </c>
      <c r="M12">
        <f>N10CDD18*D12</f>
        <v>0</v>
      </c>
      <c r="N12">
        <f>StatDays*E12</f>
        <v>0</v>
      </c>
      <c r="O12">
        <f>MonthDays*F12</f>
        <v>9994460.1476562768</v>
      </c>
      <c r="P12">
        <f>PeakDays*G12</f>
        <v>41429317.131621838</v>
      </c>
      <c r="Q12">
        <f>OntarioGDP*H12</f>
        <v>96924456.149589762</v>
      </c>
      <c r="R12">
        <f>LondonPop*I12</f>
        <v>-214930645.09757683</v>
      </c>
      <c r="S12">
        <f t="shared" si="0"/>
        <v>118797683.99681297</v>
      </c>
    </row>
    <row r="13" spans="1:19" x14ac:dyDescent="0.25">
      <c r="A13">
        <v>43070</v>
      </c>
      <c r="B13">
        <v>119585524.90000001</v>
      </c>
      <c r="C13">
        <v>718.5</v>
      </c>
      <c r="D13">
        <v>0</v>
      </c>
      <c r="E13">
        <v>2</v>
      </c>
      <c r="F13">
        <v>31</v>
      </c>
      <c r="G13">
        <v>19</v>
      </c>
      <c r="H13">
        <v>1.117852442</v>
      </c>
      <c r="I13">
        <v>1.0530996130000001</v>
      </c>
      <c r="K13">
        <f>GSGT50_kWh</f>
        <v>181553619.15867329</v>
      </c>
      <c r="L13">
        <f>N10HDD18*C13</f>
        <v>6041141.2220846415</v>
      </c>
      <c r="M13">
        <f>N10CDD18*D13</f>
        <v>0</v>
      </c>
      <c r="N13">
        <f>StatDays*E13</f>
        <v>5821580.069480083</v>
      </c>
      <c r="O13">
        <f>MonthDays*F13</f>
        <v>10327608.819244821</v>
      </c>
      <c r="P13">
        <f>PeakDays*G13</f>
        <v>35779864.795491591</v>
      </c>
      <c r="Q13">
        <f>OntarioGDP*H13</f>
        <v>97149212.972196937</v>
      </c>
      <c r="R13">
        <f>LondonPop*I13</f>
        <v>-215285272.67183688</v>
      </c>
      <c r="S13">
        <f t="shared" si="0"/>
        <v>121387754.36533448</v>
      </c>
    </row>
    <row r="14" spans="1:19" x14ac:dyDescent="0.25">
      <c r="A14">
        <v>43101</v>
      </c>
      <c r="B14">
        <v>127178163.3</v>
      </c>
      <c r="C14">
        <v>757.8</v>
      </c>
      <c r="D14">
        <v>0</v>
      </c>
      <c r="E14">
        <v>1</v>
      </c>
      <c r="F14">
        <v>31</v>
      </c>
      <c r="G14">
        <v>22</v>
      </c>
      <c r="H14">
        <v>1.1204017740000001</v>
      </c>
      <c r="I14">
        <v>1.055026998</v>
      </c>
      <c r="K14">
        <f>GSGT50_kWh</f>
        <v>181553619.15867329</v>
      </c>
      <c r="L14">
        <f>N10HDD18*C14</f>
        <v>6371575.2513510659</v>
      </c>
      <c r="M14">
        <f>N10CDD18*D14</f>
        <v>0</v>
      </c>
      <c r="N14">
        <f>StatDays*E14</f>
        <v>2910790.0347400415</v>
      </c>
      <c r="O14">
        <f>MonthDays*F14</f>
        <v>10327608.819244821</v>
      </c>
      <c r="P14">
        <f>PeakDays*G14</f>
        <v>41429317.131621838</v>
      </c>
      <c r="Q14">
        <f>OntarioGDP*H14</f>
        <v>97370767.792940304</v>
      </c>
      <c r="R14">
        <f>LondonPop*I14</f>
        <v>-215679288.2047897</v>
      </c>
      <c r="S14">
        <f t="shared" si="0"/>
        <v>124284389.98378164</v>
      </c>
    </row>
    <row r="15" spans="1:19" x14ac:dyDescent="0.25">
      <c r="A15">
        <v>43132</v>
      </c>
      <c r="B15">
        <v>112578328.2</v>
      </c>
      <c r="C15">
        <v>577.1</v>
      </c>
      <c r="D15">
        <v>0</v>
      </c>
      <c r="E15">
        <v>1</v>
      </c>
      <c r="F15">
        <v>28</v>
      </c>
      <c r="G15">
        <v>19</v>
      </c>
      <c r="H15">
        <v>1.1229569189999999</v>
      </c>
      <c r="I15">
        <v>1.0569579090000001</v>
      </c>
      <c r="K15">
        <f>GSGT50_kWh</f>
        <v>181553619.15867329</v>
      </c>
      <c r="L15">
        <f>N10HDD18*C15</f>
        <v>4852251.3559708372</v>
      </c>
      <c r="M15">
        <f>N10CDD18*D15</f>
        <v>0</v>
      </c>
      <c r="N15">
        <f>StatDays*E15</f>
        <v>2910790.0347400415</v>
      </c>
      <c r="O15">
        <f>MonthDays*F15</f>
        <v>9328162.8044791929</v>
      </c>
      <c r="P15">
        <f>PeakDays*G15</f>
        <v>35779864.795491591</v>
      </c>
      <c r="Q15">
        <f>OntarioGDP*H15</f>
        <v>97592827.804130793</v>
      </c>
      <c r="R15">
        <f>LondonPop*I15</f>
        <v>-216074024.55832025</v>
      </c>
      <c r="S15">
        <f t="shared" si="0"/>
        <v>115943491.39516547</v>
      </c>
    </row>
    <row r="16" spans="1:19" x14ac:dyDescent="0.25">
      <c r="A16">
        <v>43160</v>
      </c>
      <c r="B16">
        <v>122191302.2</v>
      </c>
      <c r="C16">
        <v>582.6</v>
      </c>
      <c r="D16">
        <v>0</v>
      </c>
      <c r="E16">
        <v>0</v>
      </c>
      <c r="F16">
        <v>31</v>
      </c>
      <c r="G16">
        <v>22</v>
      </c>
      <c r="H16">
        <v>1.1255178910000001</v>
      </c>
      <c r="I16">
        <v>1.058892355</v>
      </c>
      <c r="K16">
        <f>GSGT50_kWh</f>
        <v>181553619.15867329</v>
      </c>
      <c r="L16">
        <f>N10HDD18*C16</f>
        <v>4898495.3040870037</v>
      </c>
      <c r="M16">
        <f>N10CDD18*D16</f>
        <v>0</v>
      </c>
      <c r="N16">
        <f>StatDays*E16</f>
        <v>0</v>
      </c>
      <c r="O16">
        <f>MonthDays*F16</f>
        <v>10327608.819244821</v>
      </c>
      <c r="P16">
        <f>PeakDays*G16</f>
        <v>41429317.131621838</v>
      </c>
      <c r="Q16">
        <f>OntarioGDP*H16</f>
        <v>97815394.222466573</v>
      </c>
      <c r="R16">
        <f>LondonPop*I16</f>
        <v>-216469483.57229951</v>
      </c>
      <c r="S16">
        <f t="shared" si="0"/>
        <v>119554951.06379405</v>
      </c>
    </row>
    <row r="17" spans="1:19" x14ac:dyDescent="0.25">
      <c r="A17">
        <v>43191</v>
      </c>
      <c r="B17">
        <v>116259011.90000001</v>
      </c>
      <c r="C17">
        <v>442.5</v>
      </c>
      <c r="D17">
        <v>0</v>
      </c>
      <c r="E17">
        <v>0</v>
      </c>
      <c r="F17">
        <v>30</v>
      </c>
      <c r="G17">
        <v>20</v>
      </c>
      <c r="H17">
        <v>1.1280847039999999</v>
      </c>
      <c r="I17">
        <v>1.060830341</v>
      </c>
      <c r="K17">
        <f>GSGT50_kWh</f>
        <v>181553619.15867329</v>
      </c>
      <c r="L17">
        <f>N10HDD18*C17</f>
        <v>3720535.8257097481</v>
      </c>
      <c r="M17">
        <f>N10CDD18*D17</f>
        <v>0</v>
      </c>
      <c r="N17">
        <f>StatDays*E17</f>
        <v>0</v>
      </c>
      <c r="O17">
        <f>MonthDays*F17</f>
        <v>9994460.1476562768</v>
      </c>
      <c r="P17">
        <f>PeakDays*G17</f>
        <v>37663015.574201673</v>
      </c>
      <c r="Q17">
        <f>OntarioGDP*H17</f>
        <v>98038468.26464574</v>
      </c>
      <c r="R17">
        <f>LondonPop*I17</f>
        <v>-216865666.2688781</v>
      </c>
      <c r="S17">
        <f t="shared" si="0"/>
        <v>114104432.70200861</v>
      </c>
    </row>
    <row r="18" spans="1:19" x14ac:dyDescent="0.25">
      <c r="A18">
        <v>43221</v>
      </c>
      <c r="B18">
        <v>123804329.8</v>
      </c>
      <c r="C18">
        <v>75.599999999999994</v>
      </c>
      <c r="D18">
        <v>38.200000000000003</v>
      </c>
      <c r="E18">
        <v>1</v>
      </c>
      <c r="F18">
        <v>31</v>
      </c>
      <c r="G18">
        <v>22</v>
      </c>
      <c r="H18">
        <v>1.1306573710000001</v>
      </c>
      <c r="I18">
        <v>1.0627718749999999</v>
      </c>
      <c r="K18">
        <f>GSGT50_kWh</f>
        <v>181553619.15867329</v>
      </c>
      <c r="L18">
        <f>N10HDD18*C18</f>
        <v>635644.086833123</v>
      </c>
      <c r="M18">
        <f>N10CDD18*D18</f>
        <v>7037446.2671586312</v>
      </c>
      <c r="N18">
        <f>StatDays*E18</f>
        <v>2910790.0347400415</v>
      </c>
      <c r="O18">
        <f>MonthDays*F18</f>
        <v>10327608.819244821</v>
      </c>
      <c r="P18">
        <f>PeakDays*G18</f>
        <v>41429317.131621838</v>
      </c>
      <c r="Q18">
        <f>OntarioGDP*H18</f>
        <v>98262051.060459465</v>
      </c>
      <c r="R18">
        <f>LondonPop*I18</f>
        <v>-217262574.28349686</v>
      </c>
      <c r="S18">
        <f t="shared" si="0"/>
        <v>124893902.27523434</v>
      </c>
    </row>
    <row r="19" spans="1:19" x14ac:dyDescent="0.25">
      <c r="A19">
        <v>43252</v>
      </c>
      <c r="B19">
        <v>126359687.09999999</v>
      </c>
      <c r="C19">
        <v>16.7</v>
      </c>
      <c r="D19">
        <v>54</v>
      </c>
      <c r="E19">
        <v>0</v>
      </c>
      <c r="F19">
        <v>30</v>
      </c>
      <c r="G19">
        <v>21</v>
      </c>
      <c r="H19">
        <v>1.133235904</v>
      </c>
      <c r="I19">
        <v>1.064716961</v>
      </c>
      <c r="K19">
        <f>GSGT50_kWh</f>
        <v>181553619.15867329</v>
      </c>
      <c r="L19">
        <f>N10HDD18*C19</f>
        <v>140413.44246181421</v>
      </c>
      <c r="M19">
        <f>N10CDD18*D19</f>
        <v>9948222.4718996342</v>
      </c>
      <c r="N19">
        <f>StatDays*E19</f>
        <v>0</v>
      </c>
      <c r="O19">
        <f>MonthDays*F19</f>
        <v>9994460.1476562768</v>
      </c>
      <c r="P19">
        <f>PeakDays*G19</f>
        <v>39546166.352911755</v>
      </c>
      <c r="Q19">
        <f>OntarioGDP*H19</f>
        <v>98486143.652791813</v>
      </c>
      <c r="R19">
        <f>LondonPop*I19</f>
        <v>-217660208.43387634</v>
      </c>
      <c r="S19">
        <f t="shared" si="0"/>
        <v>122008816.79251826</v>
      </c>
    </row>
    <row r="20" spans="1:19" x14ac:dyDescent="0.25">
      <c r="A20">
        <v>43282</v>
      </c>
      <c r="B20">
        <v>135603866.09999999</v>
      </c>
      <c r="C20">
        <v>1.3</v>
      </c>
      <c r="D20">
        <v>106.9</v>
      </c>
      <c r="E20">
        <v>1</v>
      </c>
      <c r="F20">
        <v>31</v>
      </c>
      <c r="G20">
        <v>21</v>
      </c>
      <c r="H20">
        <v>1.1358203179999999</v>
      </c>
      <c r="I20">
        <v>1.0666656080000001</v>
      </c>
      <c r="K20">
        <f>GSGT50_kWh</f>
        <v>181553619.15867329</v>
      </c>
      <c r="L20">
        <f>N10HDD18*C20</f>
        <v>10930.387736548413</v>
      </c>
      <c r="M20">
        <f>N10CDD18*D20</f>
        <v>19693795.967519835</v>
      </c>
      <c r="N20">
        <f>StatDays*E20</f>
        <v>2910790.0347400415</v>
      </c>
      <c r="O20">
        <f>MonthDays*F20</f>
        <v>10327608.819244821</v>
      </c>
      <c r="P20">
        <f>PeakDays*G20</f>
        <v>39546166.352911755</v>
      </c>
      <c r="Q20">
        <f>OntarioGDP*H20</f>
        <v>98710747.345247954</v>
      </c>
      <c r="R20">
        <f>LondonPop*I20</f>
        <v>-218058570.55988747</v>
      </c>
      <c r="S20">
        <f t="shared" si="0"/>
        <v>134695087.50618678</v>
      </c>
    </row>
    <row r="21" spans="1:19" x14ac:dyDescent="0.25">
      <c r="A21">
        <v>43313</v>
      </c>
      <c r="B21">
        <v>141373688.40000001</v>
      </c>
      <c r="C21">
        <v>2.7</v>
      </c>
      <c r="D21">
        <v>119.4</v>
      </c>
      <c r="E21">
        <v>1</v>
      </c>
      <c r="F21">
        <v>31</v>
      </c>
      <c r="G21">
        <v>22</v>
      </c>
      <c r="H21">
        <v>1.138410626</v>
      </c>
      <c r="I21">
        <v>1.0686178200000001</v>
      </c>
      <c r="K21">
        <f>GSGT50_kWh</f>
        <v>181553619.15867329</v>
      </c>
      <c r="L21">
        <f>N10HDD18*C21</f>
        <v>22701.574529754394</v>
      </c>
      <c r="M21">
        <f>N10CDD18*D21</f>
        <v>21996625.243422527</v>
      </c>
      <c r="N21">
        <f>StatDays*E21</f>
        <v>2910790.0347400415</v>
      </c>
      <c r="O21">
        <f>MonthDays*F21</f>
        <v>10327608.819244821</v>
      </c>
      <c r="P21">
        <f>PeakDays*G21</f>
        <v>41429317.131621838</v>
      </c>
      <c r="Q21">
        <f>OntarioGDP*H21</f>
        <v>98935863.267619029</v>
      </c>
      <c r="R21">
        <f>LondonPop*I21</f>
        <v>-218457661.47925067</v>
      </c>
      <c r="S21">
        <f t="shared" si="0"/>
        <v>138718863.75060064</v>
      </c>
    </row>
    <row r="22" spans="1:19" x14ac:dyDescent="0.25">
      <c r="A22">
        <v>43344</v>
      </c>
      <c r="B22">
        <v>126159098.7</v>
      </c>
      <c r="C22">
        <v>62.2</v>
      </c>
      <c r="D22">
        <v>63.6</v>
      </c>
      <c r="E22">
        <v>1</v>
      </c>
      <c r="F22">
        <v>30</v>
      </c>
      <c r="G22">
        <v>19</v>
      </c>
      <c r="H22">
        <v>1.1410068419999999</v>
      </c>
      <c r="I22">
        <v>1.070573606</v>
      </c>
      <c r="K22">
        <f>GSGT50_kWh</f>
        <v>181553619.15867329</v>
      </c>
      <c r="L22">
        <f>N10HDD18*C22</f>
        <v>522977.01324100868</v>
      </c>
      <c r="M22">
        <f>N10CDD18*D22</f>
        <v>11716795.355792902</v>
      </c>
      <c r="N22">
        <f>StatDays*E22</f>
        <v>2910790.0347400415</v>
      </c>
      <c r="O22">
        <f>MonthDays*F22</f>
        <v>9994460.1476562768</v>
      </c>
      <c r="P22">
        <f>PeakDays*G22</f>
        <v>35779864.795491591</v>
      </c>
      <c r="Q22">
        <f>OntarioGDP*H22</f>
        <v>99161492.636603162</v>
      </c>
      <c r="R22">
        <f>LondonPop*I22</f>
        <v>-218857483.03183702</v>
      </c>
      <c r="S22">
        <f t="shared" si="0"/>
        <v>122782516.11036125</v>
      </c>
    </row>
    <row r="23" spans="1:19" x14ac:dyDescent="0.25">
      <c r="A23">
        <v>43374</v>
      </c>
      <c r="B23">
        <v>119787177.7</v>
      </c>
      <c r="C23">
        <v>285.89999999999998</v>
      </c>
      <c r="D23">
        <v>10.1</v>
      </c>
      <c r="E23">
        <v>1</v>
      </c>
      <c r="F23">
        <v>31</v>
      </c>
      <c r="G23">
        <v>22</v>
      </c>
      <c r="H23">
        <v>1.1436089780000001</v>
      </c>
      <c r="I23">
        <v>1.0725329720000001</v>
      </c>
      <c r="K23">
        <f>GSGT50_kWh</f>
        <v>181553619.15867329</v>
      </c>
      <c r="L23">
        <f>N10HDD18*C23</f>
        <v>2403844.5029839929</v>
      </c>
      <c r="M23">
        <f>N10CDD18*D23</f>
        <v>1860686.0549293761</v>
      </c>
      <c r="N23">
        <f>StatDays*E23</f>
        <v>2910790.0347400415</v>
      </c>
      <c r="O23">
        <f>MonthDays*F23</f>
        <v>10327608.819244821</v>
      </c>
      <c r="P23">
        <f>PeakDays*G23</f>
        <v>41429317.131621838</v>
      </c>
      <c r="Q23">
        <f>OntarioGDP*H23</f>
        <v>99387636.495084465</v>
      </c>
      <c r="R23">
        <f>LondonPop*I23</f>
        <v>-219258036.44422722</v>
      </c>
      <c r="S23">
        <f t="shared" si="0"/>
        <v>120615465.75305057</v>
      </c>
    </row>
    <row r="24" spans="1:19" x14ac:dyDescent="0.25">
      <c r="A24">
        <v>43405</v>
      </c>
      <c r="B24">
        <v>117869370.59999999</v>
      </c>
      <c r="C24">
        <v>517.70000000000005</v>
      </c>
      <c r="D24">
        <v>0</v>
      </c>
      <c r="E24">
        <v>0</v>
      </c>
      <c r="F24">
        <v>30</v>
      </c>
      <c r="G24">
        <v>22</v>
      </c>
      <c r="H24">
        <v>1.1462170490000001</v>
      </c>
      <c r="I24">
        <v>1.074495923</v>
      </c>
      <c r="K24">
        <f>GSGT50_kWh</f>
        <v>181553619.15867329</v>
      </c>
      <c r="L24">
        <f>N10HDD18*C24</f>
        <v>4352816.7163162408</v>
      </c>
      <c r="M24">
        <f>N10CDD18*D24</f>
        <v>0</v>
      </c>
      <c r="N24">
        <f>StatDays*E24</f>
        <v>0</v>
      </c>
      <c r="O24">
        <f>MonthDays*F24</f>
        <v>9994460.1476562768</v>
      </c>
      <c r="P24">
        <f>PeakDays*G24</f>
        <v>41429317.131621838</v>
      </c>
      <c r="Q24">
        <f>OntarioGDP*H24</f>
        <v>99614296.146668077</v>
      </c>
      <c r="R24">
        <f>LondonPop*I24</f>
        <v>-219659322.73857176</v>
      </c>
      <c r="S24">
        <f t="shared" si="0"/>
        <v>117285186.56236398</v>
      </c>
    </row>
    <row r="25" spans="1:19" x14ac:dyDescent="0.25">
      <c r="A25">
        <v>43435</v>
      </c>
      <c r="B25">
        <v>115953345.59999999</v>
      </c>
      <c r="C25">
        <v>564.1</v>
      </c>
      <c r="D25">
        <v>0</v>
      </c>
      <c r="E25">
        <v>2</v>
      </c>
      <c r="F25">
        <v>31</v>
      </c>
      <c r="G25">
        <v>19</v>
      </c>
      <c r="H25">
        <v>1.1488310669999999</v>
      </c>
      <c r="I25">
        <v>1.076462467</v>
      </c>
      <c r="K25">
        <f>GSGT50_kWh</f>
        <v>181553619.15867329</v>
      </c>
      <c r="L25">
        <f>N10HDD18*C25</f>
        <v>4742947.4786053533</v>
      </c>
      <c r="M25">
        <f>N10CDD18*D25</f>
        <v>0</v>
      </c>
      <c r="N25">
        <f>StatDays*E25</f>
        <v>5821580.069480083</v>
      </c>
      <c r="O25">
        <f>MonthDays*F25</f>
        <v>10327608.819244821</v>
      </c>
      <c r="P25">
        <f>PeakDays*G25</f>
        <v>35779864.795491591</v>
      </c>
      <c r="Q25">
        <f>OntarioGDP*H25</f>
        <v>99841472.634238109</v>
      </c>
      <c r="R25">
        <f>LondonPop*I25</f>
        <v>-220061343.5503116</v>
      </c>
      <c r="S25">
        <f t="shared" si="0"/>
        <v>118005749.4054217</v>
      </c>
    </row>
    <row r="26" spans="1:19" x14ac:dyDescent="0.25">
      <c r="A26">
        <v>43466</v>
      </c>
      <c r="B26">
        <v>126800943.8</v>
      </c>
      <c r="C26">
        <v>768.1</v>
      </c>
      <c r="D26">
        <v>0</v>
      </c>
      <c r="E26">
        <v>1</v>
      </c>
      <c r="F26">
        <v>31</v>
      </c>
      <c r="G26">
        <v>22</v>
      </c>
      <c r="H26">
        <v>1.1507832179999999</v>
      </c>
      <c r="I26">
        <v>1.078053248</v>
      </c>
      <c r="K26">
        <f>GSGT50_kWh</f>
        <v>181553619.15867329</v>
      </c>
      <c r="L26">
        <f>N10HDD18*C26</f>
        <v>6458177.5541867968</v>
      </c>
      <c r="M26">
        <f>N10CDD18*D26</f>
        <v>0</v>
      </c>
      <c r="N26">
        <f>StatDays*E26</f>
        <v>2910790.0347400415</v>
      </c>
      <c r="O26">
        <f>MonthDays*F26</f>
        <v>10327608.819244821</v>
      </c>
      <c r="P26">
        <f>PeakDays*G26</f>
        <v>41429317.131621838</v>
      </c>
      <c r="Q26">
        <f>OntarioGDP*H26</f>
        <v>100011128.2400474</v>
      </c>
      <c r="R26">
        <f>LondonPop*I26</f>
        <v>-220386547.08957657</v>
      </c>
      <c r="S26">
        <f t="shared" si="0"/>
        <v>122304093.8489376</v>
      </c>
    </row>
    <row r="27" spans="1:19" x14ac:dyDescent="0.25">
      <c r="A27">
        <v>43497</v>
      </c>
      <c r="B27">
        <v>113466304.8</v>
      </c>
      <c r="C27">
        <v>627.1</v>
      </c>
      <c r="D27">
        <v>0</v>
      </c>
      <c r="E27">
        <v>1</v>
      </c>
      <c r="F27">
        <v>28</v>
      </c>
      <c r="G27">
        <v>19</v>
      </c>
      <c r="H27">
        <v>1.152738686</v>
      </c>
      <c r="I27">
        <v>1.0796463789999999</v>
      </c>
      <c r="K27">
        <f>GSGT50_kWh</f>
        <v>181553619.15867329</v>
      </c>
      <c r="L27">
        <f>N10HDD18*C27</f>
        <v>5272650.8842996228</v>
      </c>
      <c r="M27">
        <f>N10CDD18*D27</f>
        <v>0</v>
      </c>
      <c r="N27">
        <f>StatDays*E27</f>
        <v>2910790.0347400415</v>
      </c>
      <c r="O27">
        <f>MonthDays*F27</f>
        <v>9328162.8044791929</v>
      </c>
      <c r="P27">
        <f>PeakDays*G27</f>
        <v>35779864.795491591</v>
      </c>
      <c r="Q27">
        <f>OntarioGDP*H27</f>
        <v>100181072.11640769</v>
      </c>
      <c r="R27">
        <f>LondonPop*I27</f>
        <v>-220712231.0396066</v>
      </c>
      <c r="S27">
        <f t="shared" si="0"/>
        <v>114313928.7544848</v>
      </c>
    </row>
    <row r="28" spans="1:19" x14ac:dyDescent="0.25">
      <c r="A28">
        <v>43525</v>
      </c>
      <c r="B28">
        <v>121813007.2</v>
      </c>
      <c r="C28">
        <v>606.79999999999995</v>
      </c>
      <c r="D28">
        <v>0</v>
      </c>
      <c r="E28">
        <v>0</v>
      </c>
      <c r="F28">
        <v>31</v>
      </c>
      <c r="G28">
        <v>21</v>
      </c>
      <c r="H28">
        <v>1.154697477</v>
      </c>
      <c r="I28">
        <v>1.081241865</v>
      </c>
      <c r="K28">
        <f>GSGT50_kWh</f>
        <v>181553619.15867329</v>
      </c>
      <c r="L28">
        <f>N10HDD18*C28</f>
        <v>5101968.6757981349</v>
      </c>
      <c r="M28">
        <f>N10CDD18*D28</f>
        <v>0</v>
      </c>
      <c r="N28">
        <f>StatDays*E28</f>
        <v>0</v>
      </c>
      <c r="O28">
        <f>MonthDays*F28</f>
        <v>10327608.819244821</v>
      </c>
      <c r="P28">
        <f>PeakDays*G28</f>
        <v>39546166.352911755</v>
      </c>
      <c r="Q28">
        <f>OntarioGDP*H28</f>
        <v>100351304.7847611</v>
      </c>
      <c r="R28">
        <f>LondonPop*I28</f>
        <v>-221038396.42255232</v>
      </c>
      <c r="S28">
        <f t="shared" si="0"/>
        <v>115842271.36883679</v>
      </c>
    </row>
    <row r="29" spans="1:19" x14ac:dyDescent="0.25">
      <c r="A29">
        <v>43556</v>
      </c>
      <c r="B29">
        <v>111967128.5</v>
      </c>
      <c r="C29">
        <v>349.3</v>
      </c>
      <c r="D29">
        <v>0</v>
      </c>
      <c r="E29">
        <v>0</v>
      </c>
      <c r="F29">
        <v>30</v>
      </c>
      <c r="G29">
        <v>21</v>
      </c>
      <c r="H29">
        <v>1.1566595959999999</v>
      </c>
      <c r="I29">
        <v>1.0828397089999999</v>
      </c>
      <c r="K29">
        <f>GSGT50_kWh</f>
        <v>181553619.15867329</v>
      </c>
      <c r="L29">
        <f>N10HDD18*C29</f>
        <v>2936911.1049048924</v>
      </c>
      <c r="M29">
        <f>N10CDD18*D29</f>
        <v>0</v>
      </c>
      <c r="N29">
        <f>StatDays*E29</f>
        <v>0</v>
      </c>
      <c r="O29">
        <f>MonthDays*F29</f>
        <v>9994460.1476562768</v>
      </c>
      <c r="P29">
        <f>PeakDays*G29</f>
        <v>39546166.352911755</v>
      </c>
      <c r="Q29">
        <f>OntarioGDP*H29</f>
        <v>100521826.67964263</v>
      </c>
      <c r="R29">
        <f>LondonPop*I29</f>
        <v>-221365043.85170394</v>
      </c>
      <c r="S29">
        <f t="shared" si="0"/>
        <v>113187939.59208488</v>
      </c>
    </row>
    <row r="30" spans="1:19" x14ac:dyDescent="0.25">
      <c r="A30">
        <v>43586</v>
      </c>
      <c r="B30">
        <v>115639976.59999999</v>
      </c>
      <c r="C30">
        <v>177.1</v>
      </c>
      <c r="D30">
        <v>2.5</v>
      </c>
      <c r="E30">
        <v>1</v>
      </c>
      <c r="F30">
        <v>31</v>
      </c>
      <c r="G30">
        <v>22</v>
      </c>
      <c r="H30">
        <v>1.1586250499999999</v>
      </c>
      <c r="I30">
        <v>1.0844399140000001</v>
      </c>
      <c r="K30">
        <f>GSGT50_kWh</f>
        <v>181553619.15867329</v>
      </c>
      <c r="L30">
        <f>N10HDD18*C30</f>
        <v>1489055.1293405567</v>
      </c>
      <c r="M30">
        <f>N10CDD18*D30</f>
        <v>460565.85518053861</v>
      </c>
      <c r="N30">
        <f>StatDays*E30</f>
        <v>2910790.0347400415</v>
      </c>
      <c r="O30">
        <f>MonthDays*F30</f>
        <v>10327608.819244821</v>
      </c>
      <c r="P30">
        <f>PeakDays*G30</f>
        <v>41429317.131621838</v>
      </c>
      <c r="Q30">
        <f>OntarioGDP*H30</f>
        <v>100692638.40940137</v>
      </c>
      <c r="R30">
        <f>LondonPop*I30</f>
        <v>-221692173.94035196</v>
      </c>
      <c r="S30">
        <f t="shared" si="0"/>
        <v>117171420.5978505</v>
      </c>
    </row>
    <row r="31" spans="1:19" x14ac:dyDescent="0.25">
      <c r="A31">
        <v>43617</v>
      </c>
      <c r="B31">
        <v>119036262.5</v>
      </c>
      <c r="C31">
        <v>35.799999999999997</v>
      </c>
      <c r="D31">
        <v>37.5</v>
      </c>
      <c r="E31">
        <v>0</v>
      </c>
      <c r="F31">
        <v>30</v>
      </c>
      <c r="G31">
        <v>20</v>
      </c>
      <c r="H31">
        <v>1.160593843</v>
      </c>
      <c r="I31">
        <v>1.086042484</v>
      </c>
      <c r="K31">
        <f>GSGT50_kWh</f>
        <v>181553619.15867329</v>
      </c>
      <c r="L31">
        <f>N10HDD18*C31</f>
        <v>301006.06228341011</v>
      </c>
      <c r="M31">
        <f>N10CDD18*D31</f>
        <v>6908487.8277080795</v>
      </c>
      <c r="N31">
        <f>StatDays*E31</f>
        <v>0</v>
      </c>
      <c r="O31">
        <f>MonthDays*F31</f>
        <v>9994460.1476562768</v>
      </c>
      <c r="P31">
        <f>PeakDays*G31</f>
        <v>37663015.574201673</v>
      </c>
      <c r="Q31">
        <f>OntarioGDP*H31</f>
        <v>100863740.32166538</v>
      </c>
      <c r="R31">
        <f>LondonPop*I31</f>
        <v>-222019787.50621668</v>
      </c>
      <c r="S31">
        <f t="shared" si="0"/>
        <v>115264541.58597139</v>
      </c>
    </row>
    <row r="32" spans="1:19" x14ac:dyDescent="0.25">
      <c r="A32">
        <v>43647</v>
      </c>
      <c r="B32">
        <v>137804311.19999999</v>
      </c>
      <c r="C32">
        <v>0</v>
      </c>
      <c r="D32">
        <v>136.5</v>
      </c>
      <c r="E32">
        <v>1</v>
      </c>
      <c r="F32">
        <v>31</v>
      </c>
      <c r="G32">
        <v>22</v>
      </c>
      <c r="H32">
        <v>1.162565981</v>
      </c>
      <c r="I32">
        <v>1.0876474220000001</v>
      </c>
      <c r="K32">
        <f>GSGT50_kWh</f>
        <v>181553619.15867329</v>
      </c>
      <c r="L32">
        <f>N10HDD18*C32</f>
        <v>0</v>
      </c>
      <c r="M32">
        <f>N10CDD18*D32</f>
        <v>25146895.692857411</v>
      </c>
      <c r="N32">
        <f>StatDays*E32</f>
        <v>2910790.0347400415</v>
      </c>
      <c r="O32">
        <f>MonthDays*F32</f>
        <v>10327608.819244821</v>
      </c>
      <c r="P32">
        <f>PeakDays*G32</f>
        <v>41429317.131621838</v>
      </c>
      <c r="Q32">
        <f>OntarioGDP*H32</f>
        <v>101035132.93787666</v>
      </c>
      <c r="R32">
        <f>LondonPop*I32</f>
        <v>-222347885.16258854</v>
      </c>
      <c r="S32">
        <f t="shared" si="0"/>
        <v>140055478.61242551</v>
      </c>
    </row>
    <row r="33" spans="1:19" x14ac:dyDescent="0.25">
      <c r="A33">
        <v>43678</v>
      </c>
      <c r="B33">
        <v>131309154.2</v>
      </c>
      <c r="C33">
        <v>10.5</v>
      </c>
      <c r="D33">
        <v>75.8</v>
      </c>
      <c r="E33">
        <v>1</v>
      </c>
      <c r="F33">
        <v>31</v>
      </c>
      <c r="G33">
        <v>21</v>
      </c>
      <c r="H33">
        <v>1.1645414709999999</v>
      </c>
      <c r="I33">
        <v>1.0892547319999999</v>
      </c>
      <c r="K33">
        <f>GSGT50_kWh</f>
        <v>181553619.15867329</v>
      </c>
      <c r="L33">
        <f>N10HDD18*C33</f>
        <v>88283.900949044866</v>
      </c>
      <c r="M33">
        <f>N10CDD18*D33</f>
        <v>13964356.729073931</v>
      </c>
      <c r="N33">
        <f>StatDays*E33</f>
        <v>2910790.0347400415</v>
      </c>
      <c r="O33">
        <f>MonthDays*F33</f>
        <v>10327608.819244821</v>
      </c>
      <c r="P33">
        <f>PeakDays*G33</f>
        <v>39546166.352911755</v>
      </c>
      <c r="Q33">
        <f>OntarioGDP*H33</f>
        <v>101206816.86638433</v>
      </c>
      <c r="R33">
        <f>LondonPop*I33</f>
        <v>-222676467.7271879</v>
      </c>
      <c r="S33">
        <f t="shared" si="0"/>
        <v>126921174.13478932</v>
      </c>
    </row>
    <row r="34" spans="1:19" x14ac:dyDescent="0.25">
      <c r="A34">
        <v>43709</v>
      </c>
      <c r="B34">
        <v>117572276.09999999</v>
      </c>
      <c r="C34">
        <v>42.9</v>
      </c>
      <c r="D34">
        <v>23.4</v>
      </c>
      <c r="E34">
        <v>1</v>
      </c>
      <c r="F34">
        <v>30</v>
      </c>
      <c r="G34">
        <v>20</v>
      </c>
      <c r="H34">
        <v>1.1665203179999999</v>
      </c>
      <c r="I34">
        <v>1.0908644169999999</v>
      </c>
      <c r="K34">
        <f>GSGT50_kWh</f>
        <v>181553619.15867329</v>
      </c>
      <c r="L34">
        <f>N10HDD18*C34</f>
        <v>360702.7953060976</v>
      </c>
      <c r="M34">
        <f>N10CDD18*D34</f>
        <v>4310896.4044898413</v>
      </c>
      <c r="N34">
        <f>StatDays*E34</f>
        <v>2910790.0347400415</v>
      </c>
      <c r="O34">
        <f>MonthDays*F34</f>
        <v>9994460.1476562768</v>
      </c>
      <c r="P34">
        <f>PeakDays*G34</f>
        <v>37663015.574201673</v>
      </c>
      <c r="Q34">
        <f>OntarioGDP*H34</f>
        <v>101378792.5417234</v>
      </c>
      <c r="R34">
        <f>LondonPop*I34</f>
        <v>-223005535.8133052</v>
      </c>
      <c r="S34">
        <f t="shared" ref="S34:S65" si="1">SUM(K34:R34)</f>
        <v>115166740.84348541</v>
      </c>
    </row>
    <row r="35" spans="1:19" x14ac:dyDescent="0.25">
      <c r="A35">
        <v>43739</v>
      </c>
      <c r="B35">
        <v>119279078.7</v>
      </c>
      <c r="C35">
        <v>244.3</v>
      </c>
      <c r="D35">
        <v>4.5</v>
      </c>
      <c r="E35">
        <v>1</v>
      </c>
      <c r="F35">
        <v>31</v>
      </c>
      <c r="G35">
        <v>22</v>
      </c>
      <c r="H35">
        <v>1.168502527</v>
      </c>
      <c r="I35">
        <v>1.09247648</v>
      </c>
      <c r="K35">
        <f>GSGT50_kWh</f>
        <v>181553619.15867329</v>
      </c>
      <c r="L35">
        <f>N10HDD18*C35</f>
        <v>2054072.0954144439</v>
      </c>
      <c r="M35">
        <f>N10CDD18*D35</f>
        <v>829018.53932496952</v>
      </c>
      <c r="N35">
        <f>StatDays*E35</f>
        <v>2910790.0347400415</v>
      </c>
      <c r="O35">
        <f>MonthDays*F35</f>
        <v>10327608.819244821</v>
      </c>
      <c r="P35">
        <f>PeakDays*G35</f>
        <v>41429317.131621838</v>
      </c>
      <c r="Q35">
        <f>OntarioGDP*H35</f>
        <v>101551060.39842896</v>
      </c>
      <c r="R35">
        <f>LondonPop*I35</f>
        <v>-223335090.03423071</v>
      </c>
      <c r="S35">
        <f t="shared" si="1"/>
        <v>117320396.14321762</v>
      </c>
    </row>
    <row r="36" spans="1:19" x14ac:dyDescent="0.25">
      <c r="A36">
        <v>43770</v>
      </c>
      <c r="B36">
        <v>115482725</v>
      </c>
      <c r="C36">
        <v>518.6</v>
      </c>
      <c r="D36">
        <v>0</v>
      </c>
      <c r="E36">
        <v>0</v>
      </c>
      <c r="F36">
        <v>30</v>
      </c>
      <c r="G36">
        <v>21</v>
      </c>
      <c r="H36">
        <v>1.170488105</v>
      </c>
      <c r="I36">
        <v>1.094090926</v>
      </c>
      <c r="K36">
        <f>GSGT50_kWh</f>
        <v>181553619.15867329</v>
      </c>
      <c r="L36">
        <f>N10HDD18*C36</f>
        <v>4360383.9078261591</v>
      </c>
      <c r="M36">
        <f>N10CDD18*D36</f>
        <v>0</v>
      </c>
      <c r="N36">
        <f>StatDays*E36</f>
        <v>0</v>
      </c>
      <c r="O36">
        <f>MonthDays*F36</f>
        <v>9994460.1476562768</v>
      </c>
      <c r="P36">
        <f>PeakDays*G36</f>
        <v>39546166.352911755</v>
      </c>
      <c r="Q36">
        <f>OntarioGDP*H36</f>
        <v>101723621.04485005</v>
      </c>
      <c r="R36">
        <f>LondonPop*I36</f>
        <v>-223665131.41211504</v>
      </c>
      <c r="S36">
        <f t="shared" si="1"/>
        <v>113513119.19980252</v>
      </c>
    </row>
    <row r="37" spans="1:19" x14ac:dyDescent="0.25">
      <c r="A37">
        <v>43800</v>
      </c>
      <c r="B37">
        <v>114174815.59999999</v>
      </c>
      <c r="C37">
        <v>566.6</v>
      </c>
      <c r="D37">
        <v>0</v>
      </c>
      <c r="E37">
        <v>2</v>
      </c>
      <c r="F37">
        <v>31</v>
      </c>
      <c r="G37">
        <v>20</v>
      </c>
      <c r="H37">
        <v>1.172477056</v>
      </c>
      <c r="I37">
        <v>1.0957077580000001</v>
      </c>
      <c r="K37">
        <f>GSGT50_kWh</f>
        <v>181553619.15867329</v>
      </c>
      <c r="L37">
        <f>N10HDD18*C37</f>
        <v>4763967.455021793</v>
      </c>
      <c r="M37">
        <f>N10CDD18*D37</f>
        <v>0</v>
      </c>
      <c r="N37">
        <f>StatDays*E37</f>
        <v>5821580.069480083</v>
      </c>
      <c r="O37">
        <f>MonthDays*F37</f>
        <v>10327608.819244821</v>
      </c>
      <c r="P37">
        <f>PeakDays*G37</f>
        <v>37663015.574201673</v>
      </c>
      <c r="Q37">
        <f>OntarioGDP*H37</f>
        <v>101896474.8286147</v>
      </c>
      <c r="R37">
        <f>LondonPop*I37</f>
        <v>-223995660.56024849</v>
      </c>
      <c r="S37">
        <f t="shared" si="1"/>
        <v>118030605.34498787</v>
      </c>
    </row>
    <row r="38" spans="1:19" x14ac:dyDescent="0.25">
      <c r="A38">
        <v>43831</v>
      </c>
      <c r="B38">
        <v>122144818.7</v>
      </c>
      <c r="C38">
        <v>594.5</v>
      </c>
      <c r="D38">
        <v>0</v>
      </c>
      <c r="E38">
        <v>1</v>
      </c>
      <c r="F38">
        <v>31</v>
      </c>
      <c r="G38">
        <v>22</v>
      </c>
      <c r="H38">
        <v>1.1667567640000001</v>
      </c>
      <c r="I38">
        <v>1.0971337210000001</v>
      </c>
      <c r="K38">
        <f>GSGT50_kWh</f>
        <v>181553619.15867329</v>
      </c>
      <c r="L38">
        <f>N10HDD18*C38</f>
        <v>4998550.3918292541</v>
      </c>
      <c r="M38">
        <f>N10CDD18*D38</f>
        <v>0</v>
      </c>
      <c r="N38">
        <f>StatDays*E38</f>
        <v>2910790.0347400415</v>
      </c>
      <c r="O38">
        <f>MonthDays*F38</f>
        <v>10327608.819244821</v>
      </c>
      <c r="P38">
        <f>PeakDays*G38</f>
        <v>41429317.131621838</v>
      </c>
      <c r="Q38">
        <f>OntarioGDP*H38</f>
        <v>101399341.35652882</v>
      </c>
      <c r="R38">
        <f>LondonPop*I38</f>
        <v>-224287170.33718252</v>
      </c>
      <c r="S38">
        <f t="shared" si="1"/>
        <v>118332056.55545557</v>
      </c>
    </row>
    <row r="39" spans="1:19" x14ac:dyDescent="0.25">
      <c r="A39">
        <v>43862</v>
      </c>
      <c r="B39">
        <v>112974591.2</v>
      </c>
      <c r="C39">
        <v>617.6</v>
      </c>
      <c r="D39">
        <v>0</v>
      </c>
      <c r="E39">
        <v>1</v>
      </c>
      <c r="F39">
        <v>29</v>
      </c>
      <c r="G39">
        <v>19</v>
      </c>
      <c r="H39">
        <v>1.16106438</v>
      </c>
      <c r="I39">
        <v>1.0985615399999999</v>
      </c>
      <c r="K39">
        <f>GSGT50_kWh</f>
        <v>181553619.15867329</v>
      </c>
      <c r="L39">
        <f>N10HDD18*C39</f>
        <v>5192774.9739171537</v>
      </c>
      <c r="M39">
        <f>N10CDD18*D39</f>
        <v>0</v>
      </c>
      <c r="N39">
        <f>StatDays*E39</f>
        <v>2910790.0347400415</v>
      </c>
      <c r="O39">
        <f>MonthDays*F39</f>
        <v>9661311.4760677349</v>
      </c>
      <c r="P39">
        <f>PeakDays*G39</f>
        <v>35779864.795491591</v>
      </c>
      <c r="Q39">
        <f>OntarioGDP*H39</f>
        <v>100904633.28526843</v>
      </c>
      <c r="R39">
        <f>LondonPop*I39</f>
        <v>-224579059.53640589</v>
      </c>
      <c r="S39">
        <f t="shared" si="1"/>
        <v>111423934.18775234</v>
      </c>
    </row>
    <row r="40" spans="1:19" x14ac:dyDescent="0.25">
      <c r="A40">
        <v>43891</v>
      </c>
      <c r="B40">
        <v>109424885.7</v>
      </c>
      <c r="C40">
        <v>456.3</v>
      </c>
      <c r="D40">
        <v>0</v>
      </c>
      <c r="E40">
        <v>0</v>
      </c>
      <c r="F40">
        <v>31</v>
      </c>
      <c r="G40">
        <v>22</v>
      </c>
      <c r="H40">
        <v>1.1553997680000001</v>
      </c>
      <c r="I40">
        <v>1.0999912169999999</v>
      </c>
      <c r="K40">
        <f>GSGT50_kWh</f>
        <v>181553619.15867329</v>
      </c>
      <c r="L40">
        <f>N10HDD18*C40</f>
        <v>3836566.0955284927</v>
      </c>
      <c r="M40">
        <f>N10CDD18*D40</f>
        <v>0</v>
      </c>
      <c r="N40">
        <f>StatDays*E40</f>
        <v>0</v>
      </c>
      <c r="O40">
        <f>MonthDays*F40</f>
        <v>10327608.819244821</v>
      </c>
      <c r="P40">
        <f>PeakDays*G40</f>
        <v>41429317.131621838</v>
      </c>
      <c r="Q40">
        <f>OntarioGDP*H40</f>
        <v>100412338.79548027</v>
      </c>
      <c r="R40">
        <f>LondonPop*I40</f>
        <v>-224871328.56677884</v>
      </c>
      <c r="S40">
        <f t="shared" si="1"/>
        <v>112688121.43376988</v>
      </c>
    </row>
    <row r="41" spans="1:19" x14ac:dyDescent="0.25">
      <c r="A41">
        <v>43922</v>
      </c>
      <c r="B41">
        <v>92153402.090000004</v>
      </c>
      <c r="C41">
        <v>377.6</v>
      </c>
      <c r="D41">
        <v>0</v>
      </c>
      <c r="E41">
        <v>0</v>
      </c>
      <c r="F41">
        <v>30</v>
      </c>
      <c r="G41">
        <v>21</v>
      </c>
      <c r="H41">
        <v>1.1497627930000001</v>
      </c>
      <c r="I41">
        <v>1.1014227539999999</v>
      </c>
      <c r="K41">
        <f>GSGT50_kWh</f>
        <v>181553619.15867329</v>
      </c>
      <c r="L41">
        <f>N10HDD18*C41</f>
        <v>3174857.2379389852</v>
      </c>
      <c r="M41">
        <f>N10CDD18*D41</f>
        <v>0</v>
      </c>
      <c r="N41">
        <f>StatDays*E41</f>
        <v>0</v>
      </c>
      <c r="O41">
        <f>MonthDays*F41</f>
        <v>9994460.1476562768</v>
      </c>
      <c r="P41">
        <f>PeakDays*G41</f>
        <v>39546166.352911755</v>
      </c>
      <c r="Q41">
        <f>OntarioGDP*H41</f>
        <v>99922446.154717967</v>
      </c>
      <c r="R41">
        <f>LondonPop*I41</f>
        <v>-225163977.8371616</v>
      </c>
      <c r="S41">
        <f t="shared" si="1"/>
        <v>109027571.2147367</v>
      </c>
    </row>
    <row r="42" spans="1:19" x14ac:dyDescent="0.25">
      <c r="A42">
        <v>43952</v>
      </c>
      <c r="B42">
        <v>98750157.950000003</v>
      </c>
      <c r="C42">
        <v>205</v>
      </c>
      <c r="D42">
        <v>23.4</v>
      </c>
      <c r="E42">
        <v>1</v>
      </c>
      <c r="F42">
        <v>31</v>
      </c>
      <c r="G42">
        <v>20</v>
      </c>
      <c r="H42">
        <v>1.1441533189999999</v>
      </c>
      <c r="I42">
        <v>1.1028561539999999</v>
      </c>
      <c r="K42">
        <f>GSGT50_kWh</f>
        <v>181553619.15867329</v>
      </c>
      <c r="L42">
        <f>N10HDD18*C42</f>
        <v>1723638.0661480187</v>
      </c>
      <c r="M42">
        <f>N10CDD18*D42</f>
        <v>4310896.4044898413</v>
      </c>
      <c r="N42">
        <f>StatDays*E42</f>
        <v>2910790.0347400415</v>
      </c>
      <c r="O42">
        <f>MonthDays*F42</f>
        <v>10327608.819244821</v>
      </c>
      <c r="P42">
        <f>PeakDays*G42</f>
        <v>37663015.574201673</v>
      </c>
      <c r="Q42">
        <f>OntarioGDP*H42</f>
        <v>99434943.54362826</v>
      </c>
      <c r="R42">
        <f>LondonPop*I42</f>
        <v>-225457007.96084452</v>
      </c>
      <c r="S42">
        <f t="shared" si="1"/>
        <v>112467503.64028144</v>
      </c>
    </row>
    <row r="43" spans="1:19" x14ac:dyDescent="0.25">
      <c r="A43">
        <v>43983</v>
      </c>
      <c r="B43">
        <v>115316544.8</v>
      </c>
      <c r="C43">
        <v>25.2</v>
      </c>
      <c r="D43">
        <v>71</v>
      </c>
      <c r="E43">
        <v>0</v>
      </c>
      <c r="F43">
        <v>30</v>
      </c>
      <c r="G43">
        <v>22</v>
      </c>
      <c r="H43">
        <v>1.1385712130000001</v>
      </c>
      <c r="I43">
        <v>1.10429142</v>
      </c>
      <c r="K43">
        <f>GSGT50_kWh</f>
        <v>181553619.15867329</v>
      </c>
      <c r="L43">
        <f>N10HDD18*C43</f>
        <v>211881.36227770767</v>
      </c>
      <c r="M43">
        <f>N10CDD18*D43</f>
        <v>13080070.287127297</v>
      </c>
      <c r="N43">
        <f>StatDays*E43</f>
        <v>0</v>
      </c>
      <c r="O43">
        <f>MonthDays*F43</f>
        <v>9994460.1476562768</v>
      </c>
      <c r="P43">
        <f>PeakDays*G43</f>
        <v>41429317.131621838</v>
      </c>
      <c r="Q43">
        <f>OntarioGDP*H43</f>
        <v>98949819.403578863</v>
      </c>
      <c r="R43">
        <f>LondonPop*I43</f>
        <v>-225750419.55111793</v>
      </c>
      <c r="S43">
        <f t="shared" si="1"/>
        <v>119468747.93981734</v>
      </c>
    </row>
    <row r="44" spans="1:19" x14ac:dyDescent="0.25">
      <c r="A44">
        <v>44013</v>
      </c>
      <c r="B44">
        <v>134502457.09999999</v>
      </c>
      <c r="C44">
        <v>0</v>
      </c>
      <c r="D44">
        <v>168.3</v>
      </c>
      <c r="E44">
        <v>1</v>
      </c>
      <c r="F44">
        <v>31</v>
      </c>
      <c r="G44">
        <v>22</v>
      </c>
      <c r="H44">
        <v>1.133016341</v>
      </c>
      <c r="I44">
        <v>1.1057285539999999</v>
      </c>
      <c r="K44">
        <f>GSGT50_kWh</f>
        <v>181553619.15867329</v>
      </c>
      <c r="L44">
        <f>N10HDD18*C44</f>
        <v>0</v>
      </c>
      <c r="M44">
        <f>N10CDD18*D44</f>
        <v>31005293.370753862</v>
      </c>
      <c r="N44">
        <f>StatDays*E44</f>
        <v>2910790.0347400415</v>
      </c>
      <c r="O44">
        <f>MonthDays*F44</f>
        <v>10327608.819244821</v>
      </c>
      <c r="P44">
        <f>PeakDays*G44</f>
        <v>41429317.131621838</v>
      </c>
      <c r="Q44">
        <f>OntarioGDP*H44</f>
        <v>98467062.08903046</v>
      </c>
      <c r="R44">
        <f>LondonPop*I44</f>
        <v>-226044213.01684201</v>
      </c>
      <c r="S44">
        <f t="shared" si="1"/>
        <v>139649477.58722228</v>
      </c>
    </row>
    <row r="45" spans="1:19" x14ac:dyDescent="0.25">
      <c r="A45">
        <v>44044</v>
      </c>
      <c r="B45">
        <v>127026360.8</v>
      </c>
      <c r="C45">
        <v>4.4000000000000004</v>
      </c>
      <c r="D45">
        <v>82</v>
      </c>
      <c r="E45">
        <v>1</v>
      </c>
      <c r="F45">
        <v>31</v>
      </c>
      <c r="G45">
        <v>20</v>
      </c>
      <c r="H45">
        <v>1.1274885699999999</v>
      </c>
      <c r="I45">
        <v>1.107167558</v>
      </c>
      <c r="K45">
        <f>GSGT50_kWh</f>
        <v>181553619.15867329</v>
      </c>
      <c r="L45">
        <f>N10HDD18*C45</f>
        <v>36995.158492933093</v>
      </c>
      <c r="M45">
        <f>N10CDD18*D45</f>
        <v>15106560.049921667</v>
      </c>
      <c r="N45">
        <f>StatDays*E45</f>
        <v>2910790.0347400415</v>
      </c>
      <c r="O45">
        <f>MonthDays*F45</f>
        <v>10327608.819244821</v>
      </c>
      <c r="P45">
        <f>PeakDays*G45</f>
        <v>37663015.574201673</v>
      </c>
      <c r="Q45">
        <f>OntarioGDP*H45</f>
        <v>97986660.041350767</v>
      </c>
      <c r="R45">
        <f>LondonPop*I45</f>
        <v>-226338388.76687703</v>
      </c>
      <c r="S45">
        <f t="shared" si="1"/>
        <v>119246860.06974813</v>
      </c>
    </row>
    <row r="46" spans="1:19" x14ac:dyDescent="0.25">
      <c r="A46">
        <v>44075</v>
      </c>
      <c r="B46">
        <v>108911586.90000001</v>
      </c>
      <c r="C46">
        <v>84.9</v>
      </c>
      <c r="D46">
        <v>11</v>
      </c>
      <c r="E46">
        <v>1</v>
      </c>
      <c r="F46">
        <v>30</v>
      </c>
      <c r="G46">
        <v>21</v>
      </c>
      <c r="H46">
        <v>1.121987769</v>
      </c>
      <c r="I46">
        <v>1.108608434</v>
      </c>
      <c r="K46">
        <f>GSGT50_kWh</f>
        <v>181553619.15867329</v>
      </c>
      <c r="L46">
        <f>N10HDD18*C46</f>
        <v>713838.39910227712</v>
      </c>
      <c r="M46">
        <f>N10CDD18*D46</f>
        <v>2026489.7627943701</v>
      </c>
      <c r="N46">
        <f>StatDays*E46</f>
        <v>2910790.0347400415</v>
      </c>
      <c r="O46">
        <f>MonthDays*F46</f>
        <v>9994460.1476562768</v>
      </c>
      <c r="P46">
        <f>PeakDays*G46</f>
        <v>39546166.352911755</v>
      </c>
      <c r="Q46">
        <f>OntarioGDP*H46</f>
        <v>97508601.875721544</v>
      </c>
      <c r="R46">
        <f>LondonPop*I46</f>
        <v>-226632947.21008322</v>
      </c>
      <c r="S46">
        <f t="shared" si="1"/>
        <v>107621018.52151635</v>
      </c>
    </row>
    <row r="47" spans="1:19" x14ac:dyDescent="0.25">
      <c r="A47">
        <v>44105</v>
      </c>
      <c r="B47">
        <v>113948773.09999999</v>
      </c>
      <c r="C47">
        <v>281.8</v>
      </c>
      <c r="D47">
        <v>0</v>
      </c>
      <c r="E47">
        <v>1</v>
      </c>
      <c r="F47">
        <v>31</v>
      </c>
      <c r="G47">
        <v>21</v>
      </c>
      <c r="H47">
        <v>1.116513804</v>
      </c>
      <c r="I47">
        <v>1.110051186</v>
      </c>
      <c r="K47">
        <f>GSGT50_kWh</f>
        <v>181553619.15867329</v>
      </c>
      <c r="L47">
        <f>N10HDD18*C47</f>
        <v>2369371.7416610327</v>
      </c>
      <c r="M47">
        <f>N10CDD18*D47</f>
        <v>0</v>
      </c>
      <c r="N47">
        <f>StatDays*E47</f>
        <v>2910790.0347400415</v>
      </c>
      <c r="O47">
        <f>MonthDays*F47</f>
        <v>10327608.819244821</v>
      </c>
      <c r="P47">
        <f>PeakDays*G47</f>
        <v>39546166.352911755</v>
      </c>
      <c r="Q47">
        <f>OntarioGDP*H47</f>
        <v>97032875.946603477</v>
      </c>
      <c r="R47">
        <f>LondonPop*I47</f>
        <v>-226927889.16418099</v>
      </c>
      <c r="S47">
        <f t="shared" si="1"/>
        <v>106812542.88965344</v>
      </c>
    </row>
    <row r="48" spans="1:19" x14ac:dyDescent="0.25">
      <c r="A48">
        <v>44136</v>
      </c>
      <c r="B48">
        <v>105666017.8</v>
      </c>
      <c r="C48">
        <v>350.5</v>
      </c>
      <c r="D48">
        <v>0</v>
      </c>
      <c r="E48">
        <v>0</v>
      </c>
      <c r="F48">
        <v>30</v>
      </c>
      <c r="G48">
        <v>21</v>
      </c>
      <c r="H48">
        <v>1.111066546</v>
      </c>
      <c r="I48">
        <v>1.1114958159999999</v>
      </c>
      <c r="K48">
        <f>GSGT50_kWh</f>
        <v>181553619.15867329</v>
      </c>
      <c r="L48">
        <f>N10HDD18*C48</f>
        <v>2947000.6935847835</v>
      </c>
      <c r="M48">
        <f>N10CDD18*D48</f>
        <v>0</v>
      </c>
      <c r="N48">
        <f>StatDays*E48</f>
        <v>0</v>
      </c>
      <c r="O48">
        <f>MonthDays*F48</f>
        <v>9994460.1476562768</v>
      </c>
      <c r="P48">
        <f>PeakDays*G48</f>
        <v>39546166.352911755</v>
      </c>
      <c r="Q48">
        <f>OntarioGDP*H48</f>
        <v>96559471.042992324</v>
      </c>
      <c r="R48">
        <f>LondonPop*I48</f>
        <v>-227223215.03803059</v>
      </c>
      <c r="S48">
        <f t="shared" si="1"/>
        <v>103377502.35778788</v>
      </c>
    </row>
    <row r="49" spans="1:19" x14ac:dyDescent="0.25">
      <c r="A49">
        <v>44166</v>
      </c>
      <c r="B49">
        <v>113668592.7</v>
      </c>
      <c r="C49">
        <v>579.1</v>
      </c>
      <c r="D49">
        <v>0</v>
      </c>
      <c r="E49">
        <v>2</v>
      </c>
      <c r="F49">
        <v>31</v>
      </c>
      <c r="G49">
        <v>21</v>
      </c>
      <c r="H49">
        <v>1.105645864</v>
      </c>
      <c r="I49">
        <v>1.1129423249999999</v>
      </c>
      <c r="K49">
        <f>GSGT50_kWh</f>
        <v>181553619.15867329</v>
      </c>
      <c r="L49">
        <f>N10HDD18*C49</f>
        <v>4869067.337103989</v>
      </c>
      <c r="M49">
        <f>N10CDD18*D49</f>
        <v>0</v>
      </c>
      <c r="N49">
        <f>StatDays*E49</f>
        <v>5821580.069480083</v>
      </c>
      <c r="O49">
        <f>MonthDays*F49</f>
        <v>10327608.819244821</v>
      </c>
      <c r="P49">
        <f>PeakDays*G49</f>
        <v>39546166.352911755</v>
      </c>
      <c r="Q49">
        <f>OntarioGDP*H49</f>
        <v>96088375.780069813</v>
      </c>
      <c r="R49">
        <f>LondonPop*I49</f>
        <v>-227518925.03606215</v>
      </c>
      <c r="S49">
        <f t="shared" si="1"/>
        <v>110687492.48142162</v>
      </c>
    </row>
    <row r="50" spans="1:19" x14ac:dyDescent="0.25">
      <c r="A50">
        <v>44197</v>
      </c>
      <c r="B50">
        <v>0</v>
      </c>
      <c r="C50">
        <v>719.24</v>
      </c>
      <c r="D50">
        <v>0</v>
      </c>
      <c r="E50">
        <v>1</v>
      </c>
      <c r="F50">
        <v>31</v>
      </c>
      <c r="G50">
        <v>20</v>
      </c>
      <c r="H50">
        <v>1.1092654609999999</v>
      </c>
      <c r="I50">
        <v>1.114406335</v>
      </c>
      <c r="K50">
        <f>GSGT50_kWh</f>
        <v>181553619.15867329</v>
      </c>
      <c r="L50">
        <f>N10HDD18*C50</f>
        <v>6047363.1351039074</v>
      </c>
      <c r="M50">
        <f>N10CDD18*D50</f>
        <v>0</v>
      </c>
      <c r="N50">
        <f>StatDays*E50</f>
        <v>2910790.0347400415</v>
      </c>
      <c r="O50">
        <f>MonthDays*F50</f>
        <v>10327608.819244821</v>
      </c>
      <c r="P50">
        <f>PeakDays*G50</f>
        <v>37663015.574201673</v>
      </c>
      <c r="Q50">
        <f>OntarioGDP*H50</f>
        <v>96402944.13150391</v>
      </c>
      <c r="R50">
        <f>LondonPop*I50</f>
        <v>-227818212.76549777</v>
      </c>
      <c r="S50">
        <f t="shared" si="1"/>
        <v>107087128.08796987</v>
      </c>
    </row>
    <row r="51" spans="1:19" x14ac:dyDescent="0.25">
      <c r="A51">
        <v>44228</v>
      </c>
      <c r="B51">
        <v>0</v>
      </c>
      <c r="C51">
        <v>661.05</v>
      </c>
      <c r="D51">
        <v>0</v>
      </c>
      <c r="E51">
        <v>1</v>
      </c>
      <c r="F51">
        <v>28</v>
      </c>
      <c r="G51">
        <v>19</v>
      </c>
      <c r="H51">
        <v>1.1128969070000001</v>
      </c>
      <c r="I51">
        <v>1.115872271</v>
      </c>
      <c r="K51">
        <f>GSGT50_kWh</f>
        <v>181553619.15867329</v>
      </c>
      <c r="L51">
        <f>N10HDD18*C51</f>
        <v>5558102.1640348667</v>
      </c>
      <c r="M51">
        <f>N10CDD18*D51</f>
        <v>0</v>
      </c>
      <c r="N51">
        <f>StatDays*E51</f>
        <v>2910790.0347400415</v>
      </c>
      <c r="O51">
        <f>MonthDays*F51</f>
        <v>9328162.8044791929</v>
      </c>
      <c r="P51">
        <f>PeakDays*G51</f>
        <v>35779864.795491591</v>
      </c>
      <c r="Q51">
        <f>OntarioGDP*H51</f>
        <v>96718542.24409546</v>
      </c>
      <c r="R51">
        <f>LondonPop*I51</f>
        <v>-228117894.22733063</v>
      </c>
      <c r="S51">
        <f t="shared" si="1"/>
        <v>103731186.9741838</v>
      </c>
    </row>
    <row r="52" spans="1:19" x14ac:dyDescent="0.25">
      <c r="A52">
        <v>44256</v>
      </c>
      <c r="B52">
        <v>0</v>
      </c>
      <c r="C52">
        <v>553.53</v>
      </c>
      <c r="D52">
        <v>0.22</v>
      </c>
      <c r="E52">
        <v>0</v>
      </c>
      <c r="F52">
        <v>31</v>
      </c>
      <c r="G52">
        <v>23</v>
      </c>
      <c r="H52">
        <v>1.1165402419999999</v>
      </c>
      <c r="I52">
        <v>1.1173401350000001</v>
      </c>
      <c r="K52">
        <f>GSGT50_kWh</f>
        <v>181553619.15867329</v>
      </c>
      <c r="L52">
        <f>N10HDD18*C52</f>
        <v>4654075.018316648</v>
      </c>
      <c r="M52">
        <f>N10CDD18*D52</f>
        <v>40529.795255887402</v>
      </c>
      <c r="N52">
        <f>StatDays*E52</f>
        <v>0</v>
      </c>
      <c r="O52">
        <f>MonthDays*F52</f>
        <v>10327608.819244821</v>
      </c>
      <c r="P52">
        <f>PeakDays*G52</f>
        <v>43312467.91033192</v>
      </c>
      <c r="Q52">
        <f>OntarioGDP*H52</f>
        <v>97035173.594124779</v>
      </c>
      <c r="R52">
        <f>LondonPop*I52</f>
        <v>-228417969.830421</v>
      </c>
      <c r="S52">
        <f t="shared" si="1"/>
        <v>108505504.46552637</v>
      </c>
    </row>
    <row r="53" spans="1:19" x14ac:dyDescent="0.25">
      <c r="A53">
        <v>44287</v>
      </c>
      <c r="B53">
        <v>0</v>
      </c>
      <c r="C53">
        <v>352.08</v>
      </c>
      <c r="D53">
        <v>0</v>
      </c>
      <c r="E53">
        <v>0</v>
      </c>
      <c r="F53">
        <v>30</v>
      </c>
      <c r="G53">
        <v>21</v>
      </c>
      <c r="H53">
        <v>1.120195504</v>
      </c>
      <c r="I53">
        <v>1.1188099300000001</v>
      </c>
      <c r="K53">
        <f>GSGT50_kWh</f>
        <v>181553619.15867329</v>
      </c>
      <c r="L53">
        <f>N10HDD18*C53</f>
        <v>2960285.318679973</v>
      </c>
      <c r="M53">
        <f>N10CDD18*D53</f>
        <v>0</v>
      </c>
      <c r="N53">
        <f>StatDays*E53</f>
        <v>0</v>
      </c>
      <c r="O53">
        <f>MonthDays*F53</f>
        <v>9994460.1476562768</v>
      </c>
      <c r="P53">
        <f>PeakDays*G53</f>
        <v>39546166.352911755</v>
      </c>
      <c r="Q53">
        <f>OntarioGDP*H53</f>
        <v>97352841.484058321</v>
      </c>
      <c r="R53">
        <f>LondonPop*I53</f>
        <v>-228718440.18805915</v>
      </c>
      <c r="S53">
        <f t="shared" si="1"/>
        <v>102688932.27392048</v>
      </c>
    </row>
    <row r="54" spans="1:19" x14ac:dyDescent="0.25">
      <c r="A54">
        <v>44317</v>
      </c>
      <c r="B54">
        <v>0</v>
      </c>
      <c r="C54">
        <v>137.03</v>
      </c>
      <c r="D54">
        <v>21.89</v>
      </c>
      <c r="E54">
        <v>1</v>
      </c>
      <c r="F54">
        <v>31</v>
      </c>
      <c r="G54">
        <v>20</v>
      </c>
      <c r="H54">
        <v>1.1238627329999999</v>
      </c>
      <c r="I54">
        <v>1.120281659</v>
      </c>
      <c r="K54">
        <f>GSGT50_kWh</f>
        <v>181553619.15867329</v>
      </c>
      <c r="L54">
        <f>N10HDD18*C54</f>
        <v>1152146.9473378684</v>
      </c>
      <c r="M54">
        <f>N10CDD18*D54</f>
        <v>4032714.6279607965</v>
      </c>
      <c r="N54">
        <f>StatDays*E54</f>
        <v>2910790.0347400415</v>
      </c>
      <c r="O54">
        <f>MonthDays*F54</f>
        <v>10327608.819244821</v>
      </c>
      <c r="P54">
        <f>PeakDays*G54</f>
        <v>37663015.574201673</v>
      </c>
      <c r="Q54">
        <f>OntarioGDP*H54</f>
        <v>97671549.390176401</v>
      </c>
      <c r="R54">
        <f>LondonPop*I54</f>
        <v>-229019305.91353542</v>
      </c>
      <c r="S54">
        <f t="shared" si="1"/>
        <v>106292138.63879949</v>
      </c>
    </row>
    <row r="55" spans="1:19" x14ac:dyDescent="0.25">
      <c r="A55">
        <v>44348</v>
      </c>
      <c r="B55">
        <v>0</v>
      </c>
      <c r="C55">
        <v>29.01</v>
      </c>
      <c r="D55">
        <v>55.68</v>
      </c>
      <c r="E55">
        <v>0</v>
      </c>
      <c r="F55">
        <v>30</v>
      </c>
      <c r="G55">
        <v>22</v>
      </c>
      <c r="H55">
        <v>1.127541967</v>
      </c>
      <c r="I55">
        <v>1.1217553229999999</v>
      </c>
      <c r="K55">
        <f>GSGT50_kWh</f>
        <v>181553619.15867329</v>
      </c>
      <c r="L55">
        <f>N10HDD18*C55</f>
        <v>243915.8063363611</v>
      </c>
      <c r="M55">
        <f>N10CDD18*D55</f>
        <v>10257722.726580957</v>
      </c>
      <c r="N55">
        <f>StatDays*E55</f>
        <v>0</v>
      </c>
      <c r="O55">
        <f>MonthDays*F55</f>
        <v>9994460.1476562768</v>
      </c>
      <c r="P55">
        <f>PeakDays*G55</f>
        <v>41429317.131621838</v>
      </c>
      <c r="Q55">
        <f>OntarioGDP*H55</f>
        <v>97991300.614945427</v>
      </c>
      <c r="R55">
        <f>LondonPop*I55</f>
        <v>-229320567.21127996</v>
      </c>
      <c r="S55">
        <f t="shared" si="1"/>
        <v>112149768.37453416</v>
      </c>
    </row>
    <row r="56" spans="1:19" x14ac:dyDescent="0.25">
      <c r="A56">
        <v>44378</v>
      </c>
      <c r="B56">
        <v>0</v>
      </c>
      <c r="C56">
        <v>3.89</v>
      </c>
      <c r="D56">
        <v>118.17</v>
      </c>
      <c r="E56">
        <v>1</v>
      </c>
      <c r="F56">
        <v>31</v>
      </c>
      <c r="G56">
        <v>21</v>
      </c>
      <c r="H56">
        <v>1.1312332460000001</v>
      </c>
      <c r="I56">
        <v>1.123230926</v>
      </c>
      <c r="K56">
        <f>GSGT50_kWh</f>
        <v>181553619.15867329</v>
      </c>
      <c r="L56">
        <f>N10HDD18*C56</f>
        <v>32707.083303979478</v>
      </c>
      <c r="M56">
        <f>N10CDD18*D56</f>
        <v>21770026.8426737</v>
      </c>
      <c r="N56">
        <f>StatDays*E56</f>
        <v>2910790.0347400415</v>
      </c>
      <c r="O56">
        <f>MonthDays*F56</f>
        <v>10327608.819244821</v>
      </c>
      <c r="P56">
        <f>PeakDays*G56</f>
        <v>39546166.352911755</v>
      </c>
      <c r="Q56">
        <f>OntarioGDP*H56</f>
        <v>98312098.63464579</v>
      </c>
      <c r="R56">
        <f>LondonPop*I56</f>
        <v>-229622224.89901325</v>
      </c>
      <c r="S56">
        <f t="shared" si="1"/>
        <v>124830792.02718011</v>
      </c>
    </row>
    <row r="57" spans="1:19" x14ac:dyDescent="0.25">
      <c r="A57">
        <v>44409</v>
      </c>
      <c r="B57">
        <v>0</v>
      </c>
      <c r="C57">
        <v>9.49</v>
      </c>
      <c r="D57">
        <v>79.930000000000007</v>
      </c>
      <c r="E57">
        <v>1</v>
      </c>
      <c r="F57">
        <v>31</v>
      </c>
      <c r="G57">
        <v>21</v>
      </c>
      <c r="H57">
        <v>1.1349366089999999</v>
      </c>
      <c r="I57">
        <v>1.1247084700000001</v>
      </c>
      <c r="K57">
        <f>GSGT50_kWh</f>
        <v>181553619.15867329</v>
      </c>
      <c r="L57">
        <f>N10HDD18*C57</f>
        <v>79791.830476803414</v>
      </c>
      <c r="M57">
        <f>N10CDD18*D57</f>
        <v>14725211.521832183</v>
      </c>
      <c r="N57">
        <f>StatDays*E57</f>
        <v>2910790.0347400415</v>
      </c>
      <c r="O57">
        <f>MonthDays*F57</f>
        <v>10327608.819244821</v>
      </c>
      <c r="P57">
        <f>PeakDays*G57</f>
        <v>39546166.352911755</v>
      </c>
      <c r="Q57">
        <f>OntarioGDP*H57</f>
        <v>98633946.838650823</v>
      </c>
      <c r="R57">
        <f>LondonPop*I57</f>
        <v>-229924279.38559547</v>
      </c>
      <c r="S57">
        <f t="shared" si="1"/>
        <v>117852855.17093423</v>
      </c>
    </row>
    <row r="58" spans="1:19" x14ac:dyDescent="0.25">
      <c r="A58">
        <v>44440</v>
      </c>
      <c r="B58">
        <v>0</v>
      </c>
      <c r="C58">
        <v>68.5</v>
      </c>
      <c r="D58">
        <v>35.21</v>
      </c>
      <c r="E58">
        <v>1</v>
      </c>
      <c r="F58">
        <v>30</v>
      </c>
      <c r="G58">
        <v>21</v>
      </c>
      <c r="H58">
        <v>1.1386520959999999</v>
      </c>
      <c r="I58">
        <v>1.126187958</v>
      </c>
      <c r="K58">
        <f>GSGT50_kWh</f>
        <v>181553619.15867329</v>
      </c>
      <c r="L58">
        <f>N10HDD18*C58</f>
        <v>575947.35381043551</v>
      </c>
      <c r="M58">
        <f>N10CDD18*D58</f>
        <v>6486609.5043627061</v>
      </c>
      <c r="N58">
        <f>StatDays*E58</f>
        <v>2910790.0347400415</v>
      </c>
      <c r="O58">
        <f>MonthDays*F58</f>
        <v>9994460.1476562768</v>
      </c>
      <c r="P58">
        <f>PeakDays*G58</f>
        <v>39546166.352911755</v>
      </c>
      <c r="Q58">
        <f>OntarioGDP*H58</f>
        <v>98956848.703240946</v>
      </c>
      <c r="R58">
        <f>LondonPop*I58</f>
        <v>-230226731.28431696</v>
      </c>
      <c r="S58">
        <f t="shared" si="1"/>
        <v>109797709.97107846</v>
      </c>
    </row>
    <row r="59" spans="1:19" x14ac:dyDescent="0.25">
      <c r="A59">
        <v>44470</v>
      </c>
      <c r="B59">
        <v>0</v>
      </c>
      <c r="C59">
        <v>243.2222222</v>
      </c>
      <c r="D59">
        <v>2.71</v>
      </c>
      <c r="E59">
        <v>1</v>
      </c>
      <c r="F59">
        <v>31</v>
      </c>
      <c r="G59">
        <v>20</v>
      </c>
      <c r="H59">
        <v>1.1423797469999999</v>
      </c>
      <c r="I59">
        <v>1.127669392</v>
      </c>
      <c r="K59">
        <f>GSGT50_kWh</f>
        <v>181553619.15867329</v>
      </c>
      <c r="L59">
        <f>N10HDD18*C59</f>
        <v>2045010.1498391791</v>
      </c>
      <c r="M59">
        <f>N10CDD18*D59</f>
        <v>499253.38701570389</v>
      </c>
      <c r="N59">
        <f>StatDays*E59</f>
        <v>2910790.0347400415</v>
      </c>
      <c r="O59">
        <f>MonthDays*F59</f>
        <v>10327608.819244821</v>
      </c>
      <c r="P59">
        <f>PeakDays*G59</f>
        <v>37663015.574201673</v>
      </c>
      <c r="Q59">
        <f>OntarioGDP*H59</f>
        <v>99280807.704696551</v>
      </c>
      <c r="R59">
        <f>LondonPop*I59</f>
        <v>-230529581.00403795</v>
      </c>
      <c r="S59">
        <f t="shared" si="1"/>
        <v>103750523.82437333</v>
      </c>
    </row>
    <row r="60" spans="1:19" x14ac:dyDescent="0.25">
      <c r="A60">
        <v>44501</v>
      </c>
      <c r="B60">
        <v>0</v>
      </c>
      <c r="C60">
        <v>434.36111110000002</v>
      </c>
      <c r="D60">
        <v>0</v>
      </c>
      <c r="E60">
        <v>0</v>
      </c>
      <c r="F60">
        <v>30</v>
      </c>
      <c r="G60">
        <v>22</v>
      </c>
      <c r="H60">
        <v>1.1461196010000001</v>
      </c>
      <c r="I60">
        <v>1.129152774</v>
      </c>
      <c r="K60">
        <f>GSGT50_kWh</f>
        <v>181553619.15867329</v>
      </c>
      <c r="L60">
        <f>N10HDD18*C60</f>
        <v>3652104.1246161405</v>
      </c>
      <c r="M60">
        <f>N10CDD18*D60</f>
        <v>0</v>
      </c>
      <c r="N60">
        <f>StatDays*E60</f>
        <v>0</v>
      </c>
      <c r="O60">
        <f>MonthDays*F60</f>
        <v>9994460.1476562768</v>
      </c>
      <c r="P60">
        <f>PeakDays*G60</f>
        <v>41429317.131621838</v>
      </c>
      <c r="Q60">
        <f>OntarioGDP*H60</f>
        <v>99605827.232391015</v>
      </c>
      <c r="R60">
        <f>LondonPop*I60</f>
        <v>-230832828.95361865</v>
      </c>
      <c r="S60">
        <f t="shared" si="1"/>
        <v>105402498.84133989</v>
      </c>
    </row>
    <row r="61" spans="1:19" x14ac:dyDescent="0.25">
      <c r="A61">
        <v>44531</v>
      </c>
      <c r="B61">
        <v>0</v>
      </c>
      <c r="C61">
        <v>585.51</v>
      </c>
      <c r="D61">
        <v>0</v>
      </c>
      <c r="E61">
        <v>2</v>
      </c>
      <c r="F61">
        <v>31</v>
      </c>
      <c r="G61">
        <v>21</v>
      </c>
      <c r="H61">
        <v>1.1498716980000001</v>
      </c>
      <c r="I61">
        <v>1.1306381080000001</v>
      </c>
      <c r="K61">
        <f>GSGT50_kWh</f>
        <v>181553619.15867329</v>
      </c>
      <c r="L61">
        <f>N10HDD18*C61</f>
        <v>4922962.5566357393</v>
      </c>
      <c r="M61">
        <f>N10CDD18*D61</f>
        <v>0</v>
      </c>
      <c r="N61">
        <f>StatDays*E61</f>
        <v>5821580.069480083</v>
      </c>
      <c r="O61">
        <f>MonthDays*F61</f>
        <v>10327608.819244821</v>
      </c>
      <c r="P61">
        <f>PeakDays*G61</f>
        <v>39546166.352911755</v>
      </c>
      <c r="Q61">
        <f>OntarioGDP*H61</f>
        <v>99931910.762604684</v>
      </c>
      <c r="R61">
        <f>LondonPop*I61</f>
        <v>-231136475.95077956</v>
      </c>
      <c r="S61">
        <f t="shared" si="1"/>
        <v>110967371.76877081</v>
      </c>
    </row>
    <row r="62" spans="1:19" x14ac:dyDescent="0.25">
      <c r="A62">
        <v>44562</v>
      </c>
      <c r="B62">
        <v>0</v>
      </c>
      <c r="C62">
        <v>719.24</v>
      </c>
      <c r="D62">
        <v>0</v>
      </c>
      <c r="E62">
        <v>1</v>
      </c>
      <c r="F62">
        <v>31</v>
      </c>
      <c r="G62">
        <v>20</v>
      </c>
      <c r="H62">
        <v>1.15391303</v>
      </c>
      <c r="I62">
        <v>1.132301692</v>
      </c>
      <c r="K62">
        <f>GSGT50_kWh</f>
        <v>181553619.15867329</v>
      </c>
      <c r="L62">
        <f>N10HDD18*C62</f>
        <v>6047363.1351039074</v>
      </c>
      <c r="M62">
        <f>N10CDD18*D62</f>
        <v>0</v>
      </c>
      <c r="N62">
        <f>StatDays*E62</f>
        <v>2910790.0347400415</v>
      </c>
      <c r="O62">
        <f>MonthDays*F62</f>
        <v>10327608.819244821</v>
      </c>
      <c r="P62">
        <f>PeakDays*G62</f>
        <v>37663015.574201673</v>
      </c>
      <c r="Q62">
        <f>OntarioGDP*H62</f>
        <v>100283130.84175655</v>
      </c>
      <c r="R62">
        <f>LondonPop*I62</f>
        <v>-231476562.61554644</v>
      </c>
      <c r="S62">
        <f t="shared" si="1"/>
        <v>107308964.94817385</v>
      </c>
    </row>
    <row r="63" spans="1:19" x14ac:dyDescent="0.25">
      <c r="A63">
        <v>44593</v>
      </c>
      <c r="B63">
        <v>0</v>
      </c>
      <c r="C63">
        <v>661.05</v>
      </c>
      <c r="D63">
        <v>0</v>
      </c>
      <c r="E63">
        <v>1</v>
      </c>
      <c r="F63">
        <v>28</v>
      </c>
      <c r="G63">
        <v>19</v>
      </c>
      <c r="H63">
        <v>1.1579685639999999</v>
      </c>
      <c r="I63">
        <v>1.133967725</v>
      </c>
      <c r="K63">
        <f>GSGT50_kWh</f>
        <v>181553619.15867329</v>
      </c>
      <c r="L63">
        <f>N10HDD18*C63</f>
        <v>5558102.1640348667</v>
      </c>
      <c r="M63">
        <f>N10CDD18*D63</f>
        <v>0</v>
      </c>
      <c r="N63">
        <f>StatDays*E63</f>
        <v>2910790.0347400415</v>
      </c>
      <c r="O63">
        <f>MonthDays*F63</f>
        <v>9328162.8044791929</v>
      </c>
      <c r="P63">
        <f>PeakDays*G63</f>
        <v>35779864.795491591</v>
      </c>
      <c r="Q63">
        <f>OntarioGDP*H63</f>
        <v>100635585.17425957</v>
      </c>
      <c r="R63">
        <f>LondonPop*I63</f>
        <v>-231817149.92965961</v>
      </c>
      <c r="S63">
        <f t="shared" si="1"/>
        <v>103948974.20201898</v>
      </c>
    </row>
    <row r="64" spans="1:19" x14ac:dyDescent="0.25">
      <c r="A64">
        <v>44621</v>
      </c>
      <c r="B64">
        <v>0</v>
      </c>
      <c r="C64">
        <v>553.53</v>
      </c>
      <c r="D64">
        <v>0.22</v>
      </c>
      <c r="E64">
        <v>0</v>
      </c>
      <c r="F64">
        <v>31</v>
      </c>
      <c r="G64">
        <v>23</v>
      </c>
      <c r="H64">
        <v>1.162038353</v>
      </c>
      <c r="I64">
        <v>1.135636208</v>
      </c>
      <c r="K64">
        <f>GSGT50_kWh</f>
        <v>181553619.15867329</v>
      </c>
      <c r="L64">
        <f>N10HDD18*C64</f>
        <v>4654075.018316648</v>
      </c>
      <c r="M64">
        <f>N10CDD18*D64</f>
        <v>40529.795255887402</v>
      </c>
      <c r="N64">
        <f>StatDays*E64</f>
        <v>0</v>
      </c>
      <c r="O64">
        <f>MonthDays*F64</f>
        <v>10327608.819244821</v>
      </c>
      <c r="P64">
        <f>PeakDays*G64</f>
        <v>43312467.91033192</v>
      </c>
      <c r="Q64">
        <f>OntarioGDP*H64</f>
        <v>100989278.36618526</v>
      </c>
      <c r="R64">
        <f>LondonPop*I64</f>
        <v>-232158238.09754911</v>
      </c>
      <c r="S64">
        <f t="shared" si="1"/>
        <v>108719340.97045872</v>
      </c>
    </row>
    <row r="65" spans="1:19" x14ac:dyDescent="0.25">
      <c r="A65">
        <v>44652</v>
      </c>
      <c r="B65">
        <v>0</v>
      </c>
      <c r="C65">
        <v>352.08</v>
      </c>
      <c r="D65">
        <v>0</v>
      </c>
      <c r="E65">
        <v>0</v>
      </c>
      <c r="F65">
        <v>30</v>
      </c>
      <c r="G65">
        <v>20</v>
      </c>
      <c r="H65">
        <v>1.1661224450000001</v>
      </c>
      <c r="I65">
        <v>1.1373071459999999</v>
      </c>
      <c r="K65">
        <f>GSGT50_kWh</f>
        <v>181553619.15867329</v>
      </c>
      <c r="L65">
        <f>N10HDD18*C65</f>
        <v>2960285.318679973</v>
      </c>
      <c r="M65">
        <f>N10CDD18*D65</f>
        <v>0</v>
      </c>
      <c r="N65">
        <f>StatDays*E65</f>
        <v>0</v>
      </c>
      <c r="O65">
        <f>MonthDays*F65</f>
        <v>9994460.1476562768</v>
      </c>
      <c r="P65">
        <f>PeakDays*G65</f>
        <v>37663015.574201673</v>
      </c>
      <c r="Q65">
        <f>OntarioGDP*H65</f>
        <v>101344214.58907008</v>
      </c>
      <c r="R65">
        <f>LondonPop*I65</f>
        <v>-232499828.14136553</v>
      </c>
      <c r="S65">
        <f t="shared" si="1"/>
        <v>101015766.64691579</v>
      </c>
    </row>
    <row r="66" spans="1:19" x14ac:dyDescent="0.25">
      <c r="A66">
        <v>44682</v>
      </c>
      <c r="B66">
        <v>0</v>
      </c>
      <c r="C66">
        <v>137.03</v>
      </c>
      <c r="D66">
        <v>21.89</v>
      </c>
      <c r="E66">
        <v>1</v>
      </c>
      <c r="F66">
        <v>31</v>
      </c>
      <c r="G66">
        <v>21</v>
      </c>
      <c r="H66">
        <v>1.170220891</v>
      </c>
      <c r="I66">
        <v>1.138980543</v>
      </c>
      <c r="K66">
        <f>GSGT50_kWh</f>
        <v>181553619.15867329</v>
      </c>
      <c r="L66">
        <f>N10HDD18*C66</f>
        <v>1152146.9473378684</v>
      </c>
      <c r="M66">
        <f>N10CDD18*D66</f>
        <v>4032714.6279607965</v>
      </c>
      <c r="N66">
        <f>StatDays*E66</f>
        <v>2910790.0347400415</v>
      </c>
      <c r="O66">
        <f>MonthDays*F66</f>
        <v>10327608.819244821</v>
      </c>
      <c r="P66">
        <f>PeakDays*G66</f>
        <v>39546166.352911755</v>
      </c>
      <c r="Q66">
        <f>OntarioGDP*H66</f>
        <v>101700398.27517152</v>
      </c>
      <c r="R66">
        <f>LondonPop*I66</f>
        <v>-232841920.87882933</v>
      </c>
      <c r="S66">
        <f t="shared" ref="S66:S97" si="2">SUM(K66:R66)</f>
        <v>108381523.33721074</v>
      </c>
    </row>
    <row r="67" spans="1:19" x14ac:dyDescent="0.25">
      <c r="A67">
        <v>44713</v>
      </c>
      <c r="B67">
        <v>0</v>
      </c>
      <c r="C67">
        <v>29.01</v>
      </c>
      <c r="D67">
        <v>55.68</v>
      </c>
      <c r="E67">
        <v>0</v>
      </c>
      <c r="F67">
        <v>30</v>
      </c>
      <c r="G67">
        <v>22</v>
      </c>
      <c r="H67">
        <v>1.1743337410000001</v>
      </c>
      <c r="I67">
        <v>1.1406564029999999</v>
      </c>
      <c r="K67">
        <f>GSGT50_kWh</f>
        <v>181553619.15867329</v>
      </c>
      <c r="L67">
        <f>N10HDD18*C67</f>
        <v>243915.8063363611</v>
      </c>
      <c r="M67">
        <f>N10CDD18*D67</f>
        <v>10257722.726580957</v>
      </c>
      <c r="N67">
        <f>StatDays*E67</f>
        <v>0</v>
      </c>
      <c r="O67">
        <f>MonthDays*F67</f>
        <v>9994460.1476562768</v>
      </c>
      <c r="P67">
        <f>PeakDays*G67</f>
        <v>41429317.131621838</v>
      </c>
      <c r="Q67">
        <f>OntarioGDP*H67</f>
        <v>102057833.76984006</v>
      </c>
      <c r="R67">
        <f>LondonPop*I67</f>
        <v>-233184517.12766096</v>
      </c>
      <c r="S67">
        <f t="shared" si="2"/>
        <v>112352351.61304781</v>
      </c>
    </row>
    <row r="68" spans="1:19" x14ac:dyDescent="0.25">
      <c r="A68">
        <v>44743</v>
      </c>
      <c r="B68">
        <v>0</v>
      </c>
      <c r="C68">
        <v>3.89</v>
      </c>
      <c r="D68">
        <v>118.17</v>
      </c>
      <c r="E68">
        <v>1</v>
      </c>
      <c r="F68">
        <v>31</v>
      </c>
      <c r="G68">
        <v>20</v>
      </c>
      <c r="H68">
        <v>1.178461046</v>
      </c>
      <c r="I68">
        <v>1.1423347269999999</v>
      </c>
      <c r="K68">
        <f>GSGT50_kWh</f>
        <v>181553619.15867329</v>
      </c>
      <c r="L68">
        <f>N10HDD18*C68</f>
        <v>32707.083303979478</v>
      </c>
      <c r="M68">
        <f>N10CDD18*D68</f>
        <v>21770026.8426737</v>
      </c>
      <c r="N68">
        <f>StatDays*E68</f>
        <v>2910790.0347400415</v>
      </c>
      <c r="O68">
        <f>MonthDays*F68</f>
        <v>10327608.819244821</v>
      </c>
      <c r="P68">
        <f>PeakDays*G68</f>
        <v>37663015.574201673</v>
      </c>
      <c r="Q68">
        <f>OntarioGDP*H68</f>
        <v>102416525.50533319</v>
      </c>
      <c r="R68">
        <f>LondonPop*I68</f>
        <v>-233527617.09229049</v>
      </c>
      <c r="S68">
        <f t="shared" si="2"/>
        <v>123146675.92588022</v>
      </c>
    </row>
    <row r="69" spans="1:19" x14ac:dyDescent="0.25">
      <c r="A69">
        <v>44774</v>
      </c>
      <c r="B69">
        <v>0</v>
      </c>
      <c r="C69">
        <v>9.49</v>
      </c>
      <c r="D69">
        <v>79.930000000000007</v>
      </c>
      <c r="E69">
        <v>1</v>
      </c>
      <c r="F69">
        <v>31</v>
      </c>
      <c r="G69">
        <v>22</v>
      </c>
      <c r="H69">
        <v>1.182602857</v>
      </c>
      <c r="I69">
        <v>1.1440155219999999</v>
      </c>
      <c r="K69">
        <f>GSGT50_kWh</f>
        <v>181553619.15867329</v>
      </c>
      <c r="L69">
        <f>N10HDD18*C69</f>
        <v>79791.830476803414</v>
      </c>
      <c r="M69">
        <f>N10CDD18*D69</f>
        <v>14725211.521832183</v>
      </c>
      <c r="N69">
        <f>StatDays*E69</f>
        <v>2910790.0347400415</v>
      </c>
      <c r="O69">
        <f>MonthDays*F69</f>
        <v>10327608.819244821</v>
      </c>
      <c r="P69">
        <f>PeakDays*G69</f>
        <v>41429317.131621838</v>
      </c>
      <c r="Q69">
        <f>OntarioGDP*H69</f>
        <v>102776477.91390839</v>
      </c>
      <c r="R69">
        <f>LondonPop*I69</f>
        <v>-233871222.20372877</v>
      </c>
      <c r="S69">
        <f t="shared" si="2"/>
        <v>119931594.2067686</v>
      </c>
    </row>
    <row r="70" spans="1:19" x14ac:dyDescent="0.25">
      <c r="A70">
        <v>44805</v>
      </c>
      <c r="B70">
        <v>0</v>
      </c>
      <c r="C70">
        <v>68.5</v>
      </c>
      <c r="D70">
        <v>35.21</v>
      </c>
      <c r="E70">
        <v>1</v>
      </c>
      <c r="F70">
        <v>30</v>
      </c>
      <c r="G70">
        <v>21</v>
      </c>
      <c r="H70">
        <v>1.1867592250000001</v>
      </c>
      <c r="I70">
        <v>1.1456987890000001</v>
      </c>
      <c r="K70">
        <f>GSGT50_kWh</f>
        <v>181553619.15867329</v>
      </c>
      <c r="L70">
        <f>N10HDD18*C70</f>
        <v>575947.35381043551</v>
      </c>
      <c r="M70">
        <f>N10CDD18*D70</f>
        <v>6486609.5043627061</v>
      </c>
      <c r="N70">
        <f>StatDays*E70</f>
        <v>2910790.0347400415</v>
      </c>
      <c r="O70">
        <f>MonthDays*F70</f>
        <v>9994460.1476562768</v>
      </c>
      <c r="P70">
        <f>PeakDays*G70</f>
        <v>39546166.352911755</v>
      </c>
      <c r="Q70">
        <f>OntarioGDP*H70</f>
        <v>103137695.4278232</v>
      </c>
      <c r="R70">
        <f>LondonPop*I70</f>
        <v>-234215332.66640589</v>
      </c>
      <c r="S70">
        <f t="shared" si="2"/>
        <v>109989955.31357178</v>
      </c>
    </row>
    <row r="71" spans="1:19" x14ac:dyDescent="0.25">
      <c r="A71">
        <v>44835</v>
      </c>
      <c r="B71">
        <v>0</v>
      </c>
      <c r="C71">
        <v>243.2222222</v>
      </c>
      <c r="D71">
        <v>2.71</v>
      </c>
      <c r="E71">
        <v>1</v>
      </c>
      <c r="F71">
        <v>31</v>
      </c>
      <c r="G71">
        <v>20</v>
      </c>
      <c r="H71">
        <v>1.190930201</v>
      </c>
      <c r="I71">
        <v>1.1473845330000001</v>
      </c>
      <c r="K71">
        <f>GSGT50_kWh</f>
        <v>181553619.15867329</v>
      </c>
      <c r="L71">
        <f>N10HDD18*C71</f>
        <v>2045010.1498391791</v>
      </c>
      <c r="M71">
        <f>N10CDD18*D71</f>
        <v>499253.38701570389</v>
      </c>
      <c r="N71">
        <f>StatDays*E71</f>
        <v>2910790.0347400415</v>
      </c>
      <c r="O71">
        <f>MonthDays*F71</f>
        <v>10327608.819244821</v>
      </c>
      <c r="P71">
        <f>PeakDays*G71</f>
        <v>37663015.574201673</v>
      </c>
      <c r="Q71">
        <f>OntarioGDP*H71</f>
        <v>103500182.47933505</v>
      </c>
      <c r="R71">
        <f>LondonPop*I71</f>
        <v>-234559949.5024724</v>
      </c>
      <c r="S71">
        <f t="shared" si="2"/>
        <v>103939530.10057735</v>
      </c>
    </row>
    <row r="72" spans="1:19" x14ac:dyDescent="0.25">
      <c r="A72">
        <v>44866</v>
      </c>
      <c r="B72">
        <v>0</v>
      </c>
      <c r="C72">
        <v>434.36111110000002</v>
      </c>
      <c r="D72">
        <v>0</v>
      </c>
      <c r="E72">
        <v>0</v>
      </c>
      <c r="F72">
        <v>30</v>
      </c>
      <c r="G72">
        <v>22</v>
      </c>
      <c r="H72">
        <v>1.195115836</v>
      </c>
      <c r="I72">
        <v>1.149072758</v>
      </c>
      <c r="K72">
        <f>GSGT50_kWh</f>
        <v>181553619.15867329</v>
      </c>
      <c r="L72">
        <f>N10HDD18*C72</f>
        <v>3652104.1246161405</v>
      </c>
      <c r="M72">
        <f>N10CDD18*D72</f>
        <v>0</v>
      </c>
      <c r="N72">
        <f>StatDays*E72</f>
        <v>0</v>
      </c>
      <c r="O72">
        <f>MonthDays*F72</f>
        <v>9994460.1476562768</v>
      </c>
      <c r="P72">
        <f>PeakDays*G72</f>
        <v>41429317.131621838</v>
      </c>
      <c r="Q72">
        <f>OntarioGDP*H72</f>
        <v>103863943.5007015</v>
      </c>
      <c r="R72">
        <f>LondonPop*I72</f>
        <v>-234905073.52964872</v>
      </c>
      <c r="S72">
        <f t="shared" si="2"/>
        <v>105588370.5336203</v>
      </c>
    </row>
    <row r="73" spans="1:19" x14ac:dyDescent="0.25">
      <c r="A73">
        <v>44896</v>
      </c>
      <c r="B73">
        <v>0</v>
      </c>
      <c r="C73">
        <v>585.51</v>
      </c>
      <c r="D73">
        <v>0</v>
      </c>
      <c r="E73">
        <v>2</v>
      </c>
      <c r="F73">
        <v>31</v>
      </c>
      <c r="G73">
        <v>20</v>
      </c>
      <c r="H73">
        <v>1.199316182</v>
      </c>
      <c r="I73">
        <v>1.1507634659999999</v>
      </c>
      <c r="K73">
        <f>GSGT50_kWh</f>
        <v>181553619.15867329</v>
      </c>
      <c r="L73">
        <f>N10HDD18*C73</f>
        <v>4922962.5566357393</v>
      </c>
      <c r="M73">
        <f>N10CDD18*D73</f>
        <v>0</v>
      </c>
      <c r="N73">
        <f>StatDays*E73</f>
        <v>5821580.069480083</v>
      </c>
      <c r="O73">
        <f>MonthDays*F73</f>
        <v>10327608.819244821</v>
      </c>
      <c r="P73">
        <f>PeakDays*G73</f>
        <v>37663015.574201673</v>
      </c>
      <c r="Q73">
        <f>OntarioGDP*H73</f>
        <v>104228983.011087</v>
      </c>
      <c r="R73">
        <f>LondonPop*I73</f>
        <v>-235250705.15679511</v>
      </c>
      <c r="S73">
        <f t="shared" si="2"/>
        <v>109267064.03252748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948C7-4F51-41E4-9D63-052320B70709}">
  <dimension ref="A1:D73"/>
  <sheetViews>
    <sheetView workbookViewId="0"/>
  </sheetViews>
  <sheetFormatPr defaultRowHeight="15" x14ac:dyDescent="0.25"/>
  <cols>
    <col min="1" max="1" width="8.7109375" bestFit="1" customWidth="1"/>
    <col min="2" max="2" width="8.7109375" customWidth="1"/>
    <col min="3" max="4" width="13.5703125" bestFit="1" customWidth="1"/>
  </cols>
  <sheetData>
    <row r="1" spans="1:4" x14ac:dyDescent="0.25">
      <c r="A1" t="s">
        <v>1</v>
      </c>
      <c r="B1" t="s">
        <v>0</v>
      </c>
      <c r="C1" t="s">
        <v>9</v>
      </c>
      <c r="D1" t="s">
        <v>38</v>
      </c>
    </row>
    <row r="2" spans="1:4" x14ac:dyDescent="0.25">
      <c r="A2" s="19">
        <v>42736</v>
      </c>
      <c r="B2" s="18">
        <f t="shared" ref="B2:B33" si="0">YEAR(A2)</f>
        <v>2017</v>
      </c>
      <c r="C2">
        <v>114991755.3</v>
      </c>
      <c r="D2">
        <v>122842611.67722905</v>
      </c>
    </row>
    <row r="3" spans="1:4" x14ac:dyDescent="0.25">
      <c r="A3" s="19">
        <v>42767</v>
      </c>
      <c r="B3" s="18">
        <f t="shared" si="0"/>
        <v>2017</v>
      </c>
      <c r="C3">
        <v>122254037.2</v>
      </c>
      <c r="D3">
        <v>116944572.30532438</v>
      </c>
    </row>
    <row r="4" spans="1:4" x14ac:dyDescent="0.25">
      <c r="A4" s="19">
        <v>42795</v>
      </c>
      <c r="B4" s="18">
        <f t="shared" si="0"/>
        <v>2017</v>
      </c>
      <c r="C4">
        <v>124913359.2</v>
      </c>
      <c r="D4">
        <v>122925891.93477774</v>
      </c>
    </row>
    <row r="5" spans="1:4" x14ac:dyDescent="0.25">
      <c r="A5" s="19">
        <v>42826</v>
      </c>
      <c r="B5" s="18">
        <f t="shared" si="0"/>
        <v>2017</v>
      </c>
      <c r="C5">
        <v>111628772</v>
      </c>
      <c r="D5">
        <v>112329357.0581826</v>
      </c>
    </row>
    <row r="6" spans="1:4" x14ac:dyDescent="0.25">
      <c r="A6" s="19">
        <v>42856</v>
      </c>
      <c r="B6" s="18">
        <f t="shared" si="0"/>
        <v>2017</v>
      </c>
      <c r="C6">
        <v>119336727.09999999</v>
      </c>
      <c r="D6">
        <v>122163874.8583419</v>
      </c>
    </row>
    <row r="7" spans="1:4" x14ac:dyDescent="0.25">
      <c r="A7" s="19">
        <v>42887</v>
      </c>
      <c r="B7" s="18">
        <f t="shared" si="0"/>
        <v>2017</v>
      </c>
      <c r="C7">
        <v>126432222.7</v>
      </c>
      <c r="D7">
        <v>128148800.88390052</v>
      </c>
    </row>
    <row r="8" spans="1:4" x14ac:dyDescent="0.25">
      <c r="A8" s="19">
        <v>42917</v>
      </c>
      <c r="B8" s="18">
        <f t="shared" si="0"/>
        <v>2017</v>
      </c>
      <c r="C8">
        <v>131478816.7</v>
      </c>
      <c r="D8">
        <v>132249796.58803836</v>
      </c>
    </row>
    <row r="9" spans="1:4" x14ac:dyDescent="0.25">
      <c r="A9" s="19">
        <v>42948</v>
      </c>
      <c r="B9" s="18">
        <f t="shared" si="0"/>
        <v>2017</v>
      </c>
      <c r="C9">
        <v>129638713.40000001</v>
      </c>
      <c r="D9">
        <v>128027421.46066415</v>
      </c>
    </row>
    <row r="10" spans="1:4" x14ac:dyDescent="0.25">
      <c r="A10" s="19">
        <v>42979</v>
      </c>
      <c r="B10" s="18">
        <f t="shared" si="0"/>
        <v>2017</v>
      </c>
      <c r="C10">
        <v>123880300.7</v>
      </c>
      <c r="D10">
        <v>125283692.8882215</v>
      </c>
    </row>
    <row r="11" spans="1:4" x14ac:dyDescent="0.25">
      <c r="A11" s="19">
        <v>43009</v>
      </c>
      <c r="B11" s="18">
        <f t="shared" si="0"/>
        <v>2017</v>
      </c>
      <c r="C11">
        <v>118433172.90000001</v>
      </c>
      <c r="D11">
        <v>118918008.1166493</v>
      </c>
    </row>
    <row r="12" spans="1:4" x14ac:dyDescent="0.25">
      <c r="A12" s="19">
        <v>43040</v>
      </c>
      <c r="B12" s="18">
        <f t="shared" si="0"/>
        <v>2017</v>
      </c>
      <c r="C12">
        <v>116281913.59999999</v>
      </c>
      <c r="D12">
        <v>118797683.99681297</v>
      </c>
    </row>
    <row r="13" spans="1:4" x14ac:dyDescent="0.25">
      <c r="A13" s="19">
        <v>43070</v>
      </c>
      <c r="B13" s="18">
        <f t="shared" si="0"/>
        <v>2017</v>
      </c>
      <c r="C13">
        <v>119585524.90000001</v>
      </c>
      <c r="D13">
        <v>121387754.36533448</v>
      </c>
    </row>
    <row r="14" spans="1:4" x14ac:dyDescent="0.25">
      <c r="A14" s="19">
        <v>43101</v>
      </c>
      <c r="B14" s="18">
        <f t="shared" si="0"/>
        <v>2018</v>
      </c>
      <c r="C14">
        <v>127178163.3</v>
      </c>
      <c r="D14">
        <v>124284389.98378164</v>
      </c>
    </row>
    <row r="15" spans="1:4" x14ac:dyDescent="0.25">
      <c r="A15" s="19">
        <v>43132</v>
      </c>
      <c r="B15" s="18">
        <f t="shared" si="0"/>
        <v>2018</v>
      </c>
      <c r="C15">
        <v>112578328.2</v>
      </c>
      <c r="D15">
        <v>115943491.39516547</v>
      </c>
    </row>
    <row r="16" spans="1:4" x14ac:dyDescent="0.25">
      <c r="A16" s="19">
        <v>43160</v>
      </c>
      <c r="B16" s="18">
        <f t="shared" si="0"/>
        <v>2018</v>
      </c>
      <c r="C16">
        <v>122191302.2</v>
      </c>
      <c r="D16">
        <v>119554951.06379405</v>
      </c>
    </row>
    <row r="17" spans="1:4" x14ac:dyDescent="0.25">
      <c r="A17" s="19">
        <v>43191</v>
      </c>
      <c r="B17" s="18">
        <f t="shared" si="0"/>
        <v>2018</v>
      </c>
      <c r="C17">
        <v>116259011.90000001</v>
      </c>
      <c r="D17">
        <v>114104432.70200861</v>
      </c>
    </row>
    <row r="18" spans="1:4" x14ac:dyDescent="0.25">
      <c r="A18" s="19">
        <v>43221</v>
      </c>
      <c r="B18" s="18">
        <f t="shared" si="0"/>
        <v>2018</v>
      </c>
      <c r="C18">
        <v>123804329.8</v>
      </c>
      <c r="D18">
        <v>124893902.27523434</v>
      </c>
    </row>
    <row r="19" spans="1:4" x14ac:dyDescent="0.25">
      <c r="A19" s="19">
        <v>43252</v>
      </c>
      <c r="B19" s="18">
        <f t="shared" si="0"/>
        <v>2018</v>
      </c>
      <c r="C19">
        <v>126359687.09999999</v>
      </c>
      <c r="D19">
        <v>122008816.79251826</v>
      </c>
    </row>
    <row r="20" spans="1:4" x14ac:dyDescent="0.25">
      <c r="A20" s="19">
        <v>43282</v>
      </c>
      <c r="B20" s="18">
        <f t="shared" si="0"/>
        <v>2018</v>
      </c>
      <c r="C20">
        <v>135603866.09999999</v>
      </c>
      <c r="D20">
        <v>134695087.50618678</v>
      </c>
    </row>
    <row r="21" spans="1:4" x14ac:dyDescent="0.25">
      <c r="A21" s="19">
        <v>43313</v>
      </c>
      <c r="B21" s="18">
        <f t="shared" si="0"/>
        <v>2018</v>
      </c>
      <c r="C21">
        <v>141373688.40000001</v>
      </c>
      <c r="D21">
        <v>138718863.75060064</v>
      </c>
    </row>
    <row r="22" spans="1:4" x14ac:dyDescent="0.25">
      <c r="A22" s="19">
        <v>43344</v>
      </c>
      <c r="B22" s="18">
        <f t="shared" si="0"/>
        <v>2018</v>
      </c>
      <c r="C22">
        <v>126159098.7</v>
      </c>
      <c r="D22">
        <v>122782516.11036125</v>
      </c>
    </row>
    <row r="23" spans="1:4" x14ac:dyDescent="0.25">
      <c r="A23" s="19">
        <v>43374</v>
      </c>
      <c r="B23" s="18">
        <f t="shared" si="0"/>
        <v>2018</v>
      </c>
      <c r="C23">
        <v>119787177.7</v>
      </c>
      <c r="D23">
        <v>120615465.75305057</v>
      </c>
    </row>
    <row r="24" spans="1:4" x14ac:dyDescent="0.25">
      <c r="A24" s="19">
        <v>43405</v>
      </c>
      <c r="B24" s="18">
        <f t="shared" si="0"/>
        <v>2018</v>
      </c>
      <c r="C24">
        <v>117869370.59999999</v>
      </c>
      <c r="D24">
        <v>117285186.56236398</v>
      </c>
    </row>
    <row r="25" spans="1:4" x14ac:dyDescent="0.25">
      <c r="A25" s="19">
        <v>43435</v>
      </c>
      <c r="B25" s="18">
        <f t="shared" si="0"/>
        <v>2018</v>
      </c>
      <c r="C25">
        <v>115953345.59999999</v>
      </c>
      <c r="D25">
        <v>118005749.4054217</v>
      </c>
    </row>
    <row r="26" spans="1:4" x14ac:dyDescent="0.25">
      <c r="A26" s="19">
        <v>43466</v>
      </c>
      <c r="B26" s="18">
        <f t="shared" si="0"/>
        <v>2019</v>
      </c>
      <c r="C26">
        <v>126800943.8</v>
      </c>
      <c r="D26">
        <v>122304093.8489376</v>
      </c>
    </row>
    <row r="27" spans="1:4" x14ac:dyDescent="0.25">
      <c r="A27" s="19">
        <v>43497</v>
      </c>
      <c r="B27" s="18">
        <f t="shared" si="0"/>
        <v>2019</v>
      </c>
      <c r="C27">
        <v>113466304.8</v>
      </c>
      <c r="D27">
        <v>114313928.7544848</v>
      </c>
    </row>
    <row r="28" spans="1:4" x14ac:dyDescent="0.25">
      <c r="A28" s="19">
        <v>43525</v>
      </c>
      <c r="B28" s="18">
        <f t="shared" si="0"/>
        <v>2019</v>
      </c>
      <c r="C28">
        <v>121813007.2</v>
      </c>
      <c r="D28">
        <v>115842271.36883679</v>
      </c>
    </row>
    <row r="29" spans="1:4" x14ac:dyDescent="0.25">
      <c r="A29" s="19">
        <v>43556</v>
      </c>
      <c r="B29" s="18">
        <f t="shared" si="0"/>
        <v>2019</v>
      </c>
      <c r="C29">
        <v>111967128.5</v>
      </c>
      <c r="D29">
        <v>113187939.59208488</v>
      </c>
    </row>
    <row r="30" spans="1:4" x14ac:dyDescent="0.25">
      <c r="A30" s="19">
        <v>43586</v>
      </c>
      <c r="B30" s="18">
        <f t="shared" si="0"/>
        <v>2019</v>
      </c>
      <c r="C30">
        <v>115639976.59999999</v>
      </c>
      <c r="D30">
        <v>117171420.5978505</v>
      </c>
    </row>
    <row r="31" spans="1:4" x14ac:dyDescent="0.25">
      <c r="A31" s="19">
        <v>43617</v>
      </c>
      <c r="B31" s="18">
        <f t="shared" si="0"/>
        <v>2019</v>
      </c>
      <c r="C31">
        <v>119036262.5</v>
      </c>
      <c r="D31">
        <v>115264541.58597139</v>
      </c>
    </row>
    <row r="32" spans="1:4" x14ac:dyDescent="0.25">
      <c r="A32" s="19">
        <v>43647</v>
      </c>
      <c r="B32" s="18">
        <f t="shared" si="0"/>
        <v>2019</v>
      </c>
      <c r="C32">
        <v>137804311.19999999</v>
      </c>
      <c r="D32">
        <v>140055478.61242551</v>
      </c>
    </row>
    <row r="33" spans="1:4" x14ac:dyDescent="0.25">
      <c r="A33" s="19">
        <v>43678</v>
      </c>
      <c r="B33" s="18">
        <f t="shared" si="0"/>
        <v>2019</v>
      </c>
      <c r="C33">
        <v>131309154.2</v>
      </c>
      <c r="D33">
        <v>126921174.13478932</v>
      </c>
    </row>
    <row r="34" spans="1:4" x14ac:dyDescent="0.25">
      <c r="A34" s="19">
        <v>43709</v>
      </c>
      <c r="B34" s="18">
        <f t="shared" ref="B34:B65" si="1">YEAR(A34)</f>
        <v>2019</v>
      </c>
      <c r="C34">
        <v>117572276.09999999</v>
      </c>
      <c r="D34">
        <v>115166740.84348541</v>
      </c>
    </row>
    <row r="35" spans="1:4" x14ac:dyDescent="0.25">
      <c r="A35" s="19">
        <v>43739</v>
      </c>
      <c r="B35" s="18">
        <f t="shared" si="1"/>
        <v>2019</v>
      </c>
      <c r="C35">
        <v>119279078.7</v>
      </c>
      <c r="D35">
        <v>117320396.14321762</v>
      </c>
    </row>
    <row r="36" spans="1:4" x14ac:dyDescent="0.25">
      <c r="A36" s="19">
        <v>43770</v>
      </c>
      <c r="B36" s="18">
        <f t="shared" si="1"/>
        <v>2019</v>
      </c>
      <c r="C36">
        <v>115482725</v>
      </c>
      <c r="D36">
        <v>113513119.19980252</v>
      </c>
    </row>
    <row r="37" spans="1:4" x14ac:dyDescent="0.25">
      <c r="A37" s="19">
        <v>43800</v>
      </c>
      <c r="B37" s="18">
        <f t="shared" si="1"/>
        <v>2019</v>
      </c>
      <c r="C37">
        <v>114174815.59999999</v>
      </c>
      <c r="D37">
        <v>118030605.34498787</v>
      </c>
    </row>
    <row r="38" spans="1:4" x14ac:dyDescent="0.25">
      <c r="A38" s="19">
        <v>43831</v>
      </c>
      <c r="B38" s="18">
        <f t="shared" si="1"/>
        <v>2020</v>
      </c>
      <c r="C38">
        <v>122144818.7</v>
      </c>
      <c r="D38">
        <v>118332056.55545557</v>
      </c>
    </row>
    <row r="39" spans="1:4" x14ac:dyDescent="0.25">
      <c r="A39" s="19">
        <v>43862</v>
      </c>
      <c r="B39" s="18">
        <f t="shared" si="1"/>
        <v>2020</v>
      </c>
      <c r="C39">
        <v>112974591.2</v>
      </c>
      <c r="D39">
        <v>111423934.18775234</v>
      </c>
    </row>
    <row r="40" spans="1:4" x14ac:dyDescent="0.25">
      <c r="A40" s="19">
        <v>43891</v>
      </c>
      <c r="B40" s="18">
        <f t="shared" si="1"/>
        <v>2020</v>
      </c>
      <c r="C40">
        <v>109424885.7</v>
      </c>
      <c r="D40">
        <v>112688121.43376988</v>
      </c>
    </row>
    <row r="41" spans="1:4" x14ac:dyDescent="0.25">
      <c r="A41" s="19">
        <v>43922</v>
      </c>
      <c r="B41" s="18">
        <f t="shared" si="1"/>
        <v>2020</v>
      </c>
      <c r="C41">
        <v>92153402.090000004</v>
      </c>
      <c r="D41">
        <v>109027571.2147367</v>
      </c>
    </row>
    <row r="42" spans="1:4" x14ac:dyDescent="0.25">
      <c r="A42" s="19">
        <v>43952</v>
      </c>
      <c r="B42" s="18">
        <f t="shared" si="1"/>
        <v>2020</v>
      </c>
      <c r="C42">
        <v>98750157.950000003</v>
      </c>
      <c r="D42">
        <v>112467503.64028144</v>
      </c>
    </row>
    <row r="43" spans="1:4" x14ac:dyDescent="0.25">
      <c r="A43" s="19">
        <v>43983</v>
      </c>
      <c r="B43" s="18">
        <f t="shared" si="1"/>
        <v>2020</v>
      </c>
      <c r="C43">
        <v>115316544.8</v>
      </c>
      <c r="D43">
        <v>119468747.93981734</v>
      </c>
    </row>
    <row r="44" spans="1:4" x14ac:dyDescent="0.25">
      <c r="A44" s="19">
        <v>44013</v>
      </c>
      <c r="B44" s="18">
        <f t="shared" si="1"/>
        <v>2020</v>
      </c>
      <c r="C44">
        <v>134502457.09999999</v>
      </c>
      <c r="D44">
        <v>139649477.58722228</v>
      </c>
    </row>
    <row r="45" spans="1:4" x14ac:dyDescent="0.25">
      <c r="A45" s="19">
        <v>44044</v>
      </c>
      <c r="B45" s="18">
        <f t="shared" si="1"/>
        <v>2020</v>
      </c>
      <c r="C45">
        <v>127026360.8</v>
      </c>
      <c r="D45">
        <v>119246860.06974813</v>
      </c>
    </row>
    <row r="46" spans="1:4" x14ac:dyDescent="0.25">
      <c r="A46" s="19">
        <v>44075</v>
      </c>
      <c r="B46" s="18">
        <f t="shared" si="1"/>
        <v>2020</v>
      </c>
      <c r="C46">
        <v>108911586.90000001</v>
      </c>
      <c r="D46">
        <v>107621018.52151635</v>
      </c>
    </row>
    <row r="47" spans="1:4" x14ac:dyDescent="0.25">
      <c r="A47" s="19">
        <v>44105</v>
      </c>
      <c r="B47" s="18">
        <f t="shared" si="1"/>
        <v>2020</v>
      </c>
      <c r="C47">
        <v>113948773.09999999</v>
      </c>
      <c r="D47">
        <v>106812542.88965344</v>
      </c>
    </row>
    <row r="48" spans="1:4" x14ac:dyDescent="0.25">
      <c r="A48" s="19">
        <v>44136</v>
      </c>
      <c r="B48" s="18">
        <f t="shared" si="1"/>
        <v>2020</v>
      </c>
      <c r="C48">
        <v>105666017.8</v>
      </c>
      <c r="D48">
        <v>103377502.35778788</v>
      </c>
    </row>
    <row r="49" spans="1:4" x14ac:dyDescent="0.25">
      <c r="A49" s="19">
        <v>44166</v>
      </c>
      <c r="B49" s="18">
        <f t="shared" si="1"/>
        <v>2020</v>
      </c>
      <c r="C49">
        <v>113668592.7</v>
      </c>
      <c r="D49">
        <v>110687492.48142162</v>
      </c>
    </row>
    <row r="50" spans="1:4" x14ac:dyDescent="0.25">
      <c r="A50" s="19">
        <v>44196</v>
      </c>
      <c r="B50" s="18">
        <f t="shared" si="1"/>
        <v>2020</v>
      </c>
      <c r="D50">
        <v>107087128.08796987</v>
      </c>
    </row>
    <row r="51" spans="1:4" x14ac:dyDescent="0.25">
      <c r="A51" s="19">
        <v>44226</v>
      </c>
      <c r="B51" s="18">
        <f t="shared" si="1"/>
        <v>2021</v>
      </c>
      <c r="D51">
        <v>103731186.9741838</v>
      </c>
    </row>
    <row r="52" spans="1:4" x14ac:dyDescent="0.25">
      <c r="A52" s="19">
        <v>44256</v>
      </c>
      <c r="B52" s="18">
        <f t="shared" si="1"/>
        <v>2021</v>
      </c>
      <c r="D52">
        <v>108505504.46552637</v>
      </c>
    </row>
    <row r="53" spans="1:4" x14ac:dyDescent="0.25">
      <c r="A53" s="19">
        <v>44286</v>
      </c>
      <c r="B53" s="18">
        <f t="shared" si="1"/>
        <v>2021</v>
      </c>
      <c r="D53">
        <v>102688932.27392048</v>
      </c>
    </row>
    <row r="54" spans="1:4" x14ac:dyDescent="0.25">
      <c r="A54" s="19">
        <v>44316</v>
      </c>
      <c r="B54" s="18">
        <f t="shared" si="1"/>
        <v>2021</v>
      </c>
      <c r="D54">
        <v>106292138.63879949</v>
      </c>
    </row>
    <row r="55" spans="1:4" x14ac:dyDescent="0.25">
      <c r="A55" s="19">
        <v>44346</v>
      </c>
      <c r="B55" s="18">
        <f t="shared" si="1"/>
        <v>2021</v>
      </c>
      <c r="D55">
        <v>112149768.37453416</v>
      </c>
    </row>
    <row r="56" spans="1:4" x14ac:dyDescent="0.25">
      <c r="A56" s="19">
        <v>44376</v>
      </c>
      <c r="B56" s="18">
        <f t="shared" si="1"/>
        <v>2021</v>
      </c>
      <c r="D56">
        <v>124830792.02718011</v>
      </c>
    </row>
    <row r="57" spans="1:4" x14ac:dyDescent="0.25">
      <c r="A57" s="19">
        <v>44406</v>
      </c>
      <c r="B57" s="18">
        <f t="shared" si="1"/>
        <v>2021</v>
      </c>
      <c r="D57">
        <v>117852855.17093423</v>
      </c>
    </row>
    <row r="58" spans="1:4" x14ac:dyDescent="0.25">
      <c r="A58" s="19">
        <v>44436</v>
      </c>
      <c r="B58" s="18">
        <f t="shared" si="1"/>
        <v>2021</v>
      </c>
      <c r="D58">
        <v>109797709.97107846</v>
      </c>
    </row>
    <row r="59" spans="1:4" x14ac:dyDescent="0.25">
      <c r="A59" s="19">
        <v>44466</v>
      </c>
      <c r="B59" s="18">
        <f t="shared" si="1"/>
        <v>2021</v>
      </c>
      <c r="D59">
        <v>103750523.82437333</v>
      </c>
    </row>
    <row r="60" spans="1:4" x14ac:dyDescent="0.25">
      <c r="A60" s="19">
        <v>44496</v>
      </c>
      <c r="B60" s="18">
        <f t="shared" si="1"/>
        <v>2021</v>
      </c>
      <c r="D60">
        <v>105402498.84133989</v>
      </c>
    </row>
    <row r="61" spans="1:4" x14ac:dyDescent="0.25">
      <c r="A61" s="19">
        <v>44526</v>
      </c>
      <c r="B61" s="18">
        <f t="shared" si="1"/>
        <v>2021</v>
      </c>
      <c r="D61">
        <v>110967371.76877081</v>
      </c>
    </row>
    <row r="62" spans="1:4" x14ac:dyDescent="0.25">
      <c r="A62" s="19">
        <v>44556</v>
      </c>
      <c r="B62" s="18">
        <f t="shared" si="1"/>
        <v>2021</v>
      </c>
      <c r="D62">
        <v>107308964.94817385</v>
      </c>
    </row>
    <row r="63" spans="1:4" x14ac:dyDescent="0.25">
      <c r="A63" s="19">
        <v>44586</v>
      </c>
      <c r="B63" s="18">
        <f t="shared" si="1"/>
        <v>2022</v>
      </c>
      <c r="D63">
        <v>103948974.20201898</v>
      </c>
    </row>
    <row r="64" spans="1:4" x14ac:dyDescent="0.25">
      <c r="A64" s="19">
        <v>44616</v>
      </c>
      <c r="B64" s="18">
        <f t="shared" si="1"/>
        <v>2022</v>
      </c>
      <c r="D64">
        <v>108719340.97045872</v>
      </c>
    </row>
    <row r="65" spans="1:4" x14ac:dyDescent="0.25">
      <c r="A65" s="19">
        <v>44646</v>
      </c>
      <c r="B65" s="18">
        <f t="shared" si="1"/>
        <v>2022</v>
      </c>
      <c r="D65">
        <v>101015766.64691579</v>
      </c>
    </row>
    <row r="66" spans="1:4" x14ac:dyDescent="0.25">
      <c r="A66" s="19">
        <v>44676</v>
      </c>
      <c r="B66" s="18">
        <f t="shared" ref="B66:B97" si="2">YEAR(A66)</f>
        <v>2022</v>
      </c>
      <c r="D66">
        <v>108381523.33721074</v>
      </c>
    </row>
    <row r="67" spans="1:4" x14ac:dyDescent="0.25">
      <c r="A67" s="19">
        <v>44706</v>
      </c>
      <c r="B67" s="18">
        <f t="shared" si="2"/>
        <v>2022</v>
      </c>
      <c r="D67">
        <v>112352351.61304781</v>
      </c>
    </row>
    <row r="68" spans="1:4" x14ac:dyDescent="0.25">
      <c r="A68" s="19">
        <v>44736</v>
      </c>
      <c r="B68" s="18">
        <f t="shared" si="2"/>
        <v>2022</v>
      </c>
      <c r="D68">
        <v>123146675.92588022</v>
      </c>
    </row>
    <row r="69" spans="1:4" x14ac:dyDescent="0.25">
      <c r="A69" s="19">
        <v>44766</v>
      </c>
      <c r="B69" s="18">
        <f t="shared" si="2"/>
        <v>2022</v>
      </c>
      <c r="D69">
        <v>119931594.2067686</v>
      </c>
    </row>
    <row r="70" spans="1:4" x14ac:dyDescent="0.25">
      <c r="A70" s="19">
        <v>44796</v>
      </c>
      <c r="B70" s="18">
        <f t="shared" si="2"/>
        <v>2022</v>
      </c>
      <c r="D70">
        <v>109989955.31357178</v>
      </c>
    </row>
    <row r="71" spans="1:4" x14ac:dyDescent="0.25">
      <c r="A71" s="19">
        <v>44826</v>
      </c>
      <c r="B71" s="18">
        <f t="shared" si="2"/>
        <v>2022</v>
      </c>
      <c r="D71">
        <v>103939530.10057735</v>
      </c>
    </row>
    <row r="72" spans="1:4" x14ac:dyDescent="0.25">
      <c r="A72" s="19">
        <v>44856</v>
      </c>
      <c r="B72" s="18">
        <f t="shared" si="2"/>
        <v>2022</v>
      </c>
      <c r="D72">
        <v>105588370.5336203</v>
      </c>
    </row>
    <row r="73" spans="1:4" x14ac:dyDescent="0.25">
      <c r="A73" s="19">
        <v>44886</v>
      </c>
      <c r="B73" s="18">
        <f t="shared" si="2"/>
        <v>2022</v>
      </c>
      <c r="D73">
        <v>109267064.03252748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26A14-4EAB-4EE3-9DC1-1778E056F1B8}">
  <dimension ref="A2:C9"/>
  <sheetViews>
    <sheetView workbookViewId="0">
      <selection activeCell="A2" sqref="A2:C9"/>
    </sheetView>
  </sheetViews>
  <sheetFormatPr defaultRowHeight="15" x14ac:dyDescent="0.25"/>
  <cols>
    <col min="1" max="1" width="5" bestFit="1" customWidth="1"/>
    <col min="2" max="2" width="19.85546875" bestFit="1" customWidth="1"/>
    <col min="3" max="3" width="17.5703125" bestFit="1" customWidth="1"/>
  </cols>
  <sheetData>
    <row r="2" spans="1:3" x14ac:dyDescent="0.25">
      <c r="A2" s="11" t="s">
        <v>44</v>
      </c>
    </row>
    <row r="3" spans="1:3" x14ac:dyDescent="0.25">
      <c r="B3" t="s">
        <v>43</v>
      </c>
      <c r="C3" t="s">
        <v>39</v>
      </c>
    </row>
    <row r="4" spans="1:3" x14ac:dyDescent="0.25">
      <c r="A4" s="7">
        <v>2017</v>
      </c>
      <c r="B4" s="8">
        <v>1458855315.7</v>
      </c>
      <c r="C4" s="8">
        <v>1470019466.1334772</v>
      </c>
    </row>
    <row r="5" spans="1:3" x14ac:dyDescent="0.25">
      <c r="A5" s="7">
        <v>2018</v>
      </c>
      <c r="B5" s="8">
        <v>1485117369.5999999</v>
      </c>
      <c r="C5" s="8">
        <v>1472892853.3004875</v>
      </c>
    </row>
    <row r="6" spans="1:3" x14ac:dyDescent="0.25">
      <c r="A6" s="7">
        <v>2019</v>
      </c>
      <c r="B6" s="8">
        <v>1444345984.1999998</v>
      </c>
      <c r="C6" s="8">
        <v>1429091710.0268741</v>
      </c>
    </row>
    <row r="7" spans="1:3" x14ac:dyDescent="0.25">
      <c r="A7" s="7">
        <v>2020</v>
      </c>
      <c r="B7" s="8">
        <v>1354488188.8399999</v>
      </c>
      <c r="C7" s="8">
        <v>1477889956.9671328</v>
      </c>
    </row>
    <row r="8" spans="1:3" x14ac:dyDescent="0.25">
      <c r="A8" s="7">
        <v>2021</v>
      </c>
      <c r="B8" s="8"/>
      <c r="C8" s="8">
        <v>1313278247.278815</v>
      </c>
    </row>
    <row r="9" spans="1:3" x14ac:dyDescent="0.25">
      <c r="A9" s="7">
        <v>2022</v>
      </c>
      <c r="B9" s="8"/>
      <c r="C9" s="8">
        <v>1206281146.8825979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BE161-A5B5-42EF-A7F6-553F891DCB6B}">
  <dimension ref="A2:E9"/>
  <sheetViews>
    <sheetView workbookViewId="0">
      <selection sqref="A1:E30"/>
    </sheetView>
  </sheetViews>
  <sheetFormatPr defaultRowHeight="15" x14ac:dyDescent="0.25"/>
  <cols>
    <col min="1" max="1" width="9.28515625" bestFit="1" customWidth="1"/>
    <col min="2" max="2" width="19.4257812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11" t="s">
        <v>44</v>
      </c>
    </row>
    <row r="3" spans="1:5" x14ac:dyDescent="0.25">
      <c r="A3" s="1"/>
      <c r="B3" s="1" t="s">
        <v>43</v>
      </c>
      <c r="C3" s="1" t="s">
        <v>40</v>
      </c>
      <c r="D3" s="1" t="s">
        <v>39</v>
      </c>
      <c r="E3" s="1" t="s">
        <v>40</v>
      </c>
    </row>
    <row r="4" spans="1:5" x14ac:dyDescent="0.25">
      <c r="A4" s="1">
        <v>2017</v>
      </c>
      <c r="B4" s="13">
        <v>1458855315.7</v>
      </c>
      <c r="C4" s="13"/>
      <c r="D4" s="13">
        <v>1470019466.1334772</v>
      </c>
    </row>
    <row r="5" spans="1:5" x14ac:dyDescent="0.25">
      <c r="A5" s="1">
        <v>2018</v>
      </c>
      <c r="B5" s="13">
        <v>1485117369.5999999</v>
      </c>
      <c r="C5" s="14">
        <f>B5/B4-1</f>
        <v>1.8001822125450762E-2</v>
      </c>
      <c r="D5" s="13">
        <v>1472892853.3004875</v>
      </c>
      <c r="E5" s="14">
        <f>D5/D4-1</f>
        <v>1.9546592635049098E-3</v>
      </c>
    </row>
    <row r="6" spans="1:5" x14ac:dyDescent="0.25">
      <c r="A6" s="1">
        <v>2019</v>
      </c>
      <c r="B6" s="13">
        <v>1444345984.1999998</v>
      </c>
      <c r="C6" s="14">
        <f t="shared" ref="C6:C9" si="0">B6/B5-1</f>
        <v>-2.7453308563067602E-2</v>
      </c>
      <c r="D6" s="13">
        <v>1429091710.0268741</v>
      </c>
      <c r="E6" s="14">
        <f t="shared" ref="E6:E9" si="1">D6/D5-1</f>
        <v>-2.9738173537513624E-2</v>
      </c>
    </row>
    <row r="7" spans="1:5" x14ac:dyDescent="0.25">
      <c r="A7" s="1">
        <v>2020</v>
      </c>
      <c r="B7" s="13">
        <v>1354488188.8399999</v>
      </c>
      <c r="C7" s="14">
        <f t="shared" si="0"/>
        <v>-6.2213483710255701E-2</v>
      </c>
      <c r="D7" s="13">
        <v>1477889956.9671328</v>
      </c>
      <c r="E7" s="14">
        <f t="shared" si="1"/>
        <v>3.4146336864091964E-2</v>
      </c>
    </row>
    <row r="8" spans="1:5" x14ac:dyDescent="0.25">
      <c r="A8" s="17">
        <v>2021</v>
      </c>
      <c r="B8" s="16"/>
      <c r="C8" s="15"/>
      <c r="D8" s="16">
        <v>1313278247.278815</v>
      </c>
      <c r="E8" s="15">
        <f t="shared" si="1"/>
        <v>-0.11138292733657074</v>
      </c>
    </row>
    <row r="9" spans="1:5" x14ac:dyDescent="0.25">
      <c r="A9" s="17">
        <v>2022</v>
      </c>
      <c r="B9" s="16"/>
      <c r="C9" s="15"/>
      <c r="D9" s="16">
        <v>1206281146.8825979</v>
      </c>
      <c r="E9" s="15">
        <f t="shared" si="1"/>
        <v>-8.147329068909881E-2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OLS Model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Monthly Data</vt:lpstr>
      <vt:lpstr>Forecasting Data</vt:lpstr>
      <vt:lpstr>GSGT50_kWh</vt:lpstr>
      <vt:lpstr>LondonPop</vt:lpstr>
      <vt:lpstr>MonthDays</vt:lpstr>
      <vt:lpstr>N10CDD18</vt:lpstr>
      <vt:lpstr>N10HDD18</vt:lpstr>
      <vt:lpstr>OntarioGDP</vt:lpstr>
      <vt:lpstr>PeakDays</vt:lpstr>
      <vt:lpstr>StatDays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2013-12-10T17:59:21Z</dcterms:created>
  <dcterms:modified xsi:type="dcterms:W3CDTF">2021-11-19T11:26:13Z</dcterms:modified>
</cp:coreProperties>
</file>