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PAO\"/>
    </mc:Choice>
  </mc:AlternateContent>
  <xr:revisionPtr revIDLastSave="0" documentId="8_{0FFDEE6F-66E5-400B-B89B-50CA541499A6}" xr6:coauthVersionLast="46" xr6:coauthVersionMax="46" xr10:uidLastSave="{00000000-0000-0000-0000-000000000000}"/>
  <bookViews>
    <workbookView xWindow="-110" yWindow="-110" windowWidth="19420" windowHeight="10420" tabRatio="934" xr2:uid="{00000000-000D-0000-FFFF-FFFF00000000}"/>
  </bookViews>
  <sheets>
    <sheet name="1. Cover" sheetId="79" r:id="rId1"/>
    <sheet name="2. TOC" sheetId="97" r:id="rId2"/>
    <sheet name="3. Legend" sheetId="81" r:id="rId3"/>
    <sheet name="4a. OEB_Adjustment_Input_Sheet" sheetId="67" r:id="rId4"/>
    <sheet name="4b. OEB_Adjustment_Input_Sheet" sheetId="99" r:id="rId5"/>
    <sheet name="5. Rate_Base_&amp;_Cost_of_Capital" sheetId="68" r:id="rId6"/>
    <sheet name="6. Taxes" sheetId="89" r:id="rId7"/>
    <sheet name="7. Rev_Req" sheetId="69" r:id="rId8"/>
    <sheet name="8. Revenue_Def_Suff" sheetId="70" r:id="rId9"/>
    <sheet name="9. Payment_Amounts" sheetId="92" r:id="rId10"/>
    <sheet name="10. Deferral_Variance_&amp;_Riders" sheetId="91" r:id="rId11"/>
    <sheet name="11. Impact" sheetId="98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</externalReferences>
  <definedNames>
    <definedName name="\0" localSheetId="1">#REF!</definedName>
    <definedName name="\0" localSheetId="2">#REF!</definedName>
    <definedName name="\0" localSheetId="4">#REF!</definedName>
    <definedName name="\0">#REF!</definedName>
    <definedName name="\A" localSheetId="1">#REF!</definedName>
    <definedName name="\A" localSheetId="2">#REF!</definedName>
    <definedName name="\A" localSheetId="4">#REF!</definedName>
    <definedName name="\A">#REF!</definedName>
    <definedName name="\B" localSheetId="1">#REF!</definedName>
    <definedName name="\B" localSheetId="2">#REF!</definedName>
    <definedName name="\B" localSheetId="4">#REF!</definedName>
    <definedName name="\B">#REF!</definedName>
    <definedName name="\L" localSheetId="1">[1]Lakeview!#REF!</definedName>
    <definedName name="\L" localSheetId="2">[1]Lakeview!#REF!</definedName>
    <definedName name="\L" localSheetId="4">[1]Lakeview!#REF!</definedName>
    <definedName name="\L">[1]Lakeview!#REF!</definedName>
    <definedName name="\M" localSheetId="1">[1]Lakeview!#REF!</definedName>
    <definedName name="\M" localSheetId="2">[1]Lakeview!#REF!</definedName>
    <definedName name="\M" localSheetId="4">[1]Lakeview!#REF!</definedName>
    <definedName name="\M">[1]Lakeview!#REF!</definedName>
    <definedName name="\O" localSheetId="1">[1]Lakeview!#REF!</definedName>
    <definedName name="\O" localSheetId="2">[1]Lakeview!#REF!</definedName>
    <definedName name="\O" localSheetId="4">[1]Lakeview!#REF!</definedName>
    <definedName name="\O">[1]Lakeview!#REF!</definedName>
    <definedName name="\P" localSheetId="1">#REF!</definedName>
    <definedName name="\P" localSheetId="2">#REF!</definedName>
    <definedName name="\P" localSheetId="4">#REF!</definedName>
    <definedName name="\P">#REF!</definedName>
    <definedName name="\Q" localSheetId="1">#REF!</definedName>
    <definedName name="\Q" localSheetId="2">#REF!</definedName>
    <definedName name="\Q" localSheetId="4">#REF!</definedName>
    <definedName name="\Q">#REF!</definedName>
    <definedName name="\r" localSheetId="1">#REF!</definedName>
    <definedName name="\r" localSheetId="2">#REF!</definedName>
    <definedName name="\r" localSheetId="4">#REF!</definedName>
    <definedName name="\r">#REF!</definedName>
    <definedName name="\T" localSheetId="1">#REF!</definedName>
    <definedName name="\T" localSheetId="2">#REF!</definedName>
    <definedName name="\T" localSheetId="4">#REF!</definedName>
    <definedName name="\T">#REF!</definedName>
    <definedName name="\Z" localSheetId="1">#REF!</definedName>
    <definedName name="\Z" localSheetId="2">#REF!</definedName>
    <definedName name="\Z" localSheetId="4">#REF!</definedName>
    <definedName name="\Z">#REF!</definedName>
    <definedName name="______DAT1" localSheetId="1">#REF!</definedName>
    <definedName name="______DAT1" localSheetId="2">#REF!</definedName>
    <definedName name="______DAT1" localSheetId="4">#REF!</definedName>
    <definedName name="______DAT1">#REF!</definedName>
    <definedName name="______DAT10" localSheetId="1">'[2]Nuc Darl MFA'!#REF!</definedName>
    <definedName name="______DAT10" localSheetId="2">'[2]Nuc Darl MFA'!#REF!</definedName>
    <definedName name="______DAT10" localSheetId="4">'[2]Nuc Darl MFA'!#REF!</definedName>
    <definedName name="______DAT10">'[2]Nuc Darl MFA'!#REF!</definedName>
    <definedName name="______DAT2" localSheetId="1">#REF!</definedName>
    <definedName name="______DAT2" localSheetId="2">#REF!</definedName>
    <definedName name="______DAT2" localSheetId="4">#REF!</definedName>
    <definedName name="______DAT2">#REF!</definedName>
    <definedName name="______DAT3" localSheetId="1">'[2]Nuc 9807'!#REF!</definedName>
    <definedName name="______DAT3" localSheetId="2">'[2]Nuc 9807'!#REF!</definedName>
    <definedName name="______DAT3" localSheetId="4">'[2]Nuc 9807'!#REF!</definedName>
    <definedName name="______DAT3">'[2]Nuc 9807'!#REF!</definedName>
    <definedName name="______DAT4" localSheetId="1">'[2]Nuc 9807'!#REF!</definedName>
    <definedName name="______DAT4" localSheetId="2">'[2]Nuc 9807'!#REF!</definedName>
    <definedName name="______DAT4" localSheetId="4">'[2]Nuc 9807'!#REF!</definedName>
    <definedName name="______DAT4">'[2]Nuc 9807'!#REF!</definedName>
    <definedName name="______DAT5" localSheetId="1">#REF!</definedName>
    <definedName name="______DAT5" localSheetId="2">#REF!</definedName>
    <definedName name="______DAT5" localSheetId="4">#REF!</definedName>
    <definedName name="______DAT5">#REF!</definedName>
    <definedName name="______DAT6" localSheetId="1">#REF!</definedName>
    <definedName name="______DAT6" localSheetId="2">#REF!</definedName>
    <definedName name="______DAT6" localSheetId="4">#REF!</definedName>
    <definedName name="______DAT6">#REF!</definedName>
    <definedName name="______DAT7" localSheetId="1">'[2]Nuc 9807'!#REF!</definedName>
    <definedName name="______DAT7" localSheetId="2">'[2]Nuc 9807'!#REF!</definedName>
    <definedName name="______DAT7" localSheetId="4">'[2]Nuc 9807'!#REF!</definedName>
    <definedName name="______DAT7">'[2]Nuc 9807'!#REF!</definedName>
    <definedName name="______DAT8" localSheetId="1">#REF!</definedName>
    <definedName name="______DAT8" localSheetId="2">#REF!</definedName>
    <definedName name="______DAT8" localSheetId="4">#REF!</definedName>
    <definedName name="______DAT8">#REF!</definedName>
    <definedName name="______DAT9" localSheetId="1">'[2]Nuc 9807'!#REF!</definedName>
    <definedName name="______DAT9" localSheetId="2">'[2]Nuc 9807'!#REF!</definedName>
    <definedName name="______DAT9" localSheetId="4">'[2]Nuc 9807'!#REF!</definedName>
    <definedName name="______DAT9">'[2]Nuc 9807'!#REF!</definedName>
    <definedName name="______LAM12" localSheetId="1">#REF!</definedName>
    <definedName name="______LAM12" localSheetId="2">#REF!</definedName>
    <definedName name="______LAM12" localSheetId="4">#REF!</definedName>
    <definedName name="______LAM12">#REF!</definedName>
    <definedName name="______LAM34" localSheetId="1">#REF!</definedName>
    <definedName name="______LAM34" localSheetId="2">#REF!</definedName>
    <definedName name="______LAM34" localSheetId="4">#REF!</definedName>
    <definedName name="______LAM34">#REF!</definedName>
    <definedName name="______NAN1" localSheetId="1">#REF!</definedName>
    <definedName name="______NAN1" localSheetId="2">#REF!</definedName>
    <definedName name="______NAN1" localSheetId="4">#REF!</definedName>
    <definedName name="______NAN1">#REF!</definedName>
    <definedName name="______NAN2" localSheetId="1">#REF!</definedName>
    <definedName name="______NAN2" localSheetId="2">#REF!</definedName>
    <definedName name="______NAN2" localSheetId="4">#REF!</definedName>
    <definedName name="______NAN2">#REF!</definedName>
    <definedName name="_____DAT1" localSheetId="1">#REF!</definedName>
    <definedName name="_____DAT1" localSheetId="2">#REF!</definedName>
    <definedName name="_____DAT1" localSheetId="4">#REF!</definedName>
    <definedName name="_____DAT1">#REF!</definedName>
    <definedName name="_____DAT10" localSheetId="1">'[2]Nuc Darl MFA'!#REF!</definedName>
    <definedName name="_____DAT10" localSheetId="2">'[2]Nuc Darl MFA'!#REF!</definedName>
    <definedName name="_____DAT10" localSheetId="4">'[2]Nuc Darl MFA'!#REF!</definedName>
    <definedName name="_____DAT10">'[2]Nuc Darl MFA'!#REF!</definedName>
    <definedName name="_____DAT2" localSheetId="1">#REF!</definedName>
    <definedName name="_____DAT2" localSheetId="2">#REF!</definedName>
    <definedName name="_____DAT2" localSheetId="4">#REF!</definedName>
    <definedName name="_____DAT2">#REF!</definedName>
    <definedName name="_____DAT3" localSheetId="1">'[2]Nuc 9807'!#REF!</definedName>
    <definedName name="_____DAT3" localSheetId="2">'[2]Nuc 9807'!#REF!</definedName>
    <definedName name="_____DAT3" localSheetId="4">'[2]Nuc 9807'!#REF!</definedName>
    <definedName name="_____DAT3">'[2]Nuc 9807'!#REF!</definedName>
    <definedName name="_____DAT4" localSheetId="1">'[2]Nuc 9807'!#REF!</definedName>
    <definedName name="_____DAT4" localSheetId="2">'[2]Nuc 9807'!#REF!</definedName>
    <definedName name="_____DAT4" localSheetId="4">'[2]Nuc 9807'!#REF!</definedName>
    <definedName name="_____DAT4">'[2]Nuc 9807'!#REF!</definedName>
    <definedName name="_____DAT5" localSheetId="1">#REF!</definedName>
    <definedName name="_____DAT5" localSheetId="2">#REF!</definedName>
    <definedName name="_____DAT5" localSheetId="4">#REF!</definedName>
    <definedName name="_____DAT5">#REF!</definedName>
    <definedName name="_____DAT6" localSheetId="1">#REF!</definedName>
    <definedName name="_____DAT6" localSheetId="2">#REF!</definedName>
    <definedName name="_____DAT6" localSheetId="4">#REF!</definedName>
    <definedName name="_____DAT6">#REF!</definedName>
    <definedName name="_____DAT7" localSheetId="1">'[2]Nuc 9807'!#REF!</definedName>
    <definedName name="_____DAT7" localSheetId="2">'[2]Nuc 9807'!#REF!</definedName>
    <definedName name="_____DAT7" localSheetId="4">'[2]Nuc 9807'!#REF!</definedName>
    <definedName name="_____DAT7">'[2]Nuc 9807'!#REF!</definedName>
    <definedName name="_____DAT8" localSheetId="1">#REF!</definedName>
    <definedName name="_____DAT8" localSheetId="2">#REF!</definedName>
    <definedName name="_____DAT8" localSheetId="4">#REF!</definedName>
    <definedName name="_____DAT8">#REF!</definedName>
    <definedName name="_____DAT9" localSheetId="1">'[2]Nuc 9807'!#REF!</definedName>
    <definedName name="_____DAT9" localSheetId="2">'[2]Nuc 9807'!#REF!</definedName>
    <definedName name="_____DAT9" localSheetId="4">'[2]Nuc 9807'!#REF!</definedName>
    <definedName name="_____DAT9">'[2]Nuc 9807'!#REF!</definedName>
    <definedName name="____LAM12" localSheetId="1">#REF!</definedName>
    <definedName name="____LAM12" localSheetId="2">#REF!</definedName>
    <definedName name="____LAM12" localSheetId="4">#REF!</definedName>
    <definedName name="____LAM12">#REF!</definedName>
    <definedName name="____LAM34" localSheetId="1">#REF!</definedName>
    <definedName name="____LAM34" localSheetId="2">#REF!</definedName>
    <definedName name="____LAM34" localSheetId="4">#REF!</definedName>
    <definedName name="____LAM34">#REF!</definedName>
    <definedName name="____NAN1" localSheetId="1">#REF!</definedName>
    <definedName name="____NAN1" localSheetId="2">#REF!</definedName>
    <definedName name="____NAN1" localSheetId="4">#REF!</definedName>
    <definedName name="____NAN1">#REF!</definedName>
    <definedName name="____NAN2" localSheetId="1">#REF!</definedName>
    <definedName name="____NAN2" localSheetId="2">#REF!</definedName>
    <definedName name="____NAN2" localSheetId="4">#REF!</definedName>
    <definedName name="____NAN2">#REF!</definedName>
    <definedName name="___DAT14" localSheetId="1">#REF!</definedName>
    <definedName name="___DAT14" localSheetId="2">#REF!</definedName>
    <definedName name="___DAT14" localSheetId="4">#REF!</definedName>
    <definedName name="___DAT14">#REF!</definedName>
    <definedName name="___DAT15" localSheetId="1">#REF!</definedName>
    <definedName name="___DAT15" localSheetId="2">#REF!</definedName>
    <definedName name="___DAT15" localSheetId="4">#REF!</definedName>
    <definedName name="___DAT15">#REF!</definedName>
    <definedName name="___DAT16" localSheetId="1">#REF!</definedName>
    <definedName name="___DAT16" localSheetId="2">#REF!</definedName>
    <definedName name="___DAT16" localSheetId="4">#REF!</definedName>
    <definedName name="___DAT16">#REF!</definedName>
    <definedName name="__d1">'[3]Tax FOS1 Major'!$A$2:$A$115</definedName>
    <definedName name="__DAT1" localSheetId="1">#REF!</definedName>
    <definedName name="__DAT1" localSheetId="2">#REF!</definedName>
    <definedName name="__DAT1" localSheetId="4">#REF!</definedName>
    <definedName name="__DAT1">#REF!</definedName>
    <definedName name="__DAT10" localSheetId="1">'[2]Nuc Darl MFA'!#REF!</definedName>
    <definedName name="__DAT10" localSheetId="2">'[2]Nuc Darl MFA'!#REF!</definedName>
    <definedName name="__DAT10" localSheetId="4">'[2]Nuc Darl MFA'!#REF!</definedName>
    <definedName name="__DAT10">'[2]Nuc Darl MFA'!#REF!</definedName>
    <definedName name="__DAT11" localSheetId="1">#REF!</definedName>
    <definedName name="__DAT11" localSheetId="2">#REF!</definedName>
    <definedName name="__DAT11" localSheetId="4">#REF!</definedName>
    <definedName name="__DAT11">#REF!</definedName>
    <definedName name="__DAT12" localSheetId="1">#REF!</definedName>
    <definedName name="__DAT12" localSheetId="2">#REF!</definedName>
    <definedName name="__DAT12" localSheetId="4">#REF!</definedName>
    <definedName name="__DAT12">#REF!</definedName>
    <definedName name="__DAT13">'[3]Tax FOS1 Major'!$M$2:$M$115</definedName>
    <definedName name="__DAT2" localSheetId="1">#REF!</definedName>
    <definedName name="__DAT2" localSheetId="2">#REF!</definedName>
    <definedName name="__DAT2" localSheetId="4">#REF!</definedName>
    <definedName name="__DAT2">#REF!</definedName>
    <definedName name="__DAT3" localSheetId="1">'[2]Nuc 9807'!#REF!</definedName>
    <definedName name="__DAT3" localSheetId="2">'[2]Nuc 9807'!#REF!</definedName>
    <definedName name="__DAT3" localSheetId="4">'[2]Nuc 9807'!#REF!</definedName>
    <definedName name="__DAT3">'[2]Nuc 9807'!#REF!</definedName>
    <definedName name="__DAT4" localSheetId="1">'[2]Nuc 9807'!#REF!</definedName>
    <definedName name="__DAT4" localSheetId="2">'[2]Nuc 9807'!#REF!</definedName>
    <definedName name="__DAT4" localSheetId="4">'[2]Nuc 9807'!#REF!</definedName>
    <definedName name="__DAT4">'[2]Nuc 9807'!#REF!</definedName>
    <definedName name="__DAT5" localSheetId="1">#REF!</definedName>
    <definedName name="__DAT5" localSheetId="2">#REF!</definedName>
    <definedName name="__DAT5" localSheetId="4">#REF!</definedName>
    <definedName name="__DAT5">#REF!</definedName>
    <definedName name="__DAT6" localSheetId="1">#REF!</definedName>
    <definedName name="__DAT6" localSheetId="2">#REF!</definedName>
    <definedName name="__DAT6" localSheetId="4">#REF!</definedName>
    <definedName name="__DAT6">#REF!</definedName>
    <definedName name="__DAT7" localSheetId="1">'[2]Nuc 9807'!#REF!</definedName>
    <definedName name="__DAT7" localSheetId="2">'[2]Nuc 9807'!#REF!</definedName>
    <definedName name="__DAT7" localSheetId="4">'[2]Nuc 9807'!#REF!</definedName>
    <definedName name="__DAT7">'[2]Nuc 9807'!#REF!</definedName>
    <definedName name="__DAT8" localSheetId="1">#REF!</definedName>
    <definedName name="__DAT8" localSheetId="2">#REF!</definedName>
    <definedName name="__DAT8" localSheetId="4">#REF!</definedName>
    <definedName name="__DAT8">#REF!</definedName>
    <definedName name="__DAT9" localSheetId="1">'[2]Nuc 9807'!#REF!</definedName>
    <definedName name="__DAT9" localSheetId="2">'[2]Nuc 9807'!#REF!</definedName>
    <definedName name="__DAT9" localSheetId="4">'[2]Nuc 9807'!#REF!</definedName>
    <definedName name="__DAT9">'[2]Nuc 9807'!#REF!</definedName>
    <definedName name="__LAM12" localSheetId="1">#REF!</definedName>
    <definedName name="__LAM12" localSheetId="2">#REF!</definedName>
    <definedName name="__LAM12" localSheetId="4">#REF!</definedName>
    <definedName name="__LAM12">#REF!</definedName>
    <definedName name="__LAM34" localSheetId="1">#REF!</definedName>
    <definedName name="__LAM34" localSheetId="2">#REF!</definedName>
    <definedName name="__LAM34" localSheetId="4">#REF!</definedName>
    <definedName name="__LAM34">#REF!</definedName>
    <definedName name="__NAN1" localSheetId="1">#REF!</definedName>
    <definedName name="__NAN1" localSheetId="2">#REF!</definedName>
    <definedName name="__NAN1" localSheetId="4">#REF!</definedName>
    <definedName name="__NAN1">#REF!</definedName>
    <definedName name="__NAN2" localSheetId="1">#REF!</definedName>
    <definedName name="__NAN2" localSheetId="2">#REF!</definedName>
    <definedName name="__NAN2" localSheetId="4">#REF!</definedName>
    <definedName name="__NAN2">#REF!</definedName>
    <definedName name="_10TBAY_HEAD" localSheetId="1">#REF!</definedName>
    <definedName name="_10TBAY_HEAD" localSheetId="2">#REF!</definedName>
    <definedName name="_10TBAY_HEAD" localSheetId="4">#REF!</definedName>
    <definedName name="_10TBAY_HEAD">#REF!</definedName>
    <definedName name="_1FOS_OVR1" localSheetId="1">#REF!</definedName>
    <definedName name="_1FOS_OVR1" localSheetId="2">#REF!</definedName>
    <definedName name="_1FOS_OVR1" localSheetId="4">#REF!</definedName>
    <definedName name="_1FOS_OVR1">#REF!</definedName>
    <definedName name="_2FOS_OVR2" localSheetId="1">#REF!</definedName>
    <definedName name="_2FOS_OVR2" localSheetId="2">#REF!</definedName>
    <definedName name="_2FOS_OVR2" localSheetId="4">#REF!</definedName>
    <definedName name="_2FOS_OVR2">#REF!</definedName>
    <definedName name="_3FOS_OVR3" localSheetId="1">#REF!</definedName>
    <definedName name="_3FOS_OVR3" localSheetId="2">#REF!</definedName>
    <definedName name="_3FOS_OVR3" localSheetId="4">#REF!</definedName>
    <definedName name="_3FOS_OVR3">#REF!</definedName>
    <definedName name="_4INV_VALUE" localSheetId="1">#REF!</definedName>
    <definedName name="_4INV_VALUE" localSheetId="2">#REF!</definedName>
    <definedName name="_4INV_VALUE" localSheetId="4">#REF!</definedName>
    <definedName name="_4INV_VALUE">#REF!</definedName>
    <definedName name="_5NAN_FOOT" localSheetId="1">#REF!</definedName>
    <definedName name="_5NAN_FOOT" localSheetId="2">#REF!</definedName>
    <definedName name="_5NAN_FOOT" localSheetId="4">#REF!</definedName>
    <definedName name="_5NAN_FOOT">#REF!</definedName>
    <definedName name="_6NAN_HEAD" localSheetId="1">#REF!</definedName>
    <definedName name="_6NAN_HEAD" localSheetId="2">#REF!</definedName>
    <definedName name="_6NAN_HEAD" localSheetId="4">#REF!</definedName>
    <definedName name="_6NAN_HEAD">#REF!</definedName>
    <definedName name="_7SUM_COMM" localSheetId="1">#REF!</definedName>
    <definedName name="_7SUM_COMM" localSheetId="2">#REF!</definedName>
    <definedName name="_7SUM_COMM" localSheetId="4">#REF!</definedName>
    <definedName name="_7SUM_COMM">#REF!</definedName>
    <definedName name="_8TBAY_1" localSheetId="1">#REF!</definedName>
    <definedName name="_8TBAY_1" localSheetId="2">#REF!</definedName>
    <definedName name="_8TBAY_1" localSheetId="4">#REF!</definedName>
    <definedName name="_8TBAY_1">#REF!</definedName>
    <definedName name="_93DRATED" localSheetId="1">#REF!</definedName>
    <definedName name="_93DRATED" localSheetId="2">#REF!</definedName>
    <definedName name="_93DRATED" localSheetId="4">#REF!</definedName>
    <definedName name="_93DRATED">#REF!</definedName>
    <definedName name="_93DRATEM" localSheetId="1">#REF!</definedName>
    <definedName name="_93DRATEM" localSheetId="2">#REF!</definedName>
    <definedName name="_93DRATEM" localSheetId="4">#REF!</definedName>
    <definedName name="_93DRATEM">#REF!</definedName>
    <definedName name="_93PENERGY" localSheetId="1">#REF!</definedName>
    <definedName name="_93PENERGY" localSheetId="2">#REF!</definedName>
    <definedName name="_93PENERGY" localSheetId="4">#REF!</definedName>
    <definedName name="_93PENERGY">#REF!</definedName>
    <definedName name="_93RATED" localSheetId="1">#REF!</definedName>
    <definedName name="_93RATED" localSheetId="2">#REF!</definedName>
    <definedName name="_93RATED" localSheetId="4">#REF!</definedName>
    <definedName name="_93RATED">#REF!</definedName>
    <definedName name="_93RATEM" localSheetId="1">#REF!</definedName>
    <definedName name="_93RATEM" localSheetId="2">#REF!</definedName>
    <definedName name="_93RATEM" localSheetId="4">#REF!</definedName>
    <definedName name="_93RATEM">#REF!</definedName>
    <definedName name="_93RATER" localSheetId="1">#REF!</definedName>
    <definedName name="_93RATER" localSheetId="2">#REF!</definedName>
    <definedName name="_93RATER" localSheetId="4">#REF!</definedName>
    <definedName name="_93RATER">#REF!</definedName>
    <definedName name="_94ED" localSheetId="1">#REF!</definedName>
    <definedName name="_94ED" localSheetId="2">#REF!</definedName>
    <definedName name="_94ED" localSheetId="4">#REF!</definedName>
    <definedName name="_94ED">#REF!</definedName>
    <definedName name="_94EM" localSheetId="1">#REF!</definedName>
    <definedName name="_94EM" localSheetId="2">#REF!</definedName>
    <definedName name="_94EM" localSheetId="4">#REF!</definedName>
    <definedName name="_94EM">#REF!</definedName>
    <definedName name="_94NR" localSheetId="1">#REF!</definedName>
    <definedName name="_94NR" localSheetId="2">#REF!</definedName>
    <definedName name="_94NR" localSheetId="4">#REF!</definedName>
    <definedName name="_94NR">#REF!</definedName>
    <definedName name="_94SENERGY" localSheetId="1">#REF!</definedName>
    <definedName name="_94SENERGY" localSheetId="2">#REF!</definedName>
    <definedName name="_94SENERGY" localSheetId="4">#REF!</definedName>
    <definedName name="_94SENERGY">#REF!</definedName>
    <definedName name="_9TBAY_2" localSheetId="1">#REF!</definedName>
    <definedName name="_9TBAY_2" localSheetId="2">#REF!</definedName>
    <definedName name="_9TBAY_2" localSheetId="4">#REF!</definedName>
    <definedName name="_9TBAY_2">#REF!</definedName>
    <definedName name="_d1">'[3]Tax FOS1 Major'!$A$2:$A$115</definedName>
    <definedName name="_DAT1" localSheetId="1">#REF!</definedName>
    <definedName name="_DAT1" localSheetId="2">#REF!</definedName>
    <definedName name="_DAT1" localSheetId="4">#REF!</definedName>
    <definedName name="_DAT1">#REF!</definedName>
    <definedName name="_DAT10" localSheetId="1">'[2]Nuc Darl MFA'!#REF!</definedName>
    <definedName name="_DAT10" localSheetId="2">'[2]Nuc Darl MFA'!#REF!</definedName>
    <definedName name="_DAT10" localSheetId="4">'[2]Nuc Darl MFA'!#REF!</definedName>
    <definedName name="_DAT10">'[2]Nuc Darl MFA'!#REF!</definedName>
    <definedName name="_DAT11" localSheetId="1">#REF!</definedName>
    <definedName name="_DAT11" localSheetId="2">#REF!</definedName>
    <definedName name="_DAT11" localSheetId="4">#REF!</definedName>
    <definedName name="_DAT11">#REF!</definedName>
    <definedName name="_DAT12" localSheetId="1">#REF!</definedName>
    <definedName name="_DAT12" localSheetId="2">#REF!</definedName>
    <definedName name="_DAT12" localSheetId="4">#REF!</definedName>
    <definedName name="_DAT12">#REF!</definedName>
    <definedName name="_DAT13">'[3]Tax FOS1 Major'!$M$2:$M$115</definedName>
    <definedName name="_DAT14" localSheetId="1">#REF!</definedName>
    <definedName name="_DAT14" localSheetId="2">#REF!</definedName>
    <definedName name="_DAT14" localSheetId="4">#REF!</definedName>
    <definedName name="_DAT14">#REF!</definedName>
    <definedName name="_DAT15" localSheetId="1">#REF!</definedName>
    <definedName name="_DAT15" localSheetId="2">#REF!</definedName>
    <definedName name="_DAT15" localSheetId="4">#REF!</definedName>
    <definedName name="_DAT15">#REF!</definedName>
    <definedName name="_DAT16" localSheetId="1">#REF!</definedName>
    <definedName name="_DAT16" localSheetId="2">#REF!</definedName>
    <definedName name="_DAT16" localSheetId="4">#REF!</definedName>
    <definedName name="_DAT16">#REF!</definedName>
    <definedName name="_DAT2" localSheetId="1">#REF!</definedName>
    <definedName name="_DAT2" localSheetId="2">#REF!</definedName>
    <definedName name="_DAT2" localSheetId="4">#REF!</definedName>
    <definedName name="_DAT2">#REF!</definedName>
    <definedName name="_DAT3" localSheetId="1">'[2]Nuc 9807'!#REF!</definedName>
    <definedName name="_DAT3" localSheetId="2">'[2]Nuc 9807'!#REF!</definedName>
    <definedName name="_DAT3" localSheetId="4">'[2]Nuc 9807'!#REF!</definedName>
    <definedName name="_DAT3">'[2]Nuc 9807'!#REF!</definedName>
    <definedName name="_DAT4" localSheetId="1">'[2]Nuc 9807'!#REF!</definedName>
    <definedName name="_DAT4" localSheetId="2">'[2]Nuc 9807'!#REF!</definedName>
    <definedName name="_DAT4" localSheetId="4">'[2]Nuc 9807'!#REF!</definedName>
    <definedName name="_DAT4">'[2]Nuc 9807'!#REF!</definedName>
    <definedName name="_DAT5" localSheetId="1">#REF!</definedName>
    <definedName name="_DAT5" localSheetId="2">#REF!</definedName>
    <definedName name="_DAT5" localSheetId="4">#REF!</definedName>
    <definedName name="_DAT5">#REF!</definedName>
    <definedName name="_DAT6" localSheetId="1">#REF!</definedName>
    <definedName name="_DAT6" localSheetId="2">#REF!</definedName>
    <definedName name="_DAT6" localSheetId="4">#REF!</definedName>
    <definedName name="_DAT6">#REF!</definedName>
    <definedName name="_DAT7" localSheetId="1">'[2]Nuc 9807'!#REF!</definedName>
    <definedName name="_DAT7" localSheetId="2">'[2]Nuc 9807'!#REF!</definedName>
    <definedName name="_DAT7" localSheetId="4">'[2]Nuc 9807'!#REF!</definedName>
    <definedName name="_DAT7">'[2]Nuc 9807'!#REF!</definedName>
    <definedName name="_DAT8" localSheetId="1">#REF!</definedName>
    <definedName name="_DAT8" localSheetId="2">#REF!</definedName>
    <definedName name="_DAT8" localSheetId="4">#REF!</definedName>
    <definedName name="_DAT8">#REF!</definedName>
    <definedName name="_DAT9" localSheetId="1">'[2]Nuc 9807'!#REF!</definedName>
    <definedName name="_DAT9" localSheetId="2">'[2]Nuc 9807'!#REF!</definedName>
    <definedName name="_DAT9" localSheetId="4">'[2]Nuc 9807'!#REF!</definedName>
    <definedName name="_DAT9">'[2]Nuc 9807'!#REF!</definedName>
    <definedName name="_Fill" localSheetId="1" hidden="1">#REF!</definedName>
    <definedName name="_Fill" localSheetId="2" hidden="1">#REF!</definedName>
    <definedName name="_Fill" localSheetId="4" hidden="1">#REF!</definedName>
    <definedName name="_Fill" hidden="1">#REF!</definedName>
    <definedName name="_Key1" localSheetId="1" hidden="1">'[4]94SEC5L'!#REF!</definedName>
    <definedName name="_Key1" localSheetId="2" hidden="1">'[4]94SEC5L'!#REF!</definedName>
    <definedName name="_Key1" localSheetId="4" hidden="1">'[4]94SEC5L'!#REF!</definedName>
    <definedName name="_Key1" hidden="1">'[4]94SEC5L'!#REF!</definedName>
    <definedName name="_LAM12" localSheetId="1">#REF!</definedName>
    <definedName name="_LAM12" localSheetId="2">#REF!</definedName>
    <definedName name="_LAM12" localSheetId="4">#REF!</definedName>
    <definedName name="_LAM12">#REF!</definedName>
    <definedName name="_LAM34" localSheetId="1">#REF!</definedName>
    <definedName name="_LAM34" localSheetId="2">#REF!</definedName>
    <definedName name="_LAM34" localSheetId="4">#REF!</definedName>
    <definedName name="_LAM34">#REF!</definedName>
    <definedName name="_NAN1" localSheetId="1">#REF!</definedName>
    <definedName name="_NAN1" localSheetId="2">#REF!</definedName>
    <definedName name="_NAN1" localSheetId="4">#REF!</definedName>
    <definedName name="_NAN1">#REF!</definedName>
    <definedName name="_NAN2" localSheetId="1">#REF!</definedName>
    <definedName name="_NAN2" localSheetId="2">#REF!</definedName>
    <definedName name="_NAN2" localSheetId="4">#REF!</definedName>
    <definedName name="_NAN2">#REF!</definedName>
    <definedName name="_Order1" hidden="1">255</definedName>
    <definedName name="_Order2" hidden="1">0</definedName>
    <definedName name="_Sort" localSheetId="1" hidden="1">'[4]94SEC5L'!#REF!</definedName>
    <definedName name="_Sort" localSheetId="2" hidden="1">'[4]94SEC5L'!#REF!</definedName>
    <definedName name="_Sort" localSheetId="4" hidden="1">'[4]94SEC5L'!#REF!</definedName>
    <definedName name="_Sort" hidden="1">'[4]94SEC5L'!#REF!</definedName>
    <definedName name="a" localSheetId="1">#REF!</definedName>
    <definedName name="a" localSheetId="2">#REF!</definedName>
    <definedName name="a" localSheetId="4">#REF!</definedName>
    <definedName name="a">#REF!</definedName>
    <definedName name="aaaaa" localSheetId="1">#REF!</definedName>
    <definedName name="aaaaa" localSheetId="2">#REF!</definedName>
    <definedName name="aaaaa" localSheetId="4">#REF!</definedName>
    <definedName name="aaaaa">#REF!</definedName>
    <definedName name="aaaaaaaaaaaaa" localSheetId="1">[5]III.F!#REF!</definedName>
    <definedName name="aaaaaaaaaaaaa" localSheetId="2">[5]III.F!#REF!</definedName>
    <definedName name="aaaaaaaaaaaaa" localSheetId="4">[5]III.F!#REF!</definedName>
    <definedName name="aaaaaaaaaaaaa">[5]III.F!#REF!</definedName>
    <definedName name="aaaaaaaaaaaaaa" localSheetId="1">[6]Current!#REF!</definedName>
    <definedName name="aaaaaaaaaaaaaa" localSheetId="2">[6]Current!#REF!</definedName>
    <definedName name="aaaaaaaaaaaaaa" localSheetId="4">[6]Current!#REF!</definedName>
    <definedName name="aaaaaaaaaaaaaa">[6]Current!#REF!</definedName>
    <definedName name="aaaaaaaaaaaaaaaa">[7]Trading!$B$4:$J$80</definedName>
    <definedName name="AccrualData">[8]SMO_LM!$B$13:$Q$25</definedName>
    <definedName name="Acctotal">[9]DataSum!$A$3:$H$250</definedName>
    <definedName name="acd" localSheetId="1">#REF!</definedName>
    <definedName name="acd" localSheetId="2">#REF!</definedName>
    <definedName name="acd" localSheetId="4">#REF!</definedName>
    <definedName name="acd">#REF!</definedName>
    <definedName name="ACHANGE" localSheetId="1">#REF!</definedName>
    <definedName name="ACHANGE" localSheetId="2">#REF!</definedName>
    <definedName name="ACHANGE" localSheetId="4">#REF!</definedName>
    <definedName name="ACHANGE">#REF!</definedName>
    <definedName name="ActualData" localSheetId="1">#REF!</definedName>
    <definedName name="ActualData" localSheetId="2">#REF!</definedName>
    <definedName name="ActualData" localSheetId="4">#REF!</definedName>
    <definedName name="ActualData">#REF!</definedName>
    <definedName name="Ancillary">[9]DataSum!$AA$3:$AQ$48</definedName>
    <definedName name="AncillaryChanges_LM">[9]DataSum!$AB$49:$AM$70</definedName>
    <definedName name="asd" localSheetId="1">#REF!</definedName>
    <definedName name="asd" localSheetId="2">#REF!</definedName>
    <definedName name="asd" localSheetId="4">#REF!</definedName>
    <definedName name="asd">#REF!</definedName>
    <definedName name="asdfdsf" localSheetId="1">#REF!</definedName>
    <definedName name="asdfdsf" localSheetId="2">#REF!</definedName>
    <definedName name="asdfdsf" localSheetId="4">#REF!</definedName>
    <definedName name="asdfdsf">#REF!</definedName>
    <definedName name="at" localSheetId="1">#REF!</definedName>
    <definedName name="at" localSheetId="2">#REF!</definedName>
    <definedName name="at" localSheetId="4">#REF!</definedName>
    <definedName name="at">#REF!</definedName>
    <definedName name="ATIKOKAN" localSheetId="1">#REF!</definedName>
    <definedName name="ATIKOKAN" localSheetId="2">#REF!</definedName>
    <definedName name="ATIKOKAN" localSheetId="4">#REF!</definedName>
    <definedName name="ATIKOKAN">#REF!</definedName>
    <definedName name="ATIKSPACE">[10]Lambton:Nanticoke!$A$12:$R$394</definedName>
    <definedName name="AUGSUM" localSheetId="1">#REF!</definedName>
    <definedName name="AUGSUM" localSheetId="2">#REF!</definedName>
    <definedName name="AUGSUM" localSheetId="4">#REF!</definedName>
    <definedName name="AUGSUM">#REF!</definedName>
    <definedName name="AVGRAT" localSheetId="1">#REF!</definedName>
    <definedName name="AVGRAT" localSheetId="2">#REF!</definedName>
    <definedName name="AVGRAT" localSheetId="4">#REF!</definedName>
    <definedName name="AVGRAT">#REF!</definedName>
    <definedName name="b">[11]settings!$C$16</definedName>
    <definedName name="bb" localSheetId="1">#REF!</definedName>
    <definedName name="bb" localSheetId="2">#REF!</definedName>
    <definedName name="bb" localSheetId="4">#REF!</definedName>
    <definedName name="bb">#REF!</definedName>
    <definedName name="BBANALYSIS" localSheetId="1">#REF!</definedName>
    <definedName name="BBANALYSIS" localSheetId="2">#REF!</definedName>
    <definedName name="BBANALYSIS" localSheetId="4">#REF!</definedName>
    <definedName name="BBANALYSIS">#REF!</definedName>
    <definedName name="bbbbbb" localSheetId="1">#REF!</definedName>
    <definedName name="bbbbbb" localSheetId="2">#REF!</definedName>
    <definedName name="bbbbbb" localSheetId="4">#REF!</definedName>
    <definedName name="bbbbbb">#REF!</definedName>
    <definedName name="bbbbbbbbbbb" localSheetId="1">#REF!</definedName>
    <definedName name="bbbbbbbbbbb" localSheetId="2">#REF!</definedName>
    <definedName name="bbbbbbbbbbb" localSheetId="4">#REF!</definedName>
    <definedName name="bbbbbbbbbbb">#REF!</definedName>
    <definedName name="Best" localSheetId="1">#REF!</definedName>
    <definedName name="Best" localSheetId="2">#REF!</definedName>
    <definedName name="Best" localSheetId="4">#REF!</definedName>
    <definedName name="Best">#REF!</definedName>
    <definedName name="bh" localSheetId="1">#REF!</definedName>
    <definedName name="bh" localSheetId="2">#REF!</definedName>
    <definedName name="bh" localSheetId="4">#REF!</definedName>
    <definedName name="bh">#REF!</definedName>
    <definedName name="BREAK1">[12]settings!$B$47</definedName>
    <definedName name="BREAK10">[12]settings!$B$56</definedName>
    <definedName name="BREAK11">[12]settings!$B$57</definedName>
    <definedName name="BREAK12">[12]settings!$B$58</definedName>
    <definedName name="BREAK13">[12]settings!$B$59</definedName>
    <definedName name="BREAK14">[12]settings!$B$60</definedName>
    <definedName name="BREAK15">[12]settings!$B$61</definedName>
    <definedName name="BREAK16">[12]settings!$B$62</definedName>
    <definedName name="BREAK17">[12]settings!$B$63</definedName>
    <definedName name="BREAK18">[12]settings!$B$64</definedName>
    <definedName name="BREAK19">[12]settings!$B$65</definedName>
    <definedName name="BREAK2">[12]settings!$B$48</definedName>
    <definedName name="BREAK3">[12]settings!$B$49</definedName>
    <definedName name="BREAK4">[12]settings!$B$50</definedName>
    <definedName name="BREAK5">[12]settings!$B$51</definedName>
    <definedName name="BREAK6">[12]settings!$B$52</definedName>
    <definedName name="BREAK7">[12]settings!$B$53</definedName>
    <definedName name="BREAK8">[12]settings!$B$54</definedName>
    <definedName name="BREAK9">[12]settings!$B$55</definedName>
    <definedName name="Breakall">[12]settings!$B$68</definedName>
    <definedName name="brief_book" localSheetId="1">#REF!</definedName>
    <definedName name="brief_book" localSheetId="2">#REF!</definedName>
    <definedName name="brief_book" localSheetId="4">#REF!</definedName>
    <definedName name="brief_book">#REF!</definedName>
    <definedName name="budget">[13]Margin!$B$9:$O$36</definedName>
    <definedName name="Budget_Line_Losses" localSheetId="1">'[14]99 Budget -John Arciuch'!#REF!</definedName>
    <definedName name="Budget_Line_Losses" localSheetId="2">'[14]99 Budget -John Arciuch'!#REF!</definedName>
    <definedName name="Budget_Line_Losses" localSheetId="4">'[14]99 Budget -John Arciuch'!#REF!</definedName>
    <definedName name="Budget_Line_Losses">'[14]99 Budget -John Arciuch'!#REF!</definedName>
    <definedName name="cadcadfd" localSheetId="1">#REF!</definedName>
    <definedName name="cadcadfd" localSheetId="2">#REF!</definedName>
    <definedName name="cadcadfd" localSheetId="4">#REF!</definedName>
    <definedName name="cadcadfd">#REF!</definedName>
    <definedName name="cas" localSheetId="1">#REF!</definedName>
    <definedName name="cas" localSheetId="2">#REF!</definedName>
    <definedName name="cas" localSheetId="4">#REF!</definedName>
    <definedName name="cas">#REF!</definedName>
    <definedName name="casd" localSheetId="1">#REF!</definedName>
    <definedName name="casd" localSheetId="2">#REF!</definedName>
    <definedName name="casd" localSheetId="4">#REF!</definedName>
    <definedName name="casd">#REF!</definedName>
    <definedName name="CASH1" localSheetId="1">#REF!</definedName>
    <definedName name="CASH1" localSheetId="2">#REF!</definedName>
    <definedName name="CASH1" localSheetId="4">#REF!</definedName>
    <definedName name="CASH1">#REF!</definedName>
    <definedName name="CASH2" localSheetId="1">#REF!</definedName>
    <definedName name="CASH2" localSheetId="2">#REF!</definedName>
    <definedName name="CASH2" localSheetId="4">#REF!</definedName>
    <definedName name="CASH2">#REF!</definedName>
    <definedName name="cc" localSheetId="1">#REF!</definedName>
    <definedName name="cc" localSheetId="2">#REF!</definedName>
    <definedName name="cc" localSheetId="4">#REF!</definedName>
    <definedName name="cc">#REF!</definedName>
    <definedName name="cd" localSheetId="1">#REF!</definedName>
    <definedName name="cd" localSheetId="2">#REF!</definedName>
    <definedName name="cd" localSheetId="4">#REF!</definedName>
    <definedName name="cd">#REF!</definedName>
    <definedName name="ChkBundleConsistency">[15]Bundles!$X$108</definedName>
    <definedName name="ChkMaxYearConsistency">[15]Main!$AO$21</definedName>
    <definedName name="CIP_Interest_Cap__FAC_74161____by_Month___by_RC" localSheetId="1">#REF!</definedName>
    <definedName name="CIP_Interest_Cap__FAC_74161____by_Month___by_RC" localSheetId="2">#REF!</definedName>
    <definedName name="CIP_Interest_Cap__FAC_74161____by_Month___by_RC" localSheetId="4">#REF!</definedName>
    <definedName name="CIP_Interest_Cap__FAC_74161____by_Month___by_RC">#REF!</definedName>
    <definedName name="Clear_Output" localSheetId="1">#REF!</definedName>
    <definedName name="Clear_Output" localSheetId="2">#REF!</definedName>
    <definedName name="Clear_Output" localSheetId="4">#REF!</definedName>
    <definedName name="Clear_Output">#REF!</definedName>
    <definedName name="ClearData">[16]x1!$O$5:$S$21,[16]x1!$O$25:$S$41,[16]x1!$O$45:$S$61,[16]x1!$O$65:$S$81,[16]x1!$O$85:$S$101,[16]x1!$O$105:$S$121</definedName>
    <definedName name="ClearReport" localSheetId="1">#REF!,#REF!,#REF!</definedName>
    <definedName name="ClearReport" localSheetId="2">#REF!,#REF!,#REF!</definedName>
    <definedName name="ClearReport" localSheetId="4">#REF!,#REF!,#REF!</definedName>
    <definedName name="ClearReport">#REF!,#REF!,#REF!</definedName>
    <definedName name="CONSUMPTION" localSheetId="1">#REF!</definedName>
    <definedName name="CONSUMPTION" localSheetId="2">#REF!</definedName>
    <definedName name="CONSUMPTION" localSheetId="4">#REF!</definedName>
    <definedName name="CONSUMPTION">#REF!</definedName>
    <definedName name="Convert_number_to_word" localSheetId="1">#REF!</definedName>
    <definedName name="Convert_number_to_word" localSheetId="2">#REF!</definedName>
    <definedName name="Convert_number_to_word" localSheetId="4">#REF!</definedName>
    <definedName name="Convert_number_to_word">#REF!</definedName>
    <definedName name="cop" localSheetId="1">#REF!</definedName>
    <definedName name="cop" localSheetId="2">#REF!</definedName>
    <definedName name="cop" localSheetId="4">#REF!</definedName>
    <definedName name="cop">#REF!</definedName>
    <definedName name="CopyEnergy" localSheetId="1">[17]!CopyEnergy</definedName>
    <definedName name="CopyEnergy" localSheetId="2">[17]!CopyEnergy</definedName>
    <definedName name="CopyEnergy" localSheetId="4">[17]!CopyEnergy</definedName>
    <definedName name="CopyEnergy">[17]!CopyEnergy</definedName>
    <definedName name="CostWeightsDCM">[15]InputCostWeightings!$B$5:$F$11</definedName>
    <definedName name="CostWeightsILW">[15]InputCostWeightings!$B$21:$F$22</definedName>
    <definedName name="CostWeightsLLW">[15]InputCostWeightings!$B$23:$F$24</definedName>
    <definedName name="CostWeightsUFD">[15]InputCostWeightings!$B$19:$F$20</definedName>
    <definedName name="CostWeightsUFS">[15]InputCostWeightings!$B$12:$F$18</definedName>
    <definedName name="cumbudget">[13]Margin!$B$42:$O$76</definedName>
    <definedName name="CurrentYear">[18]Main!$D$10</definedName>
    <definedName name="d" localSheetId="1">#REF!</definedName>
    <definedName name="d" localSheetId="2">#REF!</definedName>
    <definedName name="d" localSheetId="4">#REF!</definedName>
    <definedName name="d">#REF!</definedName>
    <definedName name="dad" localSheetId="1">#REF!</definedName>
    <definedName name="dad" localSheetId="2">#REF!</definedName>
    <definedName name="dad" localSheetId="4">#REF!</definedName>
    <definedName name="dad">#REF!</definedName>
    <definedName name="dafadf" localSheetId="1">#REF!</definedName>
    <definedName name="dafadf" localSheetId="2">#REF!</definedName>
    <definedName name="dafadf" localSheetId="4">#REF!</definedName>
    <definedName name="dafadf">#REF!</definedName>
    <definedName name="dasdfdfsdfa" localSheetId="1">#REF!</definedName>
    <definedName name="dasdfdfsdfa" localSheetId="2">#REF!</definedName>
    <definedName name="dasdfdfsdfa" localSheetId="4">#REF!</definedName>
    <definedName name="dasdfdfsdfa">#REF!</definedName>
    <definedName name="_xlnm.Database" localSheetId="1">#REF!</definedName>
    <definedName name="_xlnm.Database" localSheetId="2">#REF!</definedName>
    <definedName name="_xlnm.Database" localSheetId="4">#REF!</definedName>
    <definedName name="_xlnm.Database">#REF!</definedName>
    <definedName name="DataSetBundleForecastName">[15]InputBundleForecast!$B$2</definedName>
    <definedName name="DataSetCostWeightingsName">[15]InputCostWeightings!$B$2</definedName>
    <definedName name="DataSetEscalationName">[15]InputEscalationForecast!$B$2</definedName>
    <definedName name="DataSetILWCostsName">[15]InputBaseCostsILW!$B$2</definedName>
    <definedName name="DataSetLLWCostsName">[15]InputBaseCostsLLW!$B$2</definedName>
    <definedName name="DataSetOpenBalancesName">[15]InputOpeningBalances!$B$2</definedName>
    <definedName name="DatasetOpenBalancesRefYear">[15]InputOpeningBalances!$C$2</definedName>
    <definedName name="DataSetRatesName">[15]InputRateForecast!$B$2</definedName>
    <definedName name="DataSetUFDCostsName">[15]InputBaseCostsUFD!$B$2</definedName>
    <definedName name="DataSetWasteForecastName">[15]InputWasteForecast!$B$2</definedName>
    <definedName name="dbPath">"P:\_1_Models\v1.23\2000\npm.mdb"</definedName>
    <definedName name="dd" localSheetId="1">#REF!</definedName>
    <definedName name="dd" localSheetId="2">#REF!</definedName>
    <definedName name="dd" localSheetId="4">#REF!</definedName>
    <definedName name="dd">#REF!</definedName>
    <definedName name="ddddd" localSheetId="1">#REF!</definedName>
    <definedName name="ddddd" localSheetId="2">#REF!</definedName>
    <definedName name="ddddd" localSheetId="4">#REF!</definedName>
    <definedName name="ddddd">#REF!</definedName>
    <definedName name="ddddddd" localSheetId="1">#REF!</definedName>
    <definedName name="ddddddd" localSheetId="2">#REF!</definedName>
    <definedName name="ddddddd" localSheetId="4">#REF!</definedName>
    <definedName name="ddddddd">#REF!</definedName>
    <definedName name="dddddddddddddddd" localSheetId="1">#REF!</definedName>
    <definedName name="dddddddddddddddd" localSheetId="2">#REF!</definedName>
    <definedName name="dddddddddddddddd" localSheetId="4">#REF!</definedName>
    <definedName name="dddddddddddddddd">#REF!</definedName>
    <definedName name="DECSUM" localSheetId="1">#REF!</definedName>
    <definedName name="DECSUM" localSheetId="2">#REF!</definedName>
    <definedName name="DECSUM" localSheetId="4">#REF!</definedName>
    <definedName name="DECSUM">#REF!</definedName>
    <definedName name="dfadfs" localSheetId="1" hidden="1">'[4]94SEC5L'!#REF!</definedName>
    <definedName name="dfadfs" localSheetId="2" hidden="1">'[4]94SEC5L'!#REF!</definedName>
    <definedName name="dfadfs" localSheetId="4" hidden="1">'[4]94SEC5L'!#REF!</definedName>
    <definedName name="dfadfs" hidden="1">'[4]94SEC5L'!#REF!</definedName>
    <definedName name="dfasdf" localSheetId="1">#REF!</definedName>
    <definedName name="dfasdf" localSheetId="2">#REF!</definedName>
    <definedName name="dfasdf" localSheetId="4">#REF!</definedName>
    <definedName name="dfasdf">#REF!</definedName>
    <definedName name="dfasdfsd" localSheetId="1" hidden="1">'[4]94SEC5L'!#REF!</definedName>
    <definedName name="dfasdfsd" localSheetId="2" hidden="1">'[4]94SEC5L'!#REF!</definedName>
    <definedName name="dfasdfsd" localSheetId="4" hidden="1">'[4]94SEC5L'!#REF!</definedName>
    <definedName name="dfasdfsd" hidden="1">'[4]94SEC5L'!#REF!</definedName>
    <definedName name="dfd" localSheetId="1">#REF!</definedName>
    <definedName name="dfd" localSheetId="2">#REF!</definedName>
    <definedName name="dfd" localSheetId="4">#REF!</definedName>
    <definedName name="dfd">#REF!</definedName>
    <definedName name="dg" localSheetId="1">#REF!</definedName>
    <definedName name="dg" localSheetId="2">#REF!</definedName>
    <definedName name="dg" localSheetId="4">#REF!</definedName>
    <definedName name="dg">#REF!</definedName>
    <definedName name="discount_rate" localSheetId="1">#REF!</definedName>
    <definedName name="discount_rate" localSheetId="2">#REF!</definedName>
    <definedName name="discount_rate" localSheetId="4">#REF!</definedName>
    <definedName name="discount_rate">#REF!</definedName>
    <definedName name="DME_BeforeCloseCompleted" hidden="1">"True"</definedName>
    <definedName name="DME_Dirty" hidden="1">"False"</definedName>
    <definedName name="DME_LocalFile" hidden="1">"True"</definedName>
    <definedName name="DollarYear">[15]Main!$D$11</definedName>
    <definedName name="dr" localSheetId="1">#REF!</definedName>
    <definedName name="dr" localSheetId="2">#REF!</definedName>
    <definedName name="dr" localSheetId="4">#REF!</definedName>
    <definedName name="dr">#REF!</definedName>
    <definedName name="ds" localSheetId="1">#REF!</definedName>
    <definedName name="ds" localSheetId="2">#REF!</definedName>
    <definedName name="ds" localSheetId="4">#REF!</definedName>
    <definedName name="ds">#REF!</definedName>
    <definedName name="ee" localSheetId="1">#REF!</definedName>
    <definedName name="ee" localSheetId="2">#REF!</definedName>
    <definedName name="ee" localSheetId="4">#REF!</definedName>
    <definedName name="ee">#REF!</definedName>
    <definedName name="eeeeeeeeeee" localSheetId="1">#REF!</definedName>
    <definedName name="eeeeeeeeeee" localSheetId="2">#REF!</definedName>
    <definedName name="eeeeeeeeeee" localSheetId="4">#REF!</definedName>
    <definedName name="eeeeeeeeeee">#REF!</definedName>
    <definedName name="Effective_Date">[19]Summary!$B$1</definedName>
    <definedName name="eg">#N/A</definedName>
    <definedName name="EmbedGenMWh_CM">[20]EmbGen!$B$138:$N$203</definedName>
    <definedName name="Energytrading" localSheetId="1">#REF!</definedName>
    <definedName name="Energytrading" localSheetId="2">#REF!</definedName>
    <definedName name="Energytrading" localSheetId="4">#REF!</definedName>
    <definedName name="Energytrading">#REF!</definedName>
    <definedName name="ep">[21]Notes!$E$79</definedName>
    <definedName name="EscalationIndices">[15]EscalationIndices!$A$2:$I$112</definedName>
    <definedName name="EVERYTHING">'[10]Lambton:Other Summaries'!$A$1:$W$130</definedName>
    <definedName name="_xlnm.Extract">'[10]Lambton:Total FBU'!$A$2:$V$85</definedName>
    <definedName name="f" localSheetId="1">#REF!</definedName>
    <definedName name="f" localSheetId="2">#REF!</definedName>
    <definedName name="f" localSheetId="4">#REF!</definedName>
    <definedName name="f">#REF!</definedName>
    <definedName name="F7_BI14">[12]settings!$B$48:$B$65</definedName>
    <definedName name="fdf" localSheetId="1">#REF!</definedName>
    <definedName name="fdf" localSheetId="2">#REF!</definedName>
    <definedName name="fdf" localSheetId="4">#REF!</definedName>
    <definedName name="fdf">#REF!</definedName>
    <definedName name="FEBSUM" localSheetId="1">#REF!</definedName>
    <definedName name="FEBSUM" localSheetId="2">#REF!</definedName>
    <definedName name="FEBSUM" localSheetId="4">#REF!</definedName>
    <definedName name="FEBSUM">#REF!</definedName>
    <definedName name="fffff" localSheetId="1">#REF!</definedName>
    <definedName name="fffff" localSheetId="2">#REF!</definedName>
    <definedName name="fffff" localSheetId="4">#REF!</definedName>
    <definedName name="fffff">#REF!</definedName>
    <definedName name="FIGURES">#N/A</definedName>
    <definedName name="File4Web" localSheetId="1">[17]!File4Web</definedName>
    <definedName name="File4Web" localSheetId="2">[17]!File4Web</definedName>
    <definedName name="File4Web" localSheetId="4">[17]!File4Web</definedName>
    <definedName name="File4Web">[17]!File4Web</definedName>
    <definedName name="FIN_CHARGE_INPUT" localSheetId="1">#REF!</definedName>
    <definedName name="FIN_CHARGE_INPUT" localSheetId="2">#REF!</definedName>
    <definedName name="FIN_CHARGE_INPUT" localSheetId="4">#REF!</definedName>
    <definedName name="FIN_CHARGE_INPUT">#REF!</definedName>
    <definedName name="Final_Invoice">[22]IMO_Final_Invoice!$A$3:$H$300</definedName>
    <definedName name="FIRSTHALF">[10]Lambton:Northwest!$A$3:$R$4</definedName>
    <definedName name="FirstYearDCMForecast">[15]InputBaseCostsDCM!$A$8</definedName>
    <definedName name="FOOT" localSheetId="1">#REF!</definedName>
    <definedName name="FOOT" localSheetId="2">#REF!</definedName>
    <definedName name="FOOT" localSheetId="4">#REF!</definedName>
    <definedName name="FOOT">#REF!</definedName>
    <definedName name="FOSSIL">#N/A</definedName>
    <definedName name="FUELEXID">'[23]MAIN INDEX'!$C$2</definedName>
    <definedName name="g" localSheetId="1">#REF!</definedName>
    <definedName name="g" localSheetId="2">#REF!</definedName>
    <definedName name="g" localSheetId="4">#REF!</definedName>
    <definedName name="g">#REF!</definedName>
    <definedName name="GenAccrual">[24]Journal_Gen!$D$10:$D$274</definedName>
    <definedName name="GenARGLA">[24]Journal_Gen!$A$10:$A$274</definedName>
    <definedName name="GO">#N/A</definedName>
    <definedName name="Goto_Org_Name">[12]settings!$J$19</definedName>
    <definedName name="Goto_Table_Name">[12]settings!$J$20</definedName>
    <definedName name="HEAD1" localSheetId="1">#REF!</definedName>
    <definedName name="HEAD1" localSheetId="2">#REF!</definedName>
    <definedName name="HEAD1" localSheetId="4">#REF!</definedName>
    <definedName name="HEAD1">#REF!</definedName>
    <definedName name="HEAD2" localSheetId="1">[1]Lakeview!#REF!</definedName>
    <definedName name="HEAD2" localSheetId="2">[1]Lakeview!#REF!</definedName>
    <definedName name="HEAD2" localSheetId="4">[1]Lakeview!#REF!</definedName>
    <definedName name="HEAD2">[1]Lakeview!#REF!</definedName>
    <definedName name="hhhhhhhhhhhhh" localSheetId="1">#REF!</definedName>
    <definedName name="hhhhhhhhhhhhh" localSheetId="2">#REF!</definedName>
    <definedName name="hhhhhhhhhhhhh" localSheetId="4">#REF!</definedName>
    <definedName name="hhhhhhhhhhhhh">#REF!</definedName>
    <definedName name="HTML_CodePage" hidden="1">1252</definedName>
    <definedName name="HTML_Control" localSheetId="11" hidden="1">{"'GenCo'!$A$3:$U$52"}</definedName>
    <definedName name="HTML_Control" localSheetId="1" hidden="1">{"'GenCo'!$A$3:$U$52"}</definedName>
    <definedName name="HTML_Control" hidden="1">{"'GenCo'!$A$3:$U$52"}</definedName>
    <definedName name="HTML_Description" hidden="1">""</definedName>
    <definedName name="HTML_Email" hidden="1">""</definedName>
    <definedName name="HTML_Header" hidden="1">""</definedName>
    <definedName name="HTML_LastUpdate" hidden="1">"8/2/00"</definedName>
    <definedName name="HTML_LineAfter" hidden="1">FALSE</definedName>
    <definedName name="HTML_LineBefore" hidden="1">FALSE</definedName>
    <definedName name="HTML_Name" hidden="1">"Saeed Shah"</definedName>
    <definedName name="HTML_OBDlg2" hidden="1">TRUE</definedName>
    <definedName name="HTML_OBDlg4" hidden="1">TRUE</definedName>
    <definedName name="HTML_OS" hidden="1">0</definedName>
    <definedName name="HTML_PathFile" hidden="1">"W:\historic\energy\prod0797.htm"</definedName>
    <definedName name="HTML_Title" hidden="1">""</definedName>
    <definedName name="HTML1_1" hidden="1">"[PRO0597.XLS]Sheet1!$A$4:$U$48"</definedName>
    <definedName name="HTML1_10" hidden="1">""</definedName>
    <definedName name="HTML1_11" hidden="1">1</definedName>
    <definedName name="HTML1_12" hidden="1">"E:\apps\ASSESS\HPDGENCO\PRO0597.htm"</definedName>
    <definedName name="HTML1_2" hidden="1">1</definedName>
    <definedName name="HTML1_3" hidden="1">""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"5/12/97"</definedName>
    <definedName name="HTML1_9" hidden="1">"Francis Monize"</definedName>
    <definedName name="HTML10_1" hidden="1">"[PRO9803.XLS]GenCo!$A$3:$U$52"</definedName>
    <definedName name="HTML10_10" hidden="1">""</definedName>
    <definedName name="HTML10_11" hidden="1">1</definedName>
    <definedName name="HTML10_12" hidden="1">"W:\historic\energy\prod0397.htm"</definedName>
    <definedName name="HTML10_2" hidden="1">1</definedName>
    <definedName name="HTML10_3" hidden="1">""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"3/27/98"</definedName>
    <definedName name="HTML10_9" hidden="1">"Lenny Lai"</definedName>
    <definedName name="HTML11_1" hidden="1">"[PRO9803.xls]GenCo!$A$3:$U$52"</definedName>
    <definedName name="HTML11_10" hidden="1">""</definedName>
    <definedName name="HTML11_11" hidden="1">1</definedName>
    <definedName name="HTML11_12" hidden="1">"W:\historic\energy\prod0397.htm"</definedName>
    <definedName name="HTML11_2" hidden="1">1</definedName>
    <definedName name="HTML11_3" hidden="1">""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"4/1/98"</definedName>
    <definedName name="HTML11_9" hidden="1">"Lenny Lai"</definedName>
    <definedName name="HTML12_1" hidden="1">"[PRO9804.xls]GenCo!$A$3:$U$52"</definedName>
    <definedName name="HTML12_10" hidden="1">""</definedName>
    <definedName name="HTML12_11" hidden="1">1</definedName>
    <definedName name="HTML12_12" hidden="1">"W:\historic\energy\prod0497.htm"</definedName>
    <definedName name="HTML12_2" hidden="1">1</definedName>
    <definedName name="HTML12_3" hidden="1">""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"4/24/98"</definedName>
    <definedName name="HTML12_9" hidden="1">"Lenny Lai"</definedName>
    <definedName name="HTML13_1" hidden="1">"[PRO9804.XLS]GenCo!$A$3:$U$52"</definedName>
    <definedName name="HTML13_10" hidden="1">""</definedName>
    <definedName name="HTML13_11" hidden="1">1</definedName>
    <definedName name="HTML13_12" hidden="1">"W:\historic\energy\prod0497.htm"</definedName>
    <definedName name="HTML13_2" hidden="1">1</definedName>
    <definedName name="HTML13_3" hidden="1">""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"5/1/98"</definedName>
    <definedName name="HTML13_9" hidden="1">"Lenny Lai"</definedName>
    <definedName name="HTML14_1" hidden="1">"[PRO9805.xls]GenCo!$A$3:$U$52"</definedName>
    <definedName name="HTML14_10" hidden="1">""</definedName>
    <definedName name="HTML14_11" hidden="1">1</definedName>
    <definedName name="HTML14_12" hidden="1">"W:\historic\energy\prod0597.htm"</definedName>
    <definedName name="HTML14_2" hidden="1">1</definedName>
    <definedName name="HTML14_3" hidden="1">""</definedName>
    <definedName name="HTML14_4" hidden="1">""</definedName>
    <definedName name="HTML14_5" hidden="1">""</definedName>
    <definedName name="HTML14_6" hidden="1">-4146</definedName>
    <definedName name="HTML14_7" hidden="1">-4146</definedName>
    <definedName name="HTML14_8" hidden="1">"5/6/98"</definedName>
    <definedName name="HTML14_9" hidden="1">"Lenny Lai"</definedName>
    <definedName name="HTML15_1" hidden="1">"[PRO9805.XLS]GenCo!$A$3:$U$52"</definedName>
    <definedName name="HTML15_10" hidden="1">""</definedName>
    <definedName name="HTML15_11" hidden="1">1</definedName>
    <definedName name="HTML15_12" hidden="1">"W:\historic\energy\prod0597.htm"</definedName>
    <definedName name="HTML15_2" hidden="1">1</definedName>
    <definedName name="HTML15_3" hidden="1">""</definedName>
    <definedName name="HTML15_4" hidden="1">""</definedName>
    <definedName name="HTML15_5" hidden="1">""</definedName>
    <definedName name="HTML15_6" hidden="1">-4146</definedName>
    <definedName name="HTML15_7" hidden="1">-4146</definedName>
    <definedName name="HTML15_8" hidden="1">"6/1/98"</definedName>
    <definedName name="HTML15_9" hidden="1">"Lenny Lai"</definedName>
    <definedName name="HTML16_1" hidden="1">"[Pro9805.xls]GenCo!$A$3:$U$52"</definedName>
    <definedName name="HTML16_10" hidden="1">""</definedName>
    <definedName name="HTML16_11" hidden="1">1</definedName>
    <definedName name="HTML16_12" hidden="1">"W:\historic\energy\prod0597.htm"</definedName>
    <definedName name="HTML16_2" hidden="1">1</definedName>
    <definedName name="HTML16_3" hidden="1">""</definedName>
    <definedName name="HTML16_4" hidden="1">""</definedName>
    <definedName name="HTML16_5" hidden="1">""</definedName>
    <definedName name="HTML16_6" hidden="1">-4146</definedName>
    <definedName name="HTML16_7" hidden="1">-4146</definedName>
    <definedName name="HTML16_8" hidden="1">"5/29/98"</definedName>
    <definedName name="HTML16_9" hidden="1">"Lenny Lai"</definedName>
    <definedName name="HTML17_1" hidden="1">"[PRO9806.XLS]GenCo!$A$3:$U$52"</definedName>
    <definedName name="HTML17_10" hidden="1">""</definedName>
    <definedName name="HTML17_11" hidden="1">1</definedName>
    <definedName name="HTML17_12" hidden="1">"W:\historic\energy\prod0697.htm"</definedName>
    <definedName name="HTML17_2" hidden="1">1</definedName>
    <definedName name="HTML17_3" hidden="1">""</definedName>
    <definedName name="HTML17_4" hidden="1">""</definedName>
    <definedName name="HTML17_5" hidden="1">""</definedName>
    <definedName name="HTML17_6" hidden="1">-4146</definedName>
    <definedName name="HTML17_7" hidden="1">-4146</definedName>
    <definedName name="HTML17_8" hidden="1">"6/30/98"</definedName>
    <definedName name="HTML17_9" hidden="1">"Lenny Lai"</definedName>
    <definedName name="HTML18_1" hidden="1">"[PRO9807.XLS]GenCo!$A$3:$U$52"</definedName>
    <definedName name="HTML18_10" hidden="1">""</definedName>
    <definedName name="HTML18_11" hidden="1">1</definedName>
    <definedName name="HTML18_12" hidden="1">"W:\historic\energy\prod0797.htm"</definedName>
    <definedName name="HTML18_2" hidden="1">1</definedName>
    <definedName name="HTML18_3" hidden="1">""</definedName>
    <definedName name="HTML18_4" hidden="1">""</definedName>
    <definedName name="HTML18_5" hidden="1">""</definedName>
    <definedName name="HTML18_6" hidden="1">-4146</definedName>
    <definedName name="HTML18_7" hidden="1">-4146</definedName>
    <definedName name="HTML18_8" hidden="1">"7/8/98"</definedName>
    <definedName name="HTML18_9" hidden="1">"Lenny Lai"</definedName>
    <definedName name="HTML2_1" hidden="1">"[PRO0597.XLS]Sheet1!$A$4:$U$46"</definedName>
    <definedName name="HTML2_10" hidden="1">""</definedName>
    <definedName name="HTML2_11" hidden="1">1</definedName>
    <definedName name="HTML2_12" hidden="1">"W:\historic\energy\prod0597.htm"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"5/30/97"</definedName>
    <definedName name="HTML2_9" hidden="1">"Francis Monize"</definedName>
    <definedName name="HTML3_1" hidden="1">"[PRO0797.XLS]Sheet1!$A$4:$U$48"</definedName>
    <definedName name="HTML3_10" hidden="1">""</definedName>
    <definedName name="HTML3_11" hidden="1">1</definedName>
    <definedName name="HTML3_12" hidden="1">"W:\historic\energy\prod0797.htm"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"7/31/97"</definedName>
    <definedName name="HTML3_9" hidden="1">"Francis Monize"</definedName>
    <definedName name="HTML4_1" hidden="1">"[PRO1297.XLS]GENCO!$A$3:$U$54"</definedName>
    <definedName name="HTML4_10" hidden="1">""</definedName>
    <definedName name="HTML4_11" hidden="1">1</definedName>
    <definedName name="HTML4_12" hidden="1">"W:\historic\energy\prod1297.htm"</definedName>
    <definedName name="HTML4_2" hidden="1">1</definedName>
    <definedName name="HTML4_3" hidden="1">""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"12/5/97"</definedName>
    <definedName name="HTML4_9" hidden="1">"Lenny Lai"</definedName>
    <definedName name="HTML5_1" hidden="1">"[PRO1297.xls]GENCO!$A$3:$U$53"</definedName>
    <definedName name="HTML5_10" hidden="1">""</definedName>
    <definedName name="HTML5_11" hidden="1">1</definedName>
    <definedName name="HTML5_12" hidden="1">"W:\historic\energy\prod1297.htm"</definedName>
    <definedName name="HTML5_2" hidden="1">1</definedName>
    <definedName name="HTML5_3" hidden="1">""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"12/18/97"</definedName>
    <definedName name="HTML5_9" hidden="1">"Lenny Lai"</definedName>
    <definedName name="HTML6_1" hidden="1">"[PRO9802.XLS]GENCO!$A$3:$U$53"</definedName>
    <definedName name="HTML6_10" hidden="1">""</definedName>
    <definedName name="HTML6_11" hidden="1">1</definedName>
    <definedName name="HTML6_12" hidden="1">"W:\historic\energy\prod0297.htm"</definedName>
    <definedName name="HTML6_2" hidden="1">1</definedName>
    <definedName name="HTML6_3" hidden="1">""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"2/2/98"</definedName>
    <definedName name="HTML6_9" hidden="1">"Lenny Lai"</definedName>
    <definedName name="HTML7_1" hidden="1">"[Pro9802.xls]GENCO!$A$3:$U$53"</definedName>
    <definedName name="HTML7_10" hidden="1">""</definedName>
    <definedName name="HTML7_11" hidden="1">1</definedName>
    <definedName name="HTML7_12" hidden="1">"W:\historic\energy\prod0297.htm"</definedName>
    <definedName name="HTML7_2" hidden="1">1</definedName>
    <definedName name="HTML7_3" hidden="1">""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"2/20/98"</definedName>
    <definedName name="HTML7_9" hidden="1">"Lenny Lai"</definedName>
    <definedName name="HTML8_1" hidden="1">"[Pro9802.xls]GenCo!$A$3:$U$52"</definedName>
    <definedName name="HTML8_10" hidden="1">""</definedName>
    <definedName name="HTML8_11" hidden="1">1</definedName>
    <definedName name="HTML8_12" hidden="1">"W:\historic\energy\prod0297.htm"</definedName>
    <definedName name="HTML8_2" hidden="1">1</definedName>
    <definedName name="HTML8_3" hidden="1">""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"3/3/98"</definedName>
    <definedName name="HTML8_9" hidden="1">"Lenny Lai"</definedName>
    <definedName name="HTML9_1" hidden="1">"[Pro9803.xls]GenCo!$A$3:$U$52"</definedName>
    <definedName name="HTML9_10" hidden="1">""</definedName>
    <definedName name="HTML9_11" hidden="1">1</definedName>
    <definedName name="HTML9_12" hidden="1">"W:\historic\energy\prod0397.htm"</definedName>
    <definedName name="HTML9_2" hidden="1">1</definedName>
    <definedName name="HTML9_3" hidden="1">""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"3/30/98"</definedName>
    <definedName name="HTML9_9" hidden="1">"Lenny Lai"</definedName>
    <definedName name="HTMLCount" hidden="1">18</definedName>
    <definedName name="IC_Changes">[25]Misc!$B$46:$N$55</definedName>
    <definedName name="InflationRate">[15]Main!$D$16</definedName>
    <definedName name="Input" localSheetId="1">#REF!</definedName>
    <definedName name="Input" localSheetId="2">#REF!</definedName>
    <definedName name="Input" localSheetId="4">#REF!</definedName>
    <definedName name="Input">#REF!</definedName>
    <definedName name="Input_FAMS" localSheetId="1">#REF!</definedName>
    <definedName name="Input_FAMS" localSheetId="2">#REF!</definedName>
    <definedName name="Input_FAMS" localSheetId="4">#REF!</definedName>
    <definedName name="Input_FAMS">#REF!</definedName>
    <definedName name="InputDCMTotalCosts">[15]InputBaseCostsDCM!$B$8:$W$109</definedName>
    <definedName name="InputEscForecasts">[15]InputEscalationForecast!$A$6:$I$109</definedName>
    <definedName name="InputILWWasteForecast">[15]InputWasteForecast!$B$7:$H$108</definedName>
    <definedName name="InputLLWWasteForecast">[15]InputWasteForecast!$I$7:$O$108</definedName>
    <definedName name="InputProgramBalances">[15]InputOpeningBalances!$B$7:$N$7</definedName>
    <definedName name="InputRateofReturn">[15]InputRateForecast!$A$5:$B$106</definedName>
    <definedName name="InputStationBalances">[15]InputOpeningBalances!$B$12:$N$18</definedName>
    <definedName name="InputUnitBalances">[15]InputOpeningBalances!$B$24:$N$45</definedName>
    <definedName name="Interconnect">[26]ICRpt!$C$8:$T$37</definedName>
    <definedName name="INVENTORY" localSheetId="1">#REF!</definedName>
    <definedName name="INVENTORY" localSheetId="2">#REF!</definedName>
    <definedName name="INVENTORY" localSheetId="4">#REF!</definedName>
    <definedName name="INVENTORY">#REF!</definedName>
    <definedName name="jjjjjjjjjjj">[27]settings!$C$16</definedName>
    <definedName name="JULSUM" localSheetId="1">#REF!</definedName>
    <definedName name="JULSUM" localSheetId="2">#REF!</definedName>
    <definedName name="JULSUM" localSheetId="4">#REF!</definedName>
    <definedName name="JULSUM">#REF!</definedName>
    <definedName name="JUNSUM" localSheetId="1">#REF!</definedName>
    <definedName name="JUNSUM" localSheetId="2">#REF!</definedName>
    <definedName name="JUNSUM" localSheetId="4">#REF!</definedName>
    <definedName name="JUNSUM">#REF!</definedName>
    <definedName name="l" localSheetId="1">#REF!</definedName>
    <definedName name="l" localSheetId="2">#REF!</definedName>
    <definedName name="l" localSheetId="4">#REF!</definedName>
    <definedName name="l">#REF!</definedName>
    <definedName name="LAKE" localSheetId="1">#REF!</definedName>
    <definedName name="LAKE" localSheetId="2">#REF!</definedName>
    <definedName name="LAKE" localSheetId="4">#REF!</definedName>
    <definedName name="LAKE">#REF!</definedName>
    <definedName name="LAKE2" localSheetId="1">#REF!</definedName>
    <definedName name="LAKE2" localSheetId="2">#REF!</definedName>
    <definedName name="LAKE2" localSheetId="4">#REF!</definedName>
    <definedName name="LAKE2">#REF!</definedName>
    <definedName name="LAKEVIEW" localSheetId="1">#REF!</definedName>
    <definedName name="LAKEVIEW" localSheetId="2">#REF!</definedName>
    <definedName name="LAKEVIEW" localSheetId="4">#REF!</definedName>
    <definedName name="LAKEVIEW">#REF!</definedName>
    <definedName name="LAMBTON" localSheetId="1">#REF!</definedName>
    <definedName name="LAMBTON" localSheetId="2">#REF!</definedName>
    <definedName name="LAMBTON" localSheetId="4">#REF!</definedName>
    <definedName name="LAMBTON">#REF!</definedName>
    <definedName name="LastUpDate">[27]settings!$B$4</definedName>
    <definedName name="lastyr" localSheetId="1">[6]Current!#REF!</definedName>
    <definedName name="lastyr" localSheetId="2">[6]Current!#REF!</definedName>
    <definedName name="lastyr" localSheetId="4">[6]Current!#REF!</definedName>
    <definedName name="lastyr">[6]Current!#REF!</definedName>
    <definedName name="LEN" localSheetId="1">#REF!</definedName>
    <definedName name="LEN" localSheetId="2">#REF!</definedName>
    <definedName name="LEN" localSheetId="4">#REF!</definedName>
    <definedName name="LEN">#REF!</definedName>
    <definedName name="LENNOX" localSheetId="1">#REF!</definedName>
    <definedName name="LENNOX" localSheetId="2">#REF!</definedName>
    <definedName name="LENNOX" localSheetId="4">#REF!</definedName>
    <definedName name="LENNOX">#REF!</definedName>
    <definedName name="LENSPACE">'[10]Lambton:Total FBU'!$A$63:$R$462</definedName>
    <definedName name="lll" localSheetId="1">#REF!</definedName>
    <definedName name="lll" localSheetId="2">#REF!</definedName>
    <definedName name="lll" localSheetId="4">#REF!</definedName>
    <definedName name="lll">#REF!</definedName>
    <definedName name="llll" localSheetId="1">#REF!</definedName>
    <definedName name="llll" localSheetId="2">#REF!</definedName>
    <definedName name="llll" localSheetId="4">#REF!</definedName>
    <definedName name="llll">#REF!</definedName>
    <definedName name="llllllllllllllllllllllllll" localSheetId="1">#REF!</definedName>
    <definedName name="llllllllllllllllllllllllll" localSheetId="2">#REF!</definedName>
    <definedName name="llllllllllllllllllllllllll" localSheetId="4">#REF!</definedName>
    <definedName name="llllllllllllllllllllllllll">#REF!</definedName>
    <definedName name="Loss">'[28]Static Data'!$E$27</definedName>
    <definedName name="Market_Rates">'[29]Market Rates'!$A$3:$G$3000</definedName>
    <definedName name="MARSUM" localSheetId="1">#REF!</definedName>
    <definedName name="MARSUM" localSheetId="2">#REF!</definedName>
    <definedName name="MARSUM" localSheetId="4">#REF!</definedName>
    <definedName name="MARSUM">#REF!</definedName>
    <definedName name="MaxYear">[15]InputRateForecast!$A$106</definedName>
    <definedName name="MAYSUM" localSheetId="1">#REF!</definedName>
    <definedName name="MAYSUM" localSheetId="2">#REF!</definedName>
    <definedName name="MAYSUM" localSheetId="4">#REF!</definedName>
    <definedName name="MAYSUM">#REF!</definedName>
    <definedName name="MethodsBundleDisposal">[15]Methods!$C$2:$C$3</definedName>
    <definedName name="MethodsEscalation">[15]Methods!$A$2:$A$4</definedName>
    <definedName name="MethodsInflation">[15]Methods!$E$2:$E$3</definedName>
    <definedName name="MethodsRateofReturn">[15]Methods!$D$2:$D$4</definedName>
    <definedName name="MethodsReportingPrograms">[15]Methods!$F$2:$F$7</definedName>
    <definedName name="MethodsReportingStations">[30]Methods!$G$2:$G$9</definedName>
    <definedName name="MethodsUnitAllocation">[15]Methods!$B$2:$B$4</definedName>
    <definedName name="mmmmmm" localSheetId="1">#REF!</definedName>
    <definedName name="mmmmmm" localSheetId="2">#REF!</definedName>
    <definedName name="mmmmmm" localSheetId="4">#REF!</definedName>
    <definedName name="mmmmmm">#REF!</definedName>
    <definedName name="mmmmmmmmmmmmmm" localSheetId="1">#REF!</definedName>
    <definedName name="mmmmmmmmmmmmmm" localSheetId="2">#REF!</definedName>
    <definedName name="mmmmmmmmmmmmmm" localSheetId="4">#REF!</definedName>
    <definedName name="mmmmmmmmmmmmmm">#REF!</definedName>
    <definedName name="MONTHLY">'[10]Lambton:Total FBU'!$A$2:$R$84</definedName>
    <definedName name="MonthlyScroll" localSheetId="1">[17]!MonthlyScroll</definedName>
    <definedName name="MonthlyScroll" localSheetId="2">[17]!MonthlyScroll</definedName>
    <definedName name="MonthlyScroll" localSheetId="4">[17]!MonthlyScroll</definedName>
    <definedName name="MonthlyScroll">[17]!MonthlyScroll</definedName>
    <definedName name="MONTHS" localSheetId="1">#REF!</definedName>
    <definedName name="MONTHS" localSheetId="2">#REF!</definedName>
    <definedName name="MONTHS" localSheetId="4">#REF!</definedName>
    <definedName name="MONTHS">#REF!</definedName>
    <definedName name="MONTHS2" localSheetId="1">#REF!</definedName>
    <definedName name="MONTHS2" localSheetId="2">#REF!</definedName>
    <definedName name="MONTHS2" localSheetId="4">#REF!</definedName>
    <definedName name="MONTHS2">#REF!</definedName>
    <definedName name="MPMARebate" localSheetId="1">#REF!</definedName>
    <definedName name="MPMARebate" localSheetId="2">#REF!</definedName>
    <definedName name="MPMARebate" localSheetId="4">#REF!</definedName>
    <definedName name="MPMARebate">#REF!</definedName>
    <definedName name="NANLINE1" localSheetId="1">'[10]Total FBU'!#REF!</definedName>
    <definedName name="NANLINE1" localSheetId="2">'[10]Total FBU'!#REF!</definedName>
    <definedName name="NANLINE1" localSheetId="4">'[10]Total FBU'!#REF!</definedName>
    <definedName name="NANLINE1">'[10]Total FBU'!#REF!</definedName>
    <definedName name="NANLINE2" localSheetId="1">'[10]Total FBU'!#REF!</definedName>
    <definedName name="NANLINE2" localSheetId="2">'[10]Total FBU'!#REF!</definedName>
    <definedName name="NANLINE2" localSheetId="4">'[10]Total FBU'!#REF!</definedName>
    <definedName name="NANLINE2">'[10]Total FBU'!#REF!</definedName>
    <definedName name="NANTICOKE" localSheetId="1">#REF!</definedName>
    <definedName name="NANTICOKE" localSheetId="2">#REF!</definedName>
    <definedName name="NANTICOKE" localSheetId="4">#REF!</definedName>
    <definedName name="NANTICOKE">#REF!</definedName>
    <definedName name="NbrYearsSpreadCostsILW">[15]Main!$D$21</definedName>
    <definedName name="NbrYearsSpreadCostsLLW">[15]Main!$D$22</definedName>
    <definedName name="NbrYearsSpreadCostsUFD">[15]Main!$D$20</definedName>
    <definedName name="NCC">'[28]Static Data'!$E$25</definedName>
    <definedName name="new_discount_rate" localSheetId="1">#REF!</definedName>
    <definedName name="new_discount_rate" localSheetId="2">#REF!</definedName>
    <definedName name="new_discount_rate" localSheetId="4">#REF!</definedName>
    <definedName name="new_discount_rate">#REF!</definedName>
    <definedName name="nnnnn" localSheetId="1">#REF!</definedName>
    <definedName name="nnnnn" localSheetId="2">#REF!</definedName>
    <definedName name="nnnnn" localSheetId="4">#REF!</definedName>
    <definedName name="nnnnn">#REF!</definedName>
    <definedName name="nnnnnnnnnnnnn" localSheetId="1">#REF!</definedName>
    <definedName name="nnnnnnnnnnnnn" localSheetId="2">#REF!</definedName>
    <definedName name="nnnnnnnnnnnnn" localSheetId="4">#REF!</definedName>
    <definedName name="nnnnnnnnnnnnn">#REF!</definedName>
    <definedName name="nnnnnnnnnnnnnnnn" localSheetId="1">#REF!</definedName>
    <definedName name="nnnnnnnnnnnnnnnn" localSheetId="2">#REF!</definedName>
    <definedName name="nnnnnnnnnnnnnnnn" localSheetId="4">#REF!</definedName>
    <definedName name="nnnnnnnnnnnnnnnn">#REF!</definedName>
    <definedName name="NominalIntRate">[15]Main!$D$14</definedName>
    <definedName name="NOVSUM" localSheetId="1">#REF!</definedName>
    <definedName name="NOVSUM" localSheetId="2">#REF!</definedName>
    <definedName name="NOVSUM" localSheetId="4">#REF!</definedName>
    <definedName name="NOVSUM">#REF!</definedName>
    <definedName name="NUCLEAR">#N/A</definedName>
    <definedName name="OCTSUM" localSheetId="1">#REF!</definedName>
    <definedName name="OCTSUM" localSheetId="2">#REF!</definedName>
    <definedName name="OCTSUM" localSheetId="4">#REF!</definedName>
    <definedName name="OCTSUM">#REF!</definedName>
    <definedName name="old_discount_rate" localSheetId="1">#REF!</definedName>
    <definedName name="old_discount_rate" localSheetId="2">#REF!</definedName>
    <definedName name="old_discount_rate" localSheetId="4">#REF!</definedName>
    <definedName name="old_discount_rate">#REF!</definedName>
    <definedName name="OMA" localSheetId="1">#REF!</definedName>
    <definedName name="OMA" localSheetId="2">#REF!</definedName>
    <definedName name="OMA" localSheetId="4">#REF!</definedName>
    <definedName name="OMA">#REF!</definedName>
    <definedName name="OMA_PROG" localSheetId="1">#REF!</definedName>
    <definedName name="OMA_PROG" localSheetId="2">#REF!</definedName>
    <definedName name="OMA_PROG" localSheetId="4">#REF!</definedName>
    <definedName name="OMA_PROG">#REF!</definedName>
    <definedName name="OMA_RES" localSheetId="1">#REF!</definedName>
    <definedName name="OMA_RES" localSheetId="2">#REF!</definedName>
    <definedName name="OMA_RES" localSheetId="4">#REF!</definedName>
    <definedName name="OMA_RES">#REF!</definedName>
    <definedName name="ONFA_discount_rate" localSheetId="1">#REF!</definedName>
    <definedName name="ONFA_discount_rate" localSheetId="2">#REF!</definedName>
    <definedName name="ONFA_discount_rate" localSheetId="4">#REF!</definedName>
    <definedName name="ONFA_discount_rate">#REF!</definedName>
    <definedName name="ONFA_only?">[15]Results!$AC$22</definedName>
    <definedName name="Orgname">[31]settings!$B$12</definedName>
    <definedName name="Page1" localSheetId="1">#REF!</definedName>
    <definedName name="Page1" localSheetId="2">#REF!</definedName>
    <definedName name="Page1" localSheetId="4">#REF!</definedName>
    <definedName name="Page1">#REF!</definedName>
    <definedName name="Page2" localSheetId="1">#REF!</definedName>
    <definedName name="Page2" localSheetId="2">#REF!</definedName>
    <definedName name="Page2" localSheetId="4">#REF!</definedName>
    <definedName name="Page2">#REF!</definedName>
    <definedName name="PART1">[10]Lambton:Northwest!$A$4:$R$5</definedName>
    <definedName name="PART2">[10]Lambton:Northwest!$A$5:$R$327</definedName>
    <definedName name="PctApplyFirstYearCostsILW">[15]Main!$C$21</definedName>
    <definedName name="PctApplyFirstYearCostsLLW">[15]Main!$C$22</definedName>
    <definedName name="PctApplyFirstYearCostsUFD">[15]Main!$C$20</definedName>
    <definedName name="pl">[21]Notes!$E$78</definedName>
    <definedName name="pppppppp" localSheetId="1">#REF!</definedName>
    <definedName name="pppppppp" localSheetId="2">#REF!</definedName>
    <definedName name="pppppppp" localSheetId="4">#REF!</definedName>
    <definedName name="pppppppp">#REF!</definedName>
    <definedName name="PR0_Active">[12]settings!$F$6</definedName>
    <definedName name="PR0_Name">[12]settings!$G$6</definedName>
    <definedName name="PR0_pagno">[12]settings!$J$6</definedName>
    <definedName name="PR0_Range">[12]settings!$H$6</definedName>
    <definedName name="PR0_TF">[12]settings!$I$6</definedName>
    <definedName name="PR1_Active">[12]settings!$F$7</definedName>
    <definedName name="PR1_pagno">[12]settings!$J$7</definedName>
    <definedName name="PR1_Range">[12]settings!$H$7</definedName>
    <definedName name="PR1_TF">[12]settings!$I$7</definedName>
    <definedName name="PR10_Name">[12]settings!$G$16</definedName>
    <definedName name="PR10_pagno">[12]settings!$J$16</definedName>
    <definedName name="PR10_Range">[12]settings!$H$16</definedName>
    <definedName name="PR2_Active">[12]settings!$F$8</definedName>
    <definedName name="PR2_Name">[12]settings!$G$8</definedName>
    <definedName name="PR2_pagno">[12]settings!$J$8</definedName>
    <definedName name="PR2_TF">[12]settings!$I$8</definedName>
    <definedName name="PR3_Active">[12]settings!$F$9</definedName>
    <definedName name="PR3_Name">[12]settings!$G$9</definedName>
    <definedName name="PR3_Range">[12]settings!$H$9</definedName>
    <definedName name="PR3_TF">[12]settings!$I$9</definedName>
    <definedName name="PR4_active">[12]settings!$F$10</definedName>
    <definedName name="PR4_Name">[12]settings!$G$10</definedName>
    <definedName name="PR4_Range">[12]settings!$H$10</definedName>
    <definedName name="PR4_TF">[12]settings!$I$10</definedName>
    <definedName name="PR5_Active">[12]settings!$F$11</definedName>
    <definedName name="PR5_Name">[12]settings!$G$11</definedName>
    <definedName name="PR5_Range">[12]settings!$H$11</definedName>
    <definedName name="PR5_TF">[12]settings!$I$11</definedName>
    <definedName name="PR6_Active">[12]settings!$F$12</definedName>
    <definedName name="PR6_Name">[12]settings!$G$12</definedName>
    <definedName name="PR6_Range">[12]settings!$H$12</definedName>
    <definedName name="PR6_TF">[12]settings!$I$12</definedName>
    <definedName name="PR7_Name">[12]settings!$G$13</definedName>
    <definedName name="PR7_Range">[12]settings!$H$13</definedName>
    <definedName name="PR8_Active">[12]settings!$F$14</definedName>
    <definedName name="PR8_Name">[12]settings!$G$14</definedName>
    <definedName name="PR8_Range">[12]settings!$H$14</definedName>
    <definedName name="PR9_Active">[12]settings!$F$15</definedName>
    <definedName name="PR9_Name">[12]settings!$G$15</definedName>
    <definedName name="PR9_pagno">[12]settings!$J$15</definedName>
    <definedName name="PR9_TF">[12]settings!$I$15</definedName>
    <definedName name="Prelim_Invoice">[32]IMO_Prelim_Invoice!$B$2:$C$30</definedName>
    <definedName name="_xlnm.Print_Area" localSheetId="10">'10. Deferral_Variance_&amp;_Riders'!$A$1:$W$79</definedName>
    <definedName name="_xlnm.Print_Area" localSheetId="3">'4a. OEB_Adjustment_Input_Sheet'!$A$1:$X$98</definedName>
    <definedName name="_xlnm.Print_Area" localSheetId="4">'4b. OEB_Adjustment_Input_Sheet'!$A$1:$Y$65</definedName>
    <definedName name="_xlnm.Print_Area" localSheetId="5">'5. Rate_Base_&amp;_Cost_of_Capital'!$B$1:$W$42</definedName>
    <definedName name="_xlnm.Print_Area" localSheetId="7">'7. Rev_Req'!$A$1:$W$39</definedName>
    <definedName name="_xlnm.Print_Area">#REF!</definedName>
    <definedName name="Print_Area_MI" localSheetId="1">#REF!</definedName>
    <definedName name="Print_Area_MI" localSheetId="2">#REF!</definedName>
    <definedName name="Print_Area_MI" localSheetId="4">#REF!</definedName>
    <definedName name="Print_Area_MI">#REF!</definedName>
    <definedName name="Print_Header">[12]settings!$B$3</definedName>
    <definedName name="PrintPlanGroups">#N/A</definedName>
    <definedName name="PrintSubpDist">#N/A</definedName>
    <definedName name="PrintSummary">#N/A</definedName>
    <definedName name="PrintVn">#N/A</definedName>
    <definedName name="PrintWr">#N/A</definedName>
    <definedName name="PrmAllocationMethod">[15]Main!$I$11</definedName>
    <definedName name="PrmBundleDisposalMethod">[15]Main!$I$12</definedName>
    <definedName name="PrmCalcTax">[15]Main!$I$16</definedName>
    <definedName name="PrmEscalationMethod">[15]Main!$I$10</definedName>
    <definedName name="PrmILWInService">[15]Main!$X$12</definedName>
    <definedName name="PrmILWOPGCap">[15]Main!$Z$12</definedName>
    <definedName name="PrmInflationIndex">[15]Main!$I$15</definedName>
    <definedName name="PrmInflationMethod">[15]Main!$I$14</definedName>
    <definedName name="PrmLLWInservice">[15]Main!$X$11</definedName>
    <definedName name="PrmLLWOPGCap">[15]Main!$Z$11</definedName>
    <definedName name="PrmRateofReturnMethod">[15]Main!$I$13</definedName>
    <definedName name="PrmRiskModelOn">[15]Main!$I$17</definedName>
    <definedName name="PrmUFDInService">[15]Main!$X$10</definedName>
    <definedName name="PrmUFDOPGCap">[15]Main!$Z$10</definedName>
    <definedName name="PRODUCTION">#N/A</definedName>
    <definedName name="PURCHASE_POWER">#N/A</definedName>
    <definedName name="q" localSheetId="1">#REF!</definedName>
    <definedName name="q" localSheetId="2">#REF!</definedName>
    <definedName name="q" localSheetId="4">#REF!</definedName>
    <definedName name="q">#REF!</definedName>
    <definedName name="qqqqqqqqqqq" localSheetId="1">#REF!</definedName>
    <definedName name="qqqqqqqqqqq" localSheetId="2">#REF!</definedName>
    <definedName name="qqqqqqqqqqq" localSheetId="4">#REF!</definedName>
    <definedName name="qqqqqqqqqqq">#REF!</definedName>
    <definedName name="Range2" localSheetId="1">[33]OntLoad!#REF!</definedName>
    <definedName name="Range2" localSheetId="2">[33]OntLoad!#REF!</definedName>
    <definedName name="Range2" localSheetId="4">[33]OntLoad!#REF!</definedName>
    <definedName name="Range2">[33]OntLoad!#REF!</definedName>
    <definedName name="RATES" localSheetId="1">#REF!</definedName>
    <definedName name="RATES" localSheetId="2">#REF!</definedName>
    <definedName name="RATES" localSheetId="4">#REF!</definedName>
    <definedName name="RATES">#REF!</definedName>
    <definedName name="re" localSheetId="1">#REF!</definedName>
    <definedName name="re" localSheetId="2">#REF!</definedName>
    <definedName name="re" localSheetId="4">#REF!</definedName>
    <definedName name="re">#REF!</definedName>
    <definedName name="RealIntRate">[15]Main!$D$15</definedName>
    <definedName name="Report_Deprn" localSheetId="1">#REF!</definedName>
    <definedName name="Report_Deprn" localSheetId="2">#REF!</definedName>
    <definedName name="Report_Deprn" localSheetId="4">#REF!</definedName>
    <definedName name="Report_Deprn">#REF!</definedName>
    <definedName name="Report_Detail" localSheetId="1">#REF!</definedName>
    <definedName name="Report_Detail" localSheetId="2">#REF!</definedName>
    <definedName name="Report_Detail" localSheetId="4">#REF!</definedName>
    <definedName name="Report_Detail">#REF!</definedName>
    <definedName name="RetailData" localSheetId="1">#REF!</definedName>
    <definedName name="RetailData" localSheetId="2">#REF!</definedName>
    <definedName name="RetailData" localSheetId="4">#REF!</definedName>
    <definedName name="RetailData">#REF!</definedName>
    <definedName name="Revenues_From_All_Releases_With_OCV_and_NBV_new_hz" localSheetId="1">#REF!</definedName>
    <definedName name="Revenues_From_All_Releases_With_OCV_and_NBV_new_hz" localSheetId="2">#REF!</definedName>
    <definedName name="Revenues_From_All_Releases_With_OCV_and_NBV_new_hz" localSheetId="4">#REF!</definedName>
    <definedName name="Revenues_From_All_Releases_With_OCV_and_NBV_new_hz">#REF!</definedName>
    <definedName name="RiskCollectDistributionSamples">2</definedName>
    <definedName name="RiskCostFactorDCM">[15]Main!$M$29</definedName>
    <definedName name="RiskCostFactorDisposalILW">[15]Main!$M$33</definedName>
    <definedName name="RiskCostFactorDisposalLLW">[15]Main!$M$35</definedName>
    <definedName name="RiskCostFactorOpsILW">[15]Main!$M$32</definedName>
    <definedName name="RiskCostFactorOpsLLW">[15]Main!$M$34</definedName>
    <definedName name="RiskCostFactorUFD">[15]Main!$M$31</definedName>
    <definedName name="RiskCostFactorUFS">[15]Main!$M$30</definedName>
    <definedName name="RiskFixedSeed">1</definedName>
    <definedName name="RiskHasSettings">TRUE</definedName>
    <definedName name="RiskMinimizeOnStart">TRUE</definedName>
    <definedName name="RiskMonitorConvergence">FALSE</definedName>
    <definedName name="RiskNumIterations">500</definedName>
    <definedName name="RiskNumSimulations">1</definedName>
    <definedName name="RiskPauseOnError">FALSE</definedName>
    <definedName name="RiskRealTimeResults">FALSE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tandardRecalc">1</definedName>
    <definedName name="RiskStatFunctionsUpdateFreq">1</definedName>
    <definedName name="RiskTimeFactorDCM">[15]Main!$M$40</definedName>
    <definedName name="RiskTimeFactorILW">[15]Main!$M$43</definedName>
    <definedName name="RiskTimeFactorLLW">[15]Main!$M$44</definedName>
    <definedName name="RiskTimeFactorUFD">[15]Main!$M$42</definedName>
    <definedName name="RiskUpdateDisplay">FALSE</definedName>
    <definedName name="RiskUpdateStatFunctions">FALSE</definedName>
    <definedName name="RiskUseDifferentSeedForEachSim">FALSE</definedName>
    <definedName name="RiskUseFixedSeed">FALSE</definedName>
    <definedName name="RORdf" localSheetId="1">#REF!</definedName>
    <definedName name="RORdf" localSheetId="2">#REF!</definedName>
    <definedName name="RORdf" localSheetId="4">#REF!</definedName>
    <definedName name="RORdf">#REF!</definedName>
    <definedName name="RoRStdDev">[15]Main!$D$38</definedName>
    <definedName name="RORuf" localSheetId="1">#REF!</definedName>
    <definedName name="RORuf" localSheetId="2">#REF!</definedName>
    <definedName name="RORuf" localSheetId="4">#REF!</definedName>
    <definedName name="RORuf">#REF!</definedName>
    <definedName name="rrrrrrrrrrrrrrrr" localSheetId="1">#REF!</definedName>
    <definedName name="rrrrrrrrrrrrrrrr" localSheetId="2">#REF!</definedName>
    <definedName name="rrrrrrrrrrrrrrrr" localSheetId="4">#REF!</definedName>
    <definedName name="rrrrrrrrrrrrrrrr">#REF!</definedName>
    <definedName name="rt" localSheetId="1">#REF!</definedName>
    <definedName name="rt" localSheetId="2">#REF!</definedName>
    <definedName name="rt" localSheetId="4">#REF!</definedName>
    <definedName name="rt">#REF!</definedName>
    <definedName name="RTPA" localSheetId="1">#REF!</definedName>
    <definedName name="RTPA" localSheetId="2">#REF!</definedName>
    <definedName name="RTPA" localSheetId="4">#REF!</definedName>
    <definedName name="RTPA">#REF!</definedName>
    <definedName name="SAPBEXrevision" hidden="1">2</definedName>
    <definedName name="SAPBEXsysID" hidden="1">"SBP"</definedName>
    <definedName name="SAPBEXwbID" hidden="1">"1XMTYE84SS4VKWZYTO1KEOMHR"</definedName>
    <definedName name="SCHA" localSheetId="1">#REF!</definedName>
    <definedName name="SCHA" localSheetId="2">#REF!</definedName>
    <definedName name="SCHA" localSheetId="4">#REF!</definedName>
    <definedName name="SCHA">#REF!</definedName>
    <definedName name="SCHAA" localSheetId="1">#REF!</definedName>
    <definedName name="SCHAA" localSheetId="2">#REF!</definedName>
    <definedName name="SCHAA" localSheetId="4">#REF!</definedName>
    <definedName name="SCHAA">#REF!</definedName>
    <definedName name="SCHG" localSheetId="1">[5]III.F!#REF!</definedName>
    <definedName name="SCHG" localSheetId="2">[5]III.F!#REF!</definedName>
    <definedName name="SCHG" localSheetId="4">[5]III.F!#REF!</definedName>
    <definedName name="SCHG">[5]III.F!#REF!</definedName>
    <definedName name="ScnName">[15]Main!$C$3</definedName>
    <definedName name="SDate" localSheetId="1">#REF!</definedName>
    <definedName name="SDate" localSheetId="2">#REF!</definedName>
    <definedName name="SDate" localSheetId="4">#REF!</definedName>
    <definedName name="SDate">#REF!</definedName>
    <definedName name="sdfasdf" localSheetId="1" hidden="1">#REF!</definedName>
    <definedName name="sdfasdf" localSheetId="2" hidden="1">#REF!</definedName>
    <definedName name="sdfasdf" localSheetId="4" hidden="1">#REF!</definedName>
    <definedName name="sdfasdf" hidden="1">#REF!</definedName>
    <definedName name="SEPSUM" localSheetId="1">#REF!</definedName>
    <definedName name="SEPSUM" localSheetId="2">#REF!</definedName>
    <definedName name="SEPSUM" localSheetId="4">#REF!</definedName>
    <definedName name="SEPSUM">#REF!</definedName>
    <definedName name="SPACE" localSheetId="1">'[10]Total FBU'!#REF!</definedName>
    <definedName name="SPACE" localSheetId="2">'[10]Total FBU'!#REF!</definedName>
    <definedName name="SPACE" localSheetId="4">'[10]Total FBU'!#REF!</definedName>
    <definedName name="SPACE">'[10]Total FBU'!#REF!</definedName>
    <definedName name="SPACE1" localSheetId="1">'[10]Total FBU'!#REF!</definedName>
    <definedName name="SPACE1" localSheetId="2">'[10]Total FBU'!#REF!</definedName>
    <definedName name="SPACE1" localSheetId="4">'[10]Total FBU'!#REF!</definedName>
    <definedName name="SPACE1">'[10]Total FBU'!#REF!</definedName>
    <definedName name="SPACE3" localSheetId="1">'[10]Total FBU'!#REF!</definedName>
    <definedName name="SPACE3" localSheetId="2">'[10]Total FBU'!#REF!</definedName>
    <definedName name="SPACE3" localSheetId="4">'[10]Total FBU'!#REF!</definedName>
    <definedName name="SPACE3">'[10]Total FBU'!#REF!</definedName>
    <definedName name="SPACEN" localSheetId="1">'[10]Total FBU'!#REF!</definedName>
    <definedName name="SPACEN" localSheetId="2">'[10]Total FBU'!#REF!</definedName>
    <definedName name="SPACEN" localSheetId="4">'[10]Total FBU'!#REF!</definedName>
    <definedName name="SPACEN">'[10]Total FBU'!#REF!</definedName>
    <definedName name="sssssssssss" localSheetId="1">#REF!</definedName>
    <definedName name="sssssssssss" localSheetId="2">#REF!</definedName>
    <definedName name="sssssssssss" localSheetId="4">#REF!</definedName>
    <definedName name="sssssssssss">#REF!</definedName>
    <definedName name="sssssssssssss">[27]settings!$B$4</definedName>
    <definedName name="ssssssssssssss">[34]Rev_Pool_qtr_analysis!$D$32</definedName>
    <definedName name="st" localSheetId="1">#REF!</definedName>
    <definedName name="st" localSheetId="2">#REF!</definedName>
    <definedName name="st" localSheetId="4">#REF!</definedName>
    <definedName name="st">#REF!</definedName>
    <definedName name="Sub0_ATF">[12]settings!$B$10</definedName>
    <definedName name="Sub0_Existing">[12]settings!$A$10</definedName>
    <definedName name="Sub0_Name">[27]settings!$C$16</definedName>
    <definedName name="Sub1_ATF">[12]settings!$B$11</definedName>
    <definedName name="Sub1_Existing">[12]settings!$A$11</definedName>
    <definedName name="Sub1_Name">[12]settings!$C$11</definedName>
    <definedName name="Sub10_ATF">[12]settings!$B$20</definedName>
    <definedName name="Sub10_Existing">[12]settings!$A$20</definedName>
    <definedName name="Sub10_Name">[12]settings!$C$20</definedName>
    <definedName name="Sub11_ATF">[12]settings!$B$21</definedName>
    <definedName name="Sub11_Existing">[12]settings!$A$21</definedName>
    <definedName name="Sub11_Name">[12]settings!$C$21</definedName>
    <definedName name="Sub12_ATF">[12]settings!$B$22</definedName>
    <definedName name="Sub12_Existing">[12]settings!$A$22</definedName>
    <definedName name="Sub12_Name">[12]settings!$C$22</definedName>
    <definedName name="Sub13_ATF">[12]settings!$B$23</definedName>
    <definedName name="Sub13_Existing">[12]settings!$A$23</definedName>
    <definedName name="Sub13_Name">[12]settings!$C$23</definedName>
    <definedName name="Sub14_ATF">[12]settings!$B$24</definedName>
    <definedName name="Sub14_Existing">[12]settings!$A$24</definedName>
    <definedName name="Sub14_Name">[12]settings!$C$24</definedName>
    <definedName name="Sub2_ATF">[12]settings!$B$12</definedName>
    <definedName name="Sub2_Existing">[12]settings!$A$12</definedName>
    <definedName name="Sub2_Name">[12]settings!$C$12</definedName>
    <definedName name="Sub3_ATF">[12]settings!$B$13</definedName>
    <definedName name="Sub3_Existing">[12]settings!$A$13</definedName>
    <definedName name="Sub3_Name">[12]settings!$C$13</definedName>
    <definedName name="Sub4_ATF">[12]settings!$B$14</definedName>
    <definedName name="Sub4_Existing">[12]settings!$A$14</definedName>
    <definedName name="Sub4_Name">[12]settings!$C$14</definedName>
    <definedName name="Sub5_ATF">[12]settings!$B$15</definedName>
    <definedName name="Sub5_Existing">[12]settings!$A$15</definedName>
    <definedName name="Sub5_Name">[12]settings!$C$15</definedName>
    <definedName name="Sub6_ATF">[12]settings!$B$16</definedName>
    <definedName name="Sub6_Existing">[12]settings!$A$16</definedName>
    <definedName name="Sub6_Name">[12]settings!$C$16</definedName>
    <definedName name="Sub7_ATF">[12]settings!$B$17</definedName>
    <definedName name="Sub7_Existing">[12]settings!$A$17</definedName>
    <definedName name="Sub7_Name">[12]settings!$C$17</definedName>
    <definedName name="Sub8_ATF">[12]settings!$B$18</definedName>
    <definedName name="Sub8_Existing">[12]settings!$A$18</definedName>
    <definedName name="Sub8_Name">[12]settings!$C$18</definedName>
    <definedName name="Sub9_ATF">[12]settings!$B$19</definedName>
    <definedName name="Sub9_Existing">[12]settings!$A$19</definedName>
    <definedName name="Sub9_Name">[12]settings!$C$19</definedName>
    <definedName name="Support">[12]settings!$B$7</definedName>
    <definedName name="support2">[12]settings!$C$7</definedName>
    <definedName name="TaxRate">[15]Main!$D$13</definedName>
    <definedName name="TaxYear">[15]Main!$D$12</definedName>
    <definedName name="TBAY" localSheetId="1">#REF!</definedName>
    <definedName name="TBAY" localSheetId="2">#REF!</definedName>
    <definedName name="TBAY" localSheetId="4">#REF!</definedName>
    <definedName name="TBAY">#REF!</definedName>
    <definedName name="TBAYFOOT" localSheetId="1">#REF!</definedName>
    <definedName name="TBAYFOOT" localSheetId="2">#REF!</definedName>
    <definedName name="TBAYFOOT" localSheetId="4">#REF!</definedName>
    <definedName name="TBAYFOOT">#REF!</definedName>
    <definedName name="tblUnitReferenceDates">[15]ShiftedCostsDCM!$B$3:$F$25</definedName>
    <definedName name="TEST0" localSheetId="1">#REF!</definedName>
    <definedName name="TEST0" localSheetId="2">#REF!</definedName>
    <definedName name="TEST0" localSheetId="4">#REF!</definedName>
    <definedName name="TEST0">#REF!</definedName>
    <definedName name="TEST1" localSheetId="1">#REF!</definedName>
    <definedName name="TEST1" localSheetId="2">#REF!</definedName>
    <definedName name="TEST1" localSheetId="4">#REF!</definedName>
    <definedName name="TEST1">#REF!</definedName>
    <definedName name="TEST2" localSheetId="1">#REF!</definedName>
    <definedName name="TEST2" localSheetId="2">#REF!</definedName>
    <definedName name="TEST2" localSheetId="4">#REF!</definedName>
    <definedName name="TEST2">#REF!</definedName>
    <definedName name="TEST3" localSheetId="1">#REF!</definedName>
    <definedName name="TEST3" localSheetId="2">#REF!</definedName>
    <definedName name="TEST3" localSheetId="4">#REF!</definedName>
    <definedName name="TEST3">#REF!</definedName>
    <definedName name="TEST4" localSheetId="1">#REF!</definedName>
    <definedName name="TEST4" localSheetId="2">#REF!</definedName>
    <definedName name="TEST4" localSheetId="4">#REF!</definedName>
    <definedName name="TEST4">#REF!</definedName>
    <definedName name="TESTHKEY" localSheetId="1">#REF!</definedName>
    <definedName name="TESTHKEY" localSheetId="2">#REF!</definedName>
    <definedName name="TESTHKEY" localSheetId="4">#REF!</definedName>
    <definedName name="TESTHKEY">#REF!</definedName>
    <definedName name="TESTKEYS" localSheetId="1">#REF!</definedName>
    <definedName name="TESTKEYS" localSheetId="2">#REF!</definedName>
    <definedName name="TESTKEYS" localSheetId="4">#REF!</definedName>
    <definedName name="TESTKEYS">#REF!</definedName>
    <definedName name="TESTVKEY" localSheetId="1">#REF!</definedName>
    <definedName name="TESTVKEY" localSheetId="2">#REF!</definedName>
    <definedName name="TESTVKEY" localSheetId="4">#REF!</definedName>
    <definedName name="TESTVKEY">#REF!</definedName>
    <definedName name="THBAY" localSheetId="1">#REF!</definedName>
    <definedName name="THBAY" localSheetId="2">#REF!</definedName>
    <definedName name="THBAY" localSheetId="4">#REF!</definedName>
    <definedName name="THBAY">#REF!</definedName>
    <definedName name="third">[34]Rev_Pool_qtr_analysis!$D$32</definedName>
    <definedName name="Tot_MWh" localSheetId="1">'[14]99 Budget -John Arciuch'!#REF!</definedName>
    <definedName name="Tot_MWh" localSheetId="2">'[14]99 Budget -John Arciuch'!#REF!</definedName>
    <definedName name="Tot_MWh" localSheetId="4">'[14]99 Budget -John Arciuch'!#REF!</definedName>
    <definedName name="Tot_MWh">'[14]99 Budget -John Arciuch'!#REF!</definedName>
    <definedName name="TotalBundles">[15]Bundles!$X$106</definedName>
    <definedName name="TotalILWWaste">[15]ILWWaste!$X$106</definedName>
    <definedName name="TotalLLWWaste">[15]LLWWaste!$X$106</definedName>
    <definedName name="Trade_Summary1">[35]Trading!$B$4:$J$102</definedName>
    <definedName name="Trading_Accrual">[36]Trading!$A$4:$K$106</definedName>
    <definedName name="Trading_Summary">[7]Trading!$B$4:$J$80</definedName>
    <definedName name="Trans_Capital" localSheetId="1">#REF!</definedName>
    <definedName name="Trans_Capital" localSheetId="2">#REF!</definedName>
    <definedName name="Trans_Capital" localSheetId="4">#REF!</definedName>
    <definedName name="Trans_Capital">#REF!</definedName>
    <definedName name="transp_res" localSheetId="1">#REF!</definedName>
    <definedName name="transp_res" localSheetId="2">#REF!</definedName>
    <definedName name="transp_res" localSheetId="4">#REF!</definedName>
    <definedName name="transp_res">#REF!</definedName>
    <definedName name="trend" localSheetId="1">#REF!</definedName>
    <definedName name="trend" localSheetId="2">#REF!</definedName>
    <definedName name="trend" localSheetId="4">#REF!</definedName>
    <definedName name="trend">#REF!</definedName>
    <definedName name="TSF" localSheetId="1">#REF!</definedName>
    <definedName name="TSF" localSheetId="2">#REF!</definedName>
    <definedName name="TSF" localSheetId="4">#REF!</definedName>
    <definedName name="TSF">#REF!</definedName>
    <definedName name="ttl_loss_mwh" localSheetId="1">'[14]99 Budget -John Arciuch'!#REF!</definedName>
    <definedName name="ttl_loss_mwh" localSheetId="2">'[14]99 Budget -John Arciuch'!#REF!</definedName>
    <definedName name="ttl_loss_mwh" localSheetId="4">'[14]99 Budget -John Arciuch'!#REF!</definedName>
    <definedName name="ttl_loss_mwh">'[14]99 Budget -John Arciuch'!#REF!</definedName>
    <definedName name="tttt" localSheetId="1">#REF!</definedName>
    <definedName name="tttt" localSheetId="2">#REF!</definedName>
    <definedName name="tttt" localSheetId="4">#REF!</definedName>
    <definedName name="tttt">#REF!</definedName>
    <definedName name="tttttt" localSheetId="1">#REF!</definedName>
    <definedName name="tttttt" localSheetId="2">#REF!</definedName>
    <definedName name="tttttt" localSheetId="4">#REF!</definedName>
    <definedName name="tttttt">#REF!</definedName>
    <definedName name="tttttttttt" localSheetId="1">#REF!</definedName>
    <definedName name="tttttttttt" localSheetId="2">#REF!</definedName>
    <definedName name="tttttttttt" localSheetId="4">#REF!</definedName>
    <definedName name="tttttttttt">#REF!</definedName>
    <definedName name="ttttttttttttt" localSheetId="1">#REF!</definedName>
    <definedName name="ttttttttttttt" localSheetId="2">#REF!</definedName>
    <definedName name="ttttttttttttt" localSheetId="4">#REF!</definedName>
    <definedName name="ttttttttttttt">#REF!</definedName>
    <definedName name="u" localSheetId="1">#REF!</definedName>
    <definedName name="u" localSheetId="2">#REF!</definedName>
    <definedName name="u" localSheetId="4">#REF!</definedName>
    <definedName name="u">#REF!</definedName>
    <definedName name="UnitsPerStation">4</definedName>
    <definedName name="US">'[37]Summary U$'!$D$17</definedName>
    <definedName name="Version_Mode">[12]settings!$C$3</definedName>
    <definedName name="Version_Name">[12]settings!$C$3</definedName>
    <definedName name="VOLUMES" localSheetId="1">#REF!</definedName>
    <definedName name="VOLUMES" localSheetId="2">#REF!</definedName>
    <definedName name="VOLUMES" localSheetId="4">#REF!</definedName>
    <definedName name="VOLUMES">#REF!</definedName>
    <definedName name="vvvvvvvvvvv" localSheetId="1">#REF!</definedName>
    <definedName name="vvvvvvvvvvv" localSheetId="2">#REF!</definedName>
    <definedName name="vvvvvvvvvvv" localSheetId="4">#REF!</definedName>
    <definedName name="vvvvvvvvvvv">#REF!</definedName>
    <definedName name="WeightedIndicesDCM">[15]WeightedIndices!$W$2:$AC$112</definedName>
    <definedName name="WeightedIndicesILW">[15]WeightedIndices!$AM$2:$AN$112</definedName>
    <definedName name="WeightedIndicesLLW">[15]WeightedIndices!$AO$2:$AP$112</definedName>
    <definedName name="WeightedIndicesUFD">[15]WeightedIndices!$AK$2:$AL$112</definedName>
    <definedName name="WeightedIndicesUFS">[15]WeightedIndices!$AD$2:$AJ$112</definedName>
    <definedName name="YREND" localSheetId="1">#REF!</definedName>
    <definedName name="YREND" localSheetId="2">#REF!</definedName>
    <definedName name="YREND" localSheetId="4">#REF!</definedName>
    <definedName name="YREND">#REF!</definedName>
    <definedName name="YRENDSUM" localSheetId="1">#REF!</definedName>
    <definedName name="YRENDSUM" localSheetId="2">#REF!</definedName>
    <definedName name="YRENDSUM" localSheetId="4">#REF!</definedName>
    <definedName name="YRENDSUM">#REF!</definedName>
    <definedName name="YTDRebateRecovery">'[36]ONPA Rebate'!$B$18:$M$21</definedName>
  </definedNames>
  <calcPr calcId="191028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32" i="99" l="1"/>
  <c r="T32" i="99"/>
  <c r="P32" i="99"/>
  <c r="L32" i="99"/>
  <c r="H32" i="99"/>
  <c r="P78" i="98"/>
  <c r="G20" i="89" l="1"/>
  <c r="P64" i="99" l="1"/>
  <c r="G64" i="99"/>
  <c r="X64" i="99"/>
  <c r="G32" i="99"/>
  <c r="H64" i="99"/>
  <c r="L64" i="99"/>
  <c r="T64" i="99"/>
  <c r="P12" i="67" l="1"/>
  <c r="T12" i="67" l="1"/>
  <c r="X12" i="67" l="1"/>
  <c r="F15" i="91" l="1"/>
  <c r="V72" i="91" l="1"/>
  <c r="T72" i="91"/>
  <c r="R72" i="91"/>
  <c r="P72" i="91"/>
  <c r="N72" i="91"/>
  <c r="L72" i="91"/>
  <c r="J72" i="91"/>
  <c r="H72" i="91"/>
  <c r="F72" i="91"/>
  <c r="D72" i="91"/>
  <c r="V31" i="91"/>
  <c r="T31" i="91"/>
  <c r="R31" i="91"/>
  <c r="P31" i="91"/>
  <c r="N31" i="91"/>
  <c r="L31" i="91"/>
  <c r="J31" i="91"/>
  <c r="H31" i="91"/>
  <c r="F31" i="91"/>
  <c r="D31" i="91"/>
  <c r="Y63" i="99"/>
  <c r="W72" i="91" s="1"/>
  <c r="U63" i="99"/>
  <c r="S72" i="91" s="1"/>
  <c r="M72" i="91"/>
  <c r="I72" i="91"/>
  <c r="E72" i="91"/>
  <c r="Y31" i="99"/>
  <c r="W31" i="91" s="1"/>
  <c r="U31" i="99"/>
  <c r="S31" i="91" s="1"/>
  <c r="Q31" i="99"/>
  <c r="O31" i="91" s="1"/>
  <c r="M31" i="99"/>
  <c r="K31" i="91" s="1"/>
  <c r="I31" i="99"/>
  <c r="G31" i="91" s="1"/>
  <c r="M63" i="99" l="1"/>
  <c r="K72" i="91" s="1"/>
  <c r="I63" i="99"/>
  <c r="G72" i="91" s="1"/>
  <c r="Q63" i="99"/>
  <c r="O72" i="91" s="1"/>
  <c r="E31" i="91"/>
  <c r="I31" i="91"/>
  <c r="M31" i="91"/>
  <c r="Q31" i="91"/>
  <c r="U31" i="91"/>
  <c r="Q72" i="91"/>
  <c r="U72" i="91"/>
  <c r="X78" i="98"/>
  <c r="V66" i="98"/>
  <c r="T78" i="98"/>
  <c r="R66" i="98"/>
  <c r="N66" i="98"/>
  <c r="L78" i="98"/>
  <c r="J66" i="98"/>
  <c r="H78" i="98"/>
  <c r="F66" i="98"/>
  <c r="H49" i="98"/>
  <c r="H48" i="98"/>
  <c r="H41" i="98"/>
  <c r="H40" i="98"/>
  <c r="F37" i="98"/>
  <c r="X19" i="98"/>
  <c r="X16" i="98"/>
  <c r="X14" i="98"/>
  <c r="T19" i="98"/>
  <c r="T16" i="98"/>
  <c r="T14" i="98"/>
  <c r="P19" i="98"/>
  <c r="P16" i="98"/>
  <c r="P14" i="98"/>
  <c r="L19" i="98"/>
  <c r="L16" i="98"/>
  <c r="L14" i="98"/>
  <c r="H19" i="98"/>
  <c r="H16" i="98"/>
  <c r="H14" i="98"/>
  <c r="W34" i="91"/>
  <c r="S34" i="91"/>
  <c r="O34" i="91"/>
  <c r="K34" i="91"/>
  <c r="G34" i="91"/>
  <c r="F30" i="91"/>
  <c r="F29" i="91"/>
  <c r="F28" i="91"/>
  <c r="F27" i="91"/>
  <c r="F26" i="91"/>
  <c r="F25" i="91"/>
  <c r="F24" i="91"/>
  <c r="F23" i="91"/>
  <c r="F22" i="91"/>
  <c r="F21" i="91"/>
  <c r="F20" i="91"/>
  <c r="F19" i="91"/>
  <c r="F18" i="91"/>
  <c r="F17" i="91"/>
  <c r="F16" i="91"/>
  <c r="F14" i="91"/>
  <c r="F13" i="91"/>
  <c r="F12" i="91"/>
  <c r="J67" i="91"/>
  <c r="J66" i="91"/>
  <c r="J65" i="91"/>
  <c r="J64" i="91"/>
  <c r="J63" i="91"/>
  <c r="J62" i="91"/>
  <c r="J61" i="91"/>
  <c r="J60" i="91"/>
  <c r="J59" i="91"/>
  <c r="J58" i="91"/>
  <c r="J57" i="91"/>
  <c r="J56" i="91"/>
  <c r="J55" i="91"/>
  <c r="J54" i="91"/>
  <c r="J53" i="91"/>
  <c r="J52" i="91"/>
  <c r="J51" i="91"/>
  <c r="J50" i="91"/>
  <c r="J49" i="91"/>
  <c r="J48" i="91"/>
  <c r="J47" i="91"/>
  <c r="J46" i="91"/>
  <c r="J45" i="91"/>
  <c r="J44" i="91"/>
  <c r="F44" i="91"/>
  <c r="F32" i="91" l="1"/>
  <c r="F44" i="98"/>
  <c r="F50" i="98"/>
  <c r="F45" i="98"/>
  <c r="F53" i="98" l="1"/>
  <c r="F54" i="98"/>
  <c r="F55" i="98" s="1"/>
  <c r="F57" i="98" s="1"/>
  <c r="F22" i="98" s="1"/>
  <c r="D22" i="92" l="1"/>
  <c r="V13" i="70" l="1"/>
  <c r="R13" i="70"/>
  <c r="N13" i="70"/>
  <c r="J13" i="70"/>
  <c r="F13" i="70"/>
  <c r="T26" i="89" l="1"/>
  <c r="E51" i="89" l="1"/>
  <c r="S22" i="68" l="1"/>
  <c r="X31" i="67"/>
  <c r="W26" i="68" s="1"/>
  <c r="Q26" i="68"/>
  <c r="P31" i="67"/>
  <c r="O26" i="68" s="1"/>
  <c r="L31" i="67"/>
  <c r="K26" i="68" s="1"/>
  <c r="E26" i="68"/>
  <c r="H31" i="67" l="1"/>
  <c r="G26" i="68" s="1"/>
  <c r="M26" i="68"/>
  <c r="I26" i="68"/>
  <c r="U26" i="68"/>
  <c r="T31" i="67"/>
  <c r="S26" i="68" s="1"/>
  <c r="J26" i="68" l="1"/>
  <c r="R26" i="68"/>
  <c r="F26" i="68"/>
  <c r="V26" i="68"/>
  <c r="N26" i="68"/>
  <c r="M21" i="91" l="1"/>
  <c r="Q21" i="99"/>
  <c r="U68" i="91"/>
  <c r="M68" i="91"/>
  <c r="I35" i="99"/>
  <c r="G44" i="91" s="1"/>
  <c r="E44" i="91"/>
  <c r="I43" i="99"/>
  <c r="G52" i="91" s="1"/>
  <c r="E52" i="91"/>
  <c r="I51" i="99"/>
  <c r="G60" i="91" s="1"/>
  <c r="E60" i="91"/>
  <c r="I59" i="99"/>
  <c r="E68" i="91"/>
  <c r="M39" i="99"/>
  <c r="K48" i="91" s="1"/>
  <c r="I48" i="91"/>
  <c r="M47" i="99"/>
  <c r="K56" i="91" s="1"/>
  <c r="I56" i="91"/>
  <c r="M51" i="99"/>
  <c r="K60" i="91" s="1"/>
  <c r="I60" i="91"/>
  <c r="M59" i="99"/>
  <c r="I68" i="91"/>
  <c r="Q39" i="99"/>
  <c r="O48" i="91" s="1"/>
  <c r="M48" i="91"/>
  <c r="Q43" i="99"/>
  <c r="O52" i="91" s="1"/>
  <c r="M52" i="91"/>
  <c r="Q47" i="99"/>
  <c r="O56" i="91" s="1"/>
  <c r="M56" i="91"/>
  <c r="Q51" i="99"/>
  <c r="O60" i="91" s="1"/>
  <c r="M60" i="91"/>
  <c r="Q55" i="99"/>
  <c r="O64" i="91" s="1"/>
  <c r="M64" i="91"/>
  <c r="U35" i="99"/>
  <c r="S44" i="91" s="1"/>
  <c r="Q44" i="91"/>
  <c r="U43" i="99"/>
  <c r="S52" i="91" s="1"/>
  <c r="Q52" i="91"/>
  <c r="U47" i="99"/>
  <c r="S56" i="91" s="1"/>
  <c r="Q56" i="91"/>
  <c r="U55" i="99"/>
  <c r="S64" i="91" s="1"/>
  <c r="Q64" i="91"/>
  <c r="U59" i="99"/>
  <c r="Q68" i="91"/>
  <c r="Y35" i="99"/>
  <c r="W44" i="91" s="1"/>
  <c r="U44" i="91"/>
  <c r="Y39" i="99"/>
  <c r="W48" i="91" s="1"/>
  <c r="U48" i="91"/>
  <c r="Y43" i="99"/>
  <c r="W52" i="91" s="1"/>
  <c r="U52" i="91"/>
  <c r="Y47" i="99"/>
  <c r="W56" i="91" s="1"/>
  <c r="U56" i="91"/>
  <c r="Y51" i="99"/>
  <c r="W60" i="91" s="1"/>
  <c r="U60" i="91"/>
  <c r="Y55" i="99"/>
  <c r="W64" i="91" s="1"/>
  <c r="U64" i="91"/>
  <c r="I12" i="99"/>
  <c r="E12" i="91"/>
  <c r="I20" i="99"/>
  <c r="E20" i="91"/>
  <c r="I28" i="99"/>
  <c r="E28" i="91"/>
  <c r="M17" i="99"/>
  <c r="I17" i="91"/>
  <c r="M25" i="99"/>
  <c r="I25" i="91"/>
  <c r="Q18" i="99"/>
  <c r="M18" i="91"/>
  <c r="Q26" i="99"/>
  <c r="M26" i="91"/>
  <c r="U14" i="99"/>
  <c r="Q14" i="91"/>
  <c r="U30" i="99"/>
  <c r="Q30" i="91"/>
  <c r="Y19" i="99"/>
  <c r="U19" i="91"/>
  <c r="Y27" i="99"/>
  <c r="U27" i="91"/>
  <c r="I40" i="99"/>
  <c r="G49" i="91" s="1"/>
  <c r="E49" i="91"/>
  <c r="I48" i="99"/>
  <c r="G57" i="91" s="1"/>
  <c r="E57" i="91"/>
  <c r="I56" i="99"/>
  <c r="G65" i="91" s="1"/>
  <c r="E65" i="91"/>
  <c r="M40" i="99"/>
  <c r="K49" i="91" s="1"/>
  <c r="I49" i="91"/>
  <c r="M48" i="99"/>
  <c r="K57" i="91" s="1"/>
  <c r="I57" i="91"/>
  <c r="M56" i="99"/>
  <c r="K65" i="91" s="1"/>
  <c r="I65" i="91"/>
  <c r="Q36" i="99"/>
  <c r="O45" i="91" s="1"/>
  <c r="M45" i="91"/>
  <c r="Q44" i="99"/>
  <c r="O53" i="91" s="1"/>
  <c r="M53" i="91"/>
  <c r="Q52" i="99"/>
  <c r="O61" i="91" s="1"/>
  <c r="M61" i="91"/>
  <c r="Q60" i="99"/>
  <c r="O69" i="91" s="1"/>
  <c r="M69" i="91"/>
  <c r="U40" i="99"/>
  <c r="S49" i="91" s="1"/>
  <c r="Q49" i="91"/>
  <c r="U44" i="99"/>
  <c r="S53" i="91" s="1"/>
  <c r="Q53" i="91"/>
  <c r="U52" i="99"/>
  <c r="S61" i="91" s="1"/>
  <c r="Q61" i="91"/>
  <c r="U60" i="99"/>
  <c r="S69" i="91" s="1"/>
  <c r="Q69" i="91"/>
  <c r="Y44" i="99"/>
  <c r="W53" i="91" s="1"/>
  <c r="U53" i="91"/>
  <c r="Y52" i="99"/>
  <c r="W61" i="91" s="1"/>
  <c r="U61" i="91"/>
  <c r="Y60" i="99"/>
  <c r="W69" i="91" s="1"/>
  <c r="U69" i="91"/>
  <c r="I17" i="99"/>
  <c r="E17" i="91"/>
  <c r="I25" i="99"/>
  <c r="E25" i="91"/>
  <c r="M14" i="99"/>
  <c r="I14" i="91"/>
  <c r="M22" i="99"/>
  <c r="I22" i="91"/>
  <c r="M30" i="99"/>
  <c r="I30" i="91"/>
  <c r="Q15" i="99"/>
  <c r="M15" i="91"/>
  <c r="Q23" i="99"/>
  <c r="M23" i="91"/>
  <c r="Q27" i="99"/>
  <c r="M27" i="91"/>
  <c r="U19" i="99"/>
  <c r="Q19" i="91"/>
  <c r="U27" i="99"/>
  <c r="Q27" i="91"/>
  <c r="Y16" i="99"/>
  <c r="U16" i="91"/>
  <c r="Y28" i="99"/>
  <c r="U28" i="91"/>
  <c r="I37" i="99"/>
  <c r="G46" i="91" s="1"/>
  <c r="E46" i="91"/>
  <c r="I41" i="99"/>
  <c r="G50" i="91" s="1"/>
  <c r="E50" i="91"/>
  <c r="I45" i="99"/>
  <c r="G54" i="91" s="1"/>
  <c r="E54" i="91"/>
  <c r="I49" i="99"/>
  <c r="G58" i="91" s="1"/>
  <c r="E58" i="91"/>
  <c r="I53" i="99"/>
  <c r="G62" i="91" s="1"/>
  <c r="E62" i="91"/>
  <c r="I57" i="99"/>
  <c r="G66" i="91" s="1"/>
  <c r="E66" i="91"/>
  <c r="I61" i="99"/>
  <c r="G70" i="91" s="1"/>
  <c r="E70" i="91"/>
  <c r="M37" i="99"/>
  <c r="K46" i="91" s="1"/>
  <c r="I46" i="91"/>
  <c r="M41" i="99"/>
  <c r="K50" i="91" s="1"/>
  <c r="I50" i="91"/>
  <c r="M45" i="99"/>
  <c r="K54" i="91" s="1"/>
  <c r="I54" i="91"/>
  <c r="M49" i="99"/>
  <c r="K58" i="91" s="1"/>
  <c r="I58" i="91"/>
  <c r="M53" i="99"/>
  <c r="K62" i="91" s="1"/>
  <c r="I62" i="91"/>
  <c r="M57" i="99"/>
  <c r="K66" i="91" s="1"/>
  <c r="I66" i="91"/>
  <c r="M61" i="99"/>
  <c r="K70" i="91" s="1"/>
  <c r="I70" i="91"/>
  <c r="Q37" i="99"/>
  <c r="O46" i="91" s="1"/>
  <c r="M46" i="91"/>
  <c r="Q41" i="99"/>
  <c r="O50" i="91" s="1"/>
  <c r="M50" i="91"/>
  <c r="Q45" i="99"/>
  <c r="O54" i="91" s="1"/>
  <c r="M54" i="91"/>
  <c r="Q49" i="99"/>
  <c r="O58" i="91" s="1"/>
  <c r="M58" i="91"/>
  <c r="Q53" i="99"/>
  <c r="O62" i="91" s="1"/>
  <c r="M62" i="91"/>
  <c r="Q57" i="99"/>
  <c r="O66" i="91" s="1"/>
  <c r="M66" i="91"/>
  <c r="Q61" i="99"/>
  <c r="O70" i="91" s="1"/>
  <c r="M70" i="91"/>
  <c r="U37" i="99"/>
  <c r="S46" i="91" s="1"/>
  <c r="Q46" i="91"/>
  <c r="U41" i="99"/>
  <c r="S50" i="91" s="1"/>
  <c r="Q50" i="91"/>
  <c r="U45" i="99"/>
  <c r="S54" i="91" s="1"/>
  <c r="Q54" i="91"/>
  <c r="U49" i="99"/>
  <c r="S58" i="91" s="1"/>
  <c r="Q58" i="91"/>
  <c r="U53" i="99"/>
  <c r="S62" i="91" s="1"/>
  <c r="Q62" i="91"/>
  <c r="U57" i="99"/>
  <c r="S66" i="91" s="1"/>
  <c r="Q66" i="91"/>
  <c r="U61" i="99"/>
  <c r="S70" i="91" s="1"/>
  <c r="Q70" i="91"/>
  <c r="Y37" i="99"/>
  <c r="W46" i="91" s="1"/>
  <c r="U46" i="91"/>
  <c r="Y41" i="99"/>
  <c r="W50" i="91" s="1"/>
  <c r="U50" i="91"/>
  <c r="Y45" i="99"/>
  <c r="W54" i="91" s="1"/>
  <c r="U54" i="91"/>
  <c r="Y49" i="99"/>
  <c r="W58" i="91" s="1"/>
  <c r="U58" i="91"/>
  <c r="Y53" i="99"/>
  <c r="W62" i="91" s="1"/>
  <c r="U62" i="91"/>
  <c r="Y57" i="99"/>
  <c r="W66" i="91" s="1"/>
  <c r="U66" i="91"/>
  <c r="Y61" i="99"/>
  <c r="W70" i="91" s="1"/>
  <c r="U70" i="91"/>
  <c r="I14" i="99"/>
  <c r="E14" i="91"/>
  <c r="I18" i="99"/>
  <c r="E18" i="91"/>
  <c r="I22" i="99"/>
  <c r="E22" i="91"/>
  <c r="I26" i="99"/>
  <c r="E26" i="91"/>
  <c r="I30" i="99"/>
  <c r="E30" i="91"/>
  <c r="M15" i="99"/>
  <c r="I15" i="91"/>
  <c r="M19" i="99"/>
  <c r="I19" i="91"/>
  <c r="M23" i="99"/>
  <c r="I23" i="91"/>
  <c r="M27" i="99"/>
  <c r="I27" i="91"/>
  <c r="Q12" i="99"/>
  <c r="M12" i="91"/>
  <c r="Q16" i="99"/>
  <c r="M16" i="91"/>
  <c r="Q20" i="99"/>
  <c r="M20" i="91"/>
  <c r="Q24" i="99"/>
  <c r="M24" i="91"/>
  <c r="Q28" i="99"/>
  <c r="M28" i="91"/>
  <c r="U12" i="99"/>
  <c r="Q12" i="91"/>
  <c r="U16" i="99"/>
  <c r="Q16" i="91"/>
  <c r="U20" i="99"/>
  <c r="Q20" i="91"/>
  <c r="U24" i="99"/>
  <c r="Q24" i="91"/>
  <c r="U28" i="99"/>
  <c r="Q28" i="91"/>
  <c r="Y13" i="99"/>
  <c r="U13" i="91"/>
  <c r="Y17" i="99"/>
  <c r="U17" i="91"/>
  <c r="Y21" i="99"/>
  <c r="U21" i="91"/>
  <c r="Y25" i="99"/>
  <c r="U25" i="91"/>
  <c r="Y29" i="99"/>
  <c r="U29" i="91"/>
  <c r="I39" i="99"/>
  <c r="G48" i="91" s="1"/>
  <c r="E48" i="91"/>
  <c r="I47" i="99"/>
  <c r="G56" i="91" s="1"/>
  <c r="E56" i="91"/>
  <c r="I55" i="99"/>
  <c r="G64" i="91" s="1"/>
  <c r="E64" i="91"/>
  <c r="M35" i="99"/>
  <c r="K44" i="91" s="1"/>
  <c r="I44" i="91"/>
  <c r="M43" i="99"/>
  <c r="K52" i="91" s="1"/>
  <c r="I52" i="91"/>
  <c r="M55" i="99"/>
  <c r="K64" i="91" s="1"/>
  <c r="I64" i="91"/>
  <c r="Q35" i="99"/>
  <c r="O44" i="91" s="1"/>
  <c r="M44" i="91"/>
  <c r="U39" i="99"/>
  <c r="S48" i="91" s="1"/>
  <c r="Q48" i="91"/>
  <c r="U51" i="99"/>
  <c r="S60" i="91" s="1"/>
  <c r="Q60" i="91"/>
  <c r="I16" i="99"/>
  <c r="E16" i="91"/>
  <c r="I24" i="99"/>
  <c r="E24" i="91"/>
  <c r="M13" i="99"/>
  <c r="I13" i="91"/>
  <c r="M21" i="99"/>
  <c r="I21" i="91"/>
  <c r="M29" i="99"/>
  <c r="I29" i="91"/>
  <c r="Q14" i="99"/>
  <c r="M14" i="91"/>
  <c r="Q22" i="99"/>
  <c r="M22" i="91"/>
  <c r="Q30" i="99"/>
  <c r="M30" i="91"/>
  <c r="U18" i="99"/>
  <c r="Q18" i="91"/>
  <c r="U22" i="99"/>
  <c r="Q22" i="91"/>
  <c r="U26" i="99"/>
  <c r="Q26" i="91"/>
  <c r="Y15" i="99"/>
  <c r="U15" i="91"/>
  <c r="Y23" i="99"/>
  <c r="U23" i="91"/>
  <c r="I36" i="99"/>
  <c r="G45" i="91" s="1"/>
  <c r="E45" i="91"/>
  <c r="I44" i="99"/>
  <c r="G53" i="91" s="1"/>
  <c r="E53" i="91"/>
  <c r="I52" i="99"/>
  <c r="G61" i="91" s="1"/>
  <c r="E61" i="91"/>
  <c r="I60" i="99"/>
  <c r="G69" i="91" s="1"/>
  <c r="E69" i="91"/>
  <c r="M36" i="99"/>
  <c r="K45" i="91" s="1"/>
  <c r="I45" i="91"/>
  <c r="M44" i="99"/>
  <c r="K53" i="91" s="1"/>
  <c r="I53" i="91"/>
  <c r="M52" i="99"/>
  <c r="K61" i="91" s="1"/>
  <c r="I61" i="91"/>
  <c r="M60" i="99"/>
  <c r="K69" i="91" s="1"/>
  <c r="I69" i="91"/>
  <c r="Q40" i="99"/>
  <c r="O49" i="91" s="1"/>
  <c r="M49" i="91"/>
  <c r="Q48" i="99"/>
  <c r="O57" i="91" s="1"/>
  <c r="M57" i="91"/>
  <c r="Q56" i="99"/>
  <c r="O65" i="91" s="1"/>
  <c r="M65" i="91"/>
  <c r="U36" i="99"/>
  <c r="S45" i="91" s="1"/>
  <c r="Q45" i="91"/>
  <c r="U48" i="99"/>
  <c r="S57" i="91" s="1"/>
  <c r="Q57" i="91"/>
  <c r="U56" i="99"/>
  <c r="S65" i="91" s="1"/>
  <c r="Q65" i="91"/>
  <c r="Y36" i="99"/>
  <c r="W45" i="91" s="1"/>
  <c r="U45" i="91"/>
  <c r="Y40" i="99"/>
  <c r="W49" i="91" s="1"/>
  <c r="U49" i="91"/>
  <c r="Y48" i="99"/>
  <c r="W57" i="91" s="1"/>
  <c r="U57" i="91"/>
  <c r="Y56" i="99"/>
  <c r="W65" i="91" s="1"/>
  <c r="U65" i="91"/>
  <c r="I13" i="99"/>
  <c r="E13" i="91"/>
  <c r="I21" i="99"/>
  <c r="E21" i="91"/>
  <c r="I29" i="99"/>
  <c r="E29" i="91"/>
  <c r="M18" i="99"/>
  <c r="I18" i="91"/>
  <c r="M26" i="99"/>
  <c r="I26" i="91"/>
  <c r="Q19" i="99"/>
  <c r="M19" i="91"/>
  <c r="U15" i="99"/>
  <c r="Q15" i="91"/>
  <c r="U23" i="99"/>
  <c r="Q23" i="91"/>
  <c r="Y12" i="99"/>
  <c r="U12" i="91"/>
  <c r="Y20" i="99"/>
  <c r="U20" i="91"/>
  <c r="Y24" i="99"/>
  <c r="U24" i="91"/>
  <c r="I38" i="99"/>
  <c r="G47" i="91" s="1"/>
  <c r="E47" i="91"/>
  <c r="I42" i="99"/>
  <c r="G51" i="91" s="1"/>
  <c r="E51" i="91"/>
  <c r="I46" i="99"/>
  <c r="G55" i="91" s="1"/>
  <c r="E55" i="91"/>
  <c r="I50" i="99"/>
  <c r="G59" i="91" s="1"/>
  <c r="E59" i="91"/>
  <c r="I54" i="99"/>
  <c r="G63" i="91" s="1"/>
  <c r="E63" i="91"/>
  <c r="I58" i="99"/>
  <c r="G67" i="91" s="1"/>
  <c r="E67" i="91"/>
  <c r="I62" i="99"/>
  <c r="G71" i="91" s="1"/>
  <c r="E71" i="91"/>
  <c r="M38" i="99"/>
  <c r="K47" i="91" s="1"/>
  <c r="I47" i="91"/>
  <c r="M42" i="99"/>
  <c r="K51" i="91" s="1"/>
  <c r="I51" i="91"/>
  <c r="M46" i="99"/>
  <c r="K55" i="91" s="1"/>
  <c r="I55" i="91"/>
  <c r="M50" i="99"/>
  <c r="K59" i="91" s="1"/>
  <c r="I59" i="91"/>
  <c r="M54" i="99"/>
  <c r="K63" i="91" s="1"/>
  <c r="I63" i="91"/>
  <c r="M58" i="99"/>
  <c r="K67" i="91" s="1"/>
  <c r="I67" i="91"/>
  <c r="M62" i="99"/>
  <c r="K71" i="91" s="1"/>
  <c r="I71" i="91"/>
  <c r="Q38" i="99"/>
  <c r="O47" i="91" s="1"/>
  <c r="M47" i="91"/>
  <c r="Q42" i="99"/>
  <c r="O51" i="91" s="1"/>
  <c r="M51" i="91"/>
  <c r="Q46" i="99"/>
  <c r="O55" i="91" s="1"/>
  <c r="M55" i="91"/>
  <c r="Q50" i="99"/>
  <c r="O59" i="91" s="1"/>
  <c r="M59" i="91"/>
  <c r="Q54" i="99"/>
  <c r="O63" i="91" s="1"/>
  <c r="M63" i="91"/>
  <c r="Q58" i="99"/>
  <c r="O67" i="91" s="1"/>
  <c r="M67" i="91"/>
  <c r="Q62" i="99"/>
  <c r="O71" i="91" s="1"/>
  <c r="M71" i="91"/>
  <c r="U38" i="99"/>
  <c r="S47" i="91" s="1"/>
  <c r="Q47" i="91"/>
  <c r="U42" i="99"/>
  <c r="S51" i="91" s="1"/>
  <c r="Q51" i="91"/>
  <c r="U46" i="99"/>
  <c r="S55" i="91" s="1"/>
  <c r="Q55" i="91"/>
  <c r="U50" i="99"/>
  <c r="S59" i="91" s="1"/>
  <c r="Q59" i="91"/>
  <c r="U54" i="99"/>
  <c r="S63" i="91" s="1"/>
  <c r="Q63" i="91"/>
  <c r="U58" i="99"/>
  <c r="S67" i="91" s="1"/>
  <c r="Q67" i="91"/>
  <c r="U62" i="99"/>
  <c r="S71" i="91" s="1"/>
  <c r="Q71" i="91"/>
  <c r="Y38" i="99"/>
  <c r="W47" i="91" s="1"/>
  <c r="U47" i="91"/>
  <c r="Y42" i="99"/>
  <c r="W51" i="91" s="1"/>
  <c r="U51" i="91"/>
  <c r="Y46" i="99"/>
  <c r="W55" i="91" s="1"/>
  <c r="U55" i="91"/>
  <c r="Y50" i="99"/>
  <c r="W59" i="91" s="1"/>
  <c r="U59" i="91"/>
  <c r="Y54" i="99"/>
  <c r="W63" i="91" s="1"/>
  <c r="U63" i="91"/>
  <c r="Y58" i="99"/>
  <c r="W67" i="91" s="1"/>
  <c r="U67" i="91"/>
  <c r="Y62" i="99"/>
  <c r="W71" i="91" s="1"/>
  <c r="U71" i="91"/>
  <c r="I15" i="99"/>
  <c r="E15" i="91"/>
  <c r="I19" i="99"/>
  <c r="E19" i="91"/>
  <c r="I23" i="99"/>
  <c r="E23" i="91"/>
  <c r="I27" i="99"/>
  <c r="E27" i="91"/>
  <c r="M12" i="99"/>
  <c r="I12" i="91"/>
  <c r="M16" i="99"/>
  <c r="I16" i="91"/>
  <c r="M20" i="99"/>
  <c r="I20" i="91"/>
  <c r="M24" i="99"/>
  <c r="I24" i="91"/>
  <c r="M28" i="99"/>
  <c r="I28" i="91"/>
  <c r="Q13" i="99"/>
  <c r="M13" i="91"/>
  <c r="Q17" i="99"/>
  <c r="M17" i="91"/>
  <c r="Q25" i="99"/>
  <c r="M25" i="91"/>
  <c r="Q29" i="99"/>
  <c r="M29" i="91"/>
  <c r="U13" i="99"/>
  <c r="Q13" i="91"/>
  <c r="U17" i="99"/>
  <c r="Q17" i="91"/>
  <c r="U21" i="99"/>
  <c r="Q21" i="91"/>
  <c r="U25" i="99"/>
  <c r="Q25" i="91"/>
  <c r="U29" i="99"/>
  <c r="Q29" i="91"/>
  <c r="Y14" i="99"/>
  <c r="U14" i="91"/>
  <c r="Y18" i="99"/>
  <c r="U18" i="91"/>
  <c r="Y22" i="99"/>
  <c r="U22" i="91"/>
  <c r="Y26" i="99"/>
  <c r="U26" i="91"/>
  <c r="Y30" i="99"/>
  <c r="U30" i="91"/>
  <c r="Y59" i="99"/>
  <c r="Q59" i="99"/>
  <c r="M73" i="91" l="1"/>
  <c r="I32" i="99"/>
  <c r="U73" i="91"/>
  <c r="Q73" i="91"/>
  <c r="I73" i="91"/>
  <c r="E73" i="91"/>
  <c r="W68" i="91"/>
  <c r="W73" i="91" s="1"/>
  <c r="Y64" i="99"/>
  <c r="S68" i="91"/>
  <c r="S73" i="91" s="1"/>
  <c r="U64" i="99"/>
  <c r="Q32" i="91"/>
  <c r="Q36" i="91" s="1"/>
  <c r="R70" i="98" s="1"/>
  <c r="R74" i="98" s="1"/>
  <c r="E32" i="91"/>
  <c r="E36" i="91" s="1"/>
  <c r="F70" i="98" s="1"/>
  <c r="F74" i="98" s="1"/>
  <c r="I32" i="91"/>
  <c r="M32" i="91"/>
  <c r="M36" i="91" s="1"/>
  <c r="N70" i="98" s="1"/>
  <c r="N74" i="98" s="1"/>
  <c r="U32" i="91"/>
  <c r="U36" i="91" s="1"/>
  <c r="V70" i="98" s="1"/>
  <c r="V74" i="98" s="1"/>
  <c r="O68" i="91"/>
  <c r="O73" i="91" s="1"/>
  <c r="Q64" i="99"/>
  <c r="K68" i="91"/>
  <c r="K73" i="91" s="1"/>
  <c r="M64" i="99"/>
  <c r="G68" i="91"/>
  <c r="G73" i="91" s="1"/>
  <c r="I64" i="99"/>
  <c r="Y32" i="99"/>
  <c r="U32" i="99"/>
  <c r="M32" i="99"/>
  <c r="Q32" i="99"/>
  <c r="I36" i="91"/>
  <c r="J70" i="98" s="1"/>
  <c r="J74" i="98" s="1"/>
  <c r="X94" i="67"/>
  <c r="T94" i="67"/>
  <c r="Q51" i="89"/>
  <c r="Q44" i="89"/>
  <c r="P94" i="67"/>
  <c r="L94" i="67"/>
  <c r="I51" i="89"/>
  <c r="M38" i="89"/>
  <c r="H94" i="67"/>
  <c r="E55" i="89"/>
  <c r="H89" i="67"/>
  <c r="E31" i="89"/>
  <c r="T82" i="67" l="1"/>
  <c r="X89" i="67"/>
  <c r="U51" i="89"/>
  <c r="X79" i="67"/>
  <c r="U41" i="89"/>
  <c r="X92" i="67"/>
  <c r="U54" i="89"/>
  <c r="X93" i="67"/>
  <c r="U55" i="89"/>
  <c r="X84" i="67"/>
  <c r="U46" i="89"/>
  <c r="X95" i="67"/>
  <c r="U56" i="89"/>
  <c r="X96" i="67"/>
  <c r="U57" i="89"/>
  <c r="X80" i="67"/>
  <c r="U42" i="89"/>
  <c r="X91" i="67"/>
  <c r="U53" i="89"/>
  <c r="X83" i="67"/>
  <c r="U45" i="89"/>
  <c r="X81" i="67"/>
  <c r="W31" i="89" s="1"/>
  <c r="U43" i="89"/>
  <c r="U31" i="89"/>
  <c r="X82" i="67"/>
  <c r="U44" i="89"/>
  <c r="X76" i="67"/>
  <c r="U38" i="89"/>
  <c r="X78" i="67"/>
  <c r="U40" i="89"/>
  <c r="X90" i="67"/>
  <c r="U52" i="89"/>
  <c r="X77" i="67"/>
  <c r="U39" i="89"/>
  <c r="X85" i="67"/>
  <c r="U47" i="89"/>
  <c r="X67" i="67"/>
  <c r="U12" i="89"/>
  <c r="X68" i="67"/>
  <c r="U13" i="89"/>
  <c r="T76" i="67"/>
  <c r="Q38" i="89"/>
  <c r="T84" i="67"/>
  <c r="Q46" i="89"/>
  <c r="T96" i="67"/>
  <c r="Q57" i="89"/>
  <c r="T85" i="67"/>
  <c r="Q47" i="89"/>
  <c r="T95" i="67"/>
  <c r="Q56" i="89"/>
  <c r="T78" i="67"/>
  <c r="Q40" i="89"/>
  <c r="T80" i="67"/>
  <c r="Q42" i="89"/>
  <c r="T67" i="67"/>
  <c r="Q12" i="89"/>
  <c r="T81" i="67"/>
  <c r="S31" i="89" s="1"/>
  <c r="Q31" i="89"/>
  <c r="Q43" i="89"/>
  <c r="T91" i="67"/>
  <c r="Q53" i="89"/>
  <c r="T79" i="67"/>
  <c r="Q41" i="89"/>
  <c r="T90" i="67"/>
  <c r="Q52" i="89"/>
  <c r="T68" i="67"/>
  <c r="Q13" i="89"/>
  <c r="T92" i="67"/>
  <c r="Q54" i="89"/>
  <c r="T77" i="67"/>
  <c r="Q39" i="89"/>
  <c r="T83" i="67"/>
  <c r="Q45" i="89"/>
  <c r="T93" i="67"/>
  <c r="Q55" i="89"/>
  <c r="P92" i="67"/>
  <c r="M54" i="89"/>
  <c r="P81" i="67"/>
  <c r="O31" i="89" s="1"/>
  <c r="M43" i="89"/>
  <c r="M31" i="89"/>
  <c r="P93" i="67"/>
  <c r="M55" i="89"/>
  <c r="P84" i="67"/>
  <c r="M46" i="89"/>
  <c r="P95" i="67"/>
  <c r="M56" i="89"/>
  <c r="P82" i="67"/>
  <c r="M44" i="89"/>
  <c r="P85" i="67"/>
  <c r="M47" i="89"/>
  <c r="P78" i="67"/>
  <c r="M40" i="89"/>
  <c r="P89" i="67"/>
  <c r="M51" i="89"/>
  <c r="P77" i="67"/>
  <c r="M39" i="89"/>
  <c r="P96" i="67"/>
  <c r="M57" i="89"/>
  <c r="P79" i="67"/>
  <c r="M41" i="89"/>
  <c r="P90" i="67"/>
  <c r="M52" i="89"/>
  <c r="P83" i="67"/>
  <c r="M45" i="89"/>
  <c r="P80" i="67"/>
  <c r="M42" i="89"/>
  <c r="P91" i="67"/>
  <c r="M53" i="89"/>
  <c r="P67" i="67"/>
  <c r="M12" i="89"/>
  <c r="L79" i="67"/>
  <c r="I41" i="89"/>
  <c r="L78" i="67"/>
  <c r="I40" i="89"/>
  <c r="L80" i="67"/>
  <c r="I42" i="89"/>
  <c r="L67" i="67"/>
  <c r="I12" i="89"/>
  <c r="L81" i="67"/>
  <c r="K31" i="89" s="1"/>
  <c r="I31" i="89"/>
  <c r="I43" i="89"/>
  <c r="L96" i="67"/>
  <c r="I57" i="89"/>
  <c r="P68" i="67"/>
  <c r="M13" i="89"/>
  <c r="L68" i="67"/>
  <c r="I13" i="89"/>
  <c r="L82" i="67"/>
  <c r="I44" i="89"/>
  <c r="L72" i="67"/>
  <c r="I26" i="89"/>
  <c r="L83" i="67"/>
  <c r="I45" i="89"/>
  <c r="L90" i="67"/>
  <c r="I52" i="89"/>
  <c r="H72" i="67"/>
  <c r="E26" i="89"/>
  <c r="L76" i="67"/>
  <c r="I38" i="89"/>
  <c r="L84" i="67"/>
  <c r="I46" i="89"/>
  <c r="L91" i="67"/>
  <c r="I53" i="89"/>
  <c r="L93" i="67"/>
  <c r="I55" i="89"/>
  <c r="L95" i="67"/>
  <c r="I56" i="89"/>
  <c r="L77" i="67"/>
  <c r="I39" i="89"/>
  <c r="L85" i="67"/>
  <c r="I47" i="89"/>
  <c r="L92" i="67"/>
  <c r="I54" i="89"/>
  <c r="H82" i="67"/>
  <c r="E44" i="89"/>
  <c r="H76" i="67"/>
  <c r="E38" i="89"/>
  <c r="H95" i="67"/>
  <c r="E56" i="89"/>
  <c r="H84" i="67"/>
  <c r="E46" i="89"/>
  <c r="H83" i="67"/>
  <c r="E45" i="89"/>
  <c r="H85" i="67"/>
  <c r="E47" i="89"/>
  <c r="H77" i="67"/>
  <c r="E39" i="89"/>
  <c r="H91" i="67"/>
  <c r="E53" i="89"/>
  <c r="H79" i="67"/>
  <c r="E41" i="89"/>
  <c r="H92" i="67"/>
  <c r="E54" i="89"/>
  <c r="H90" i="67"/>
  <c r="E52" i="89"/>
  <c r="H78" i="67"/>
  <c r="E40" i="89"/>
  <c r="H67" i="67"/>
  <c r="E12" i="89"/>
  <c r="H80" i="67"/>
  <c r="E42" i="89"/>
  <c r="H96" i="67"/>
  <c r="E57" i="89"/>
  <c r="H68" i="67"/>
  <c r="E13" i="89"/>
  <c r="H81" i="67"/>
  <c r="G31" i="89" s="1"/>
  <c r="F31" i="89" s="1"/>
  <c r="E43" i="89"/>
  <c r="P76" i="67"/>
  <c r="T89" i="67"/>
  <c r="H93" i="67"/>
  <c r="U48" i="89"/>
  <c r="U18" i="89" s="1"/>
  <c r="Q48" i="89"/>
  <c r="Q18" i="89" s="1"/>
  <c r="L89" i="67"/>
  <c r="M14" i="89" l="1"/>
  <c r="Q14" i="89"/>
  <c r="U58" i="89"/>
  <c r="U19" i="89" s="1"/>
  <c r="R31" i="89"/>
  <c r="U14" i="89"/>
  <c r="Q58" i="89"/>
  <c r="Q19" i="89" s="1"/>
  <c r="M48" i="89"/>
  <c r="M18" i="89" s="1"/>
  <c r="I58" i="89"/>
  <c r="I19" i="89" s="1"/>
  <c r="M58" i="89"/>
  <c r="M19" i="89" s="1"/>
  <c r="I48" i="89"/>
  <c r="I18" i="89" s="1"/>
  <c r="N31" i="89"/>
  <c r="I14" i="89"/>
  <c r="E48" i="89"/>
  <c r="E18" i="89" s="1"/>
  <c r="E58" i="89"/>
  <c r="E19" i="89" s="1"/>
  <c r="E14" i="89"/>
  <c r="X43" i="67" l="1"/>
  <c r="X42" i="67"/>
  <c r="X41" i="67"/>
  <c r="X40" i="67"/>
  <c r="T44" i="67"/>
  <c r="T43" i="67"/>
  <c r="T42" i="67"/>
  <c r="T41" i="67"/>
  <c r="T40" i="67"/>
  <c r="P44" i="67"/>
  <c r="P43" i="67"/>
  <c r="P42" i="67"/>
  <c r="P41" i="67"/>
  <c r="P40" i="67"/>
  <c r="L44" i="67"/>
  <c r="L43" i="67"/>
  <c r="L42" i="67"/>
  <c r="L41" i="67"/>
  <c r="L40" i="67"/>
  <c r="H43" i="67"/>
  <c r="H42" i="67"/>
  <c r="H41" i="67"/>
  <c r="H40" i="67"/>
  <c r="U21" i="68" l="1"/>
  <c r="E21" i="68"/>
  <c r="M21" i="68"/>
  <c r="I21" i="68"/>
  <c r="Q21" i="68"/>
  <c r="H44" i="67"/>
  <c r="H45" i="67" s="1"/>
  <c r="G45" i="67" s="1"/>
  <c r="X44" i="67"/>
  <c r="U22" i="68"/>
  <c r="X25" i="67"/>
  <c r="X24" i="67"/>
  <c r="X23" i="67"/>
  <c r="X21" i="67"/>
  <c r="X18" i="67"/>
  <c r="X17" i="67"/>
  <c r="Q22" i="68"/>
  <c r="T25" i="67"/>
  <c r="T24" i="67"/>
  <c r="T23" i="67"/>
  <c r="T21" i="67"/>
  <c r="T18" i="67"/>
  <c r="T17" i="67"/>
  <c r="M22" i="68"/>
  <c r="P25" i="67"/>
  <c r="P24" i="67"/>
  <c r="P23" i="67"/>
  <c r="P21" i="67"/>
  <c r="P18" i="67"/>
  <c r="P17" i="67"/>
  <c r="L25" i="67"/>
  <c r="L24" i="67"/>
  <c r="L23" i="67"/>
  <c r="L21" i="67"/>
  <c r="L19" i="67"/>
  <c r="L18" i="67"/>
  <c r="L17" i="67"/>
  <c r="H25" i="67"/>
  <c r="H24" i="67"/>
  <c r="H23" i="67"/>
  <c r="H21" i="67"/>
  <c r="H19" i="67"/>
  <c r="H18" i="67"/>
  <c r="H17" i="67"/>
  <c r="H28" i="67" l="1"/>
  <c r="H29" i="67"/>
  <c r="L28" i="67"/>
  <c r="L29" i="67"/>
  <c r="P28" i="67"/>
  <c r="P29" i="67"/>
  <c r="T28" i="67"/>
  <c r="T29" i="67"/>
  <c r="X28" i="67"/>
  <c r="X29" i="67"/>
  <c r="X32" i="67"/>
  <c r="P22" i="67"/>
  <c r="O37" i="68" s="1"/>
  <c r="O15" i="69" s="1"/>
  <c r="M37" i="68"/>
  <c r="M15" i="69" s="1"/>
  <c r="M34" i="68"/>
  <c r="M16" i="69" s="1"/>
  <c r="M23" i="68"/>
  <c r="H22" i="67"/>
  <c r="E37" i="68"/>
  <c r="E15" i="69" s="1"/>
  <c r="Q34" i="68"/>
  <c r="Q16" i="69" s="1"/>
  <c r="Q23" i="68"/>
  <c r="R22" i="68"/>
  <c r="L32" i="67"/>
  <c r="I22" i="68"/>
  <c r="X22" i="67"/>
  <c r="W37" i="68" s="1"/>
  <c r="W15" i="69" s="1"/>
  <c r="U37" i="68"/>
  <c r="U15" i="69" s="1"/>
  <c r="T22" i="67"/>
  <c r="S37" i="68" s="1"/>
  <c r="S15" i="69" s="1"/>
  <c r="Q37" i="68"/>
  <c r="Q15" i="69" s="1"/>
  <c r="L22" i="67"/>
  <c r="K37" i="68" s="1"/>
  <c r="K15" i="69" s="1"/>
  <c r="I37" i="68"/>
  <c r="I15" i="69" s="1"/>
  <c r="U23" i="68"/>
  <c r="U34" i="68"/>
  <c r="U16" i="69" s="1"/>
  <c r="X19" i="67"/>
  <c r="P19" i="67"/>
  <c r="T19" i="67"/>
  <c r="H32" i="67"/>
  <c r="E22" i="68"/>
  <c r="N15" i="69" l="1"/>
  <c r="V15" i="69"/>
  <c r="R15" i="69"/>
  <c r="J15" i="69"/>
  <c r="X20" i="67"/>
  <c r="L20" i="67"/>
  <c r="T20" i="67"/>
  <c r="P20" i="67"/>
  <c r="H20" i="67"/>
  <c r="J37" i="68"/>
  <c r="N37" i="68"/>
  <c r="Q12" i="68"/>
  <c r="V37" i="68"/>
  <c r="I34" i="68"/>
  <c r="I16" i="69" s="1"/>
  <c r="I23" i="68"/>
  <c r="U12" i="68"/>
  <c r="M12" i="68"/>
  <c r="E23" i="68"/>
  <c r="E34" i="68"/>
  <c r="E16" i="69" s="1"/>
  <c r="I12" i="68" l="1"/>
  <c r="E12" i="68"/>
  <c r="N64" i="99" l="1"/>
  <c r="E64" i="99"/>
  <c r="M34" i="99"/>
  <c r="M33" i="99"/>
  <c r="V32" i="99"/>
  <c r="R32" i="99"/>
  <c r="J32" i="99"/>
  <c r="B12" i="99"/>
  <c r="V9" i="99"/>
  <c r="R9" i="99"/>
  <c r="N9" i="99"/>
  <c r="J9" i="99"/>
  <c r="E9" i="99"/>
  <c r="Y4" i="99"/>
  <c r="Y3" i="99"/>
  <c r="Y2" i="99"/>
  <c r="Y1" i="99"/>
  <c r="E32" i="99" l="1"/>
  <c r="N32" i="99"/>
  <c r="J64" i="99"/>
  <c r="V64" i="99"/>
  <c r="R64" i="99"/>
  <c r="B13" i="99"/>
  <c r="B14" i="99" l="1"/>
  <c r="B15" i="99" s="1"/>
  <c r="B16" i="99" s="1"/>
  <c r="B17" i="99" l="1"/>
  <c r="B18" i="99" l="1"/>
  <c r="B19" i="99" s="1"/>
  <c r="B20" i="99" l="1"/>
  <c r="B21" i="99" l="1"/>
  <c r="B22" i="99" l="1"/>
  <c r="B23" i="99" l="1"/>
  <c r="B24" i="99" l="1"/>
  <c r="B25" i="99" l="1"/>
  <c r="B26" i="99" l="1"/>
  <c r="B27" i="99" l="1"/>
  <c r="B28" i="99" l="1"/>
  <c r="B29" i="99" l="1"/>
  <c r="B30" i="99" l="1"/>
  <c r="B35" i="99" l="1"/>
  <c r="B36" i="99" l="1"/>
  <c r="B37" i="99" l="1"/>
  <c r="B38" i="99" l="1"/>
  <c r="B39" i="99" l="1"/>
  <c r="B40" i="99" s="1"/>
  <c r="B41" i="99" s="1"/>
  <c r="B42" i="99" s="1"/>
  <c r="B43" i="99" s="1"/>
  <c r="B44" i="99" s="1"/>
  <c r="B45" i="99" s="1"/>
  <c r="B46" i="99" s="1"/>
  <c r="B47" i="99" s="1"/>
  <c r="B48" i="99" s="1"/>
  <c r="B49" i="99" s="1"/>
  <c r="B50" i="99" s="1"/>
  <c r="B51" i="99" s="1"/>
  <c r="B52" i="99" s="1"/>
  <c r="B53" i="99" s="1"/>
  <c r="B54" i="99" s="1"/>
  <c r="B55" i="99" l="1"/>
  <c r="B56" i="99"/>
  <c r="B57" i="99" s="1"/>
  <c r="B58" i="99" s="1"/>
  <c r="B59" i="99" s="1"/>
  <c r="B60" i="99" s="1"/>
  <c r="B61" i="99" l="1"/>
  <c r="B62" i="99" s="1"/>
  <c r="X5" i="98" l="1"/>
  <c r="X3" i="98"/>
  <c r="X4" i="98"/>
  <c r="X2" i="98"/>
  <c r="W2" i="91"/>
  <c r="W3" i="91"/>
  <c r="W4" i="91"/>
  <c r="W1" i="91"/>
  <c r="W2" i="92"/>
  <c r="W3" i="92"/>
  <c r="W4" i="92"/>
  <c r="W1" i="92"/>
  <c r="W2" i="70"/>
  <c r="W3" i="70"/>
  <c r="W4" i="70"/>
  <c r="W1" i="70"/>
  <c r="W2" i="69"/>
  <c r="W3" i="69"/>
  <c r="W4" i="69"/>
  <c r="W1" i="69"/>
  <c r="W2" i="89"/>
  <c r="W3" i="89"/>
  <c r="W4" i="89"/>
  <c r="W1" i="89"/>
  <c r="W2" i="68"/>
  <c r="W3" i="68"/>
  <c r="W4" i="68"/>
  <c r="W1" i="68"/>
  <c r="X2" i="67"/>
  <c r="X3" i="67"/>
  <c r="X4" i="67"/>
  <c r="X1" i="67"/>
  <c r="M2" i="81"/>
  <c r="M3" i="81"/>
  <c r="M4" i="81"/>
  <c r="M1" i="81"/>
  <c r="M2" i="97"/>
  <c r="M3" i="97"/>
  <c r="M4" i="97"/>
  <c r="M1" i="97"/>
  <c r="V71" i="91" l="1"/>
  <c r="R71" i="91"/>
  <c r="N71" i="91"/>
  <c r="J71" i="91"/>
  <c r="F71" i="91"/>
  <c r="V70" i="91"/>
  <c r="R70" i="91"/>
  <c r="N70" i="91"/>
  <c r="J70" i="91"/>
  <c r="F70" i="91"/>
  <c r="V69" i="91"/>
  <c r="R69" i="91"/>
  <c r="N69" i="91"/>
  <c r="J69" i="91"/>
  <c r="F69" i="91"/>
  <c r="V68" i="91"/>
  <c r="R68" i="91"/>
  <c r="N68" i="91"/>
  <c r="J68" i="91"/>
  <c r="F68" i="91"/>
  <c r="F73" i="91" s="1"/>
  <c r="V67" i="91"/>
  <c r="R67" i="91"/>
  <c r="N67" i="91"/>
  <c r="F67" i="91"/>
  <c r="V66" i="91"/>
  <c r="R66" i="91"/>
  <c r="N66" i="91"/>
  <c r="F66" i="91"/>
  <c r="V65" i="91"/>
  <c r="R65" i="91"/>
  <c r="N65" i="91"/>
  <c r="F65" i="91"/>
  <c r="V64" i="91"/>
  <c r="R64" i="91"/>
  <c r="N64" i="91"/>
  <c r="F64" i="91"/>
  <c r="V63" i="91"/>
  <c r="R63" i="91"/>
  <c r="N63" i="91"/>
  <c r="F63" i="91"/>
  <c r="V62" i="91"/>
  <c r="R62" i="91"/>
  <c r="N62" i="91"/>
  <c r="F62" i="91"/>
  <c r="V61" i="91"/>
  <c r="R61" i="91"/>
  <c r="N61" i="91"/>
  <c r="F61" i="91"/>
  <c r="V60" i="91"/>
  <c r="R60" i="91"/>
  <c r="N60" i="91"/>
  <c r="F60" i="91"/>
  <c r="V59" i="91"/>
  <c r="R59" i="91"/>
  <c r="N59" i="91"/>
  <c r="F59" i="91"/>
  <c r="V58" i="91"/>
  <c r="R58" i="91"/>
  <c r="N58" i="91"/>
  <c r="F58" i="91"/>
  <c r="V57" i="91"/>
  <c r="R57" i="91"/>
  <c r="N57" i="91"/>
  <c r="F57" i="91"/>
  <c r="V56" i="91"/>
  <c r="R56" i="91"/>
  <c r="N56" i="91"/>
  <c r="F56" i="91"/>
  <c r="V55" i="91"/>
  <c r="R55" i="91"/>
  <c r="N55" i="91"/>
  <c r="F55" i="91"/>
  <c r="V54" i="91"/>
  <c r="R54" i="91"/>
  <c r="N54" i="91"/>
  <c r="F54" i="91"/>
  <c r="V53" i="91"/>
  <c r="R53" i="91"/>
  <c r="N53" i="91"/>
  <c r="F53" i="91"/>
  <c r="V52" i="91"/>
  <c r="R52" i="91"/>
  <c r="N52" i="91"/>
  <c r="F52" i="91"/>
  <c r="V51" i="91"/>
  <c r="R51" i="91"/>
  <c r="N51" i="91"/>
  <c r="F51" i="91"/>
  <c r="V50" i="91"/>
  <c r="R50" i="91"/>
  <c r="N50" i="91"/>
  <c r="F50" i="91"/>
  <c r="V49" i="91"/>
  <c r="R49" i="91"/>
  <c r="N49" i="91"/>
  <c r="F49" i="91"/>
  <c r="V48" i="91"/>
  <c r="R48" i="91"/>
  <c r="N48" i="91"/>
  <c r="F48" i="91"/>
  <c r="V47" i="91"/>
  <c r="R47" i="91"/>
  <c r="N47" i="91"/>
  <c r="F47" i="91"/>
  <c r="V46" i="91"/>
  <c r="R46" i="91"/>
  <c r="N46" i="91"/>
  <c r="F46" i="91"/>
  <c r="V45" i="91"/>
  <c r="R45" i="91"/>
  <c r="N45" i="91"/>
  <c r="F45" i="91"/>
  <c r="V30" i="91"/>
  <c r="V29" i="91"/>
  <c r="V28" i="91"/>
  <c r="V27" i="91"/>
  <c r="V26" i="91"/>
  <c r="V25" i="91"/>
  <c r="V24" i="91"/>
  <c r="V23" i="91"/>
  <c r="V22" i="91"/>
  <c r="V21" i="91"/>
  <c r="V20" i="91"/>
  <c r="V19" i="91"/>
  <c r="V18" i="91"/>
  <c r="V17" i="91"/>
  <c r="V16" i="91"/>
  <c r="V15" i="91"/>
  <c r="V14" i="91"/>
  <c r="V13" i="91"/>
  <c r="V12" i="91"/>
  <c r="R30" i="91"/>
  <c r="R29" i="91"/>
  <c r="R28" i="91"/>
  <c r="R27" i="91"/>
  <c r="R26" i="91"/>
  <c r="R25" i="91"/>
  <c r="R24" i="91"/>
  <c r="R23" i="91"/>
  <c r="R22" i="91"/>
  <c r="R21" i="91"/>
  <c r="R20" i="91"/>
  <c r="R19" i="91"/>
  <c r="R18" i="91"/>
  <c r="R17" i="91"/>
  <c r="R16" i="91"/>
  <c r="R15" i="91"/>
  <c r="R14" i="91"/>
  <c r="R13" i="91"/>
  <c r="R12" i="91"/>
  <c r="N30" i="91"/>
  <c r="N29" i="91"/>
  <c r="N28" i="91"/>
  <c r="N27" i="91"/>
  <c r="N26" i="91"/>
  <c r="N25" i="91"/>
  <c r="N24" i="91"/>
  <c r="N23" i="91"/>
  <c r="N22" i="91"/>
  <c r="N21" i="91"/>
  <c r="N20" i="91"/>
  <c r="N19" i="91"/>
  <c r="N18" i="91"/>
  <c r="N17" i="91"/>
  <c r="N16" i="91"/>
  <c r="N15" i="91"/>
  <c r="N14" i="91"/>
  <c r="N13" i="91"/>
  <c r="N12" i="91"/>
  <c r="J30" i="91"/>
  <c r="J29" i="91"/>
  <c r="J28" i="91"/>
  <c r="J27" i="91"/>
  <c r="J26" i="91"/>
  <c r="J25" i="91"/>
  <c r="J24" i="91"/>
  <c r="J23" i="91"/>
  <c r="J22" i="91"/>
  <c r="J21" i="91"/>
  <c r="J20" i="91"/>
  <c r="J19" i="91"/>
  <c r="J18" i="91"/>
  <c r="J17" i="91"/>
  <c r="J16" i="91"/>
  <c r="J15" i="91"/>
  <c r="J14" i="91"/>
  <c r="J13" i="91"/>
  <c r="J12" i="91"/>
  <c r="T9" i="91"/>
  <c r="P9" i="91"/>
  <c r="L9" i="91"/>
  <c r="H9" i="91"/>
  <c r="V73" i="91" l="1"/>
  <c r="J73" i="91"/>
  <c r="N32" i="91"/>
  <c r="N73" i="91"/>
  <c r="R32" i="91"/>
  <c r="R73" i="91"/>
  <c r="J32" i="91"/>
  <c r="V32" i="91"/>
  <c r="E20" i="67" l="1"/>
  <c r="D47" i="91"/>
  <c r="D48" i="91"/>
  <c r="D51" i="91"/>
  <c r="D52" i="91"/>
  <c r="D55" i="91"/>
  <c r="D56" i="91"/>
  <c r="D59" i="91"/>
  <c r="D60" i="91"/>
  <c r="D63" i="91"/>
  <c r="D64" i="91"/>
  <c r="D67" i="91"/>
  <c r="D71" i="91"/>
  <c r="T27" i="91"/>
  <c r="T12" i="91"/>
  <c r="P12" i="91"/>
  <c r="H15" i="91"/>
  <c r="H19" i="91"/>
  <c r="H23" i="91"/>
  <c r="H27" i="91"/>
  <c r="D13" i="91"/>
  <c r="D14" i="91"/>
  <c r="D15" i="91"/>
  <c r="G25" i="91" l="1"/>
  <c r="D25" i="91"/>
  <c r="O25" i="91"/>
  <c r="L25" i="91"/>
  <c r="O21" i="91"/>
  <c r="L21" i="91"/>
  <c r="S28" i="91"/>
  <c r="P28" i="91"/>
  <c r="H66" i="91"/>
  <c r="H54" i="91"/>
  <c r="H46" i="91"/>
  <c r="L64" i="91"/>
  <c r="L56" i="91"/>
  <c r="L48" i="91"/>
  <c r="P68" i="91"/>
  <c r="P60" i="91"/>
  <c r="P52" i="91"/>
  <c r="T60" i="91"/>
  <c r="T48" i="91"/>
  <c r="G24" i="91"/>
  <c r="D24" i="91"/>
  <c r="G16" i="91"/>
  <c r="D16" i="91"/>
  <c r="K30" i="91"/>
  <c r="H30" i="91"/>
  <c r="K26" i="91"/>
  <c r="H26" i="91"/>
  <c r="K22" i="91"/>
  <c r="H22" i="91"/>
  <c r="K18" i="91"/>
  <c r="H18" i="91"/>
  <c r="K14" i="91"/>
  <c r="H14" i="91"/>
  <c r="O28" i="91"/>
  <c r="L28" i="91"/>
  <c r="O24" i="91"/>
  <c r="L24" i="91"/>
  <c r="O20" i="91"/>
  <c r="L20" i="91"/>
  <c r="O16" i="91"/>
  <c r="L16" i="91"/>
  <c r="S27" i="91"/>
  <c r="P27" i="91"/>
  <c r="S23" i="91"/>
  <c r="P23" i="91"/>
  <c r="S19" i="91"/>
  <c r="P19" i="91"/>
  <c r="S15" i="91"/>
  <c r="P15" i="91"/>
  <c r="W30" i="91"/>
  <c r="T30" i="91"/>
  <c r="W26" i="91"/>
  <c r="T26" i="91"/>
  <c r="W22" i="91"/>
  <c r="T22" i="91"/>
  <c r="W18" i="91"/>
  <c r="T18" i="91"/>
  <c r="W14" i="91"/>
  <c r="T14" i="91"/>
  <c r="D70" i="91"/>
  <c r="D66" i="91"/>
  <c r="D62" i="91"/>
  <c r="D58" i="91"/>
  <c r="D54" i="91"/>
  <c r="D50" i="91"/>
  <c r="H69" i="91"/>
  <c r="H65" i="91"/>
  <c r="H61" i="91"/>
  <c r="H57" i="91"/>
  <c r="H53" i="91"/>
  <c r="H45" i="91"/>
  <c r="K23" i="91"/>
  <c r="L71" i="91"/>
  <c r="L67" i="91"/>
  <c r="L63" i="91"/>
  <c r="L59" i="91"/>
  <c r="L55" i="91"/>
  <c r="L51" i="91"/>
  <c r="L47" i="91"/>
  <c r="P71" i="91"/>
  <c r="P67" i="91"/>
  <c r="P63" i="91"/>
  <c r="P59" i="91"/>
  <c r="P55" i="91"/>
  <c r="P51" i="91"/>
  <c r="P47" i="91"/>
  <c r="T71" i="91"/>
  <c r="T67" i="91"/>
  <c r="T63" i="91"/>
  <c r="T59" i="91"/>
  <c r="T55" i="91"/>
  <c r="T51" i="91"/>
  <c r="T47" i="91"/>
  <c r="G21" i="91"/>
  <c r="D21" i="91"/>
  <c r="O29" i="91"/>
  <c r="L29" i="91"/>
  <c r="O17" i="91"/>
  <c r="L17" i="91"/>
  <c r="O13" i="91"/>
  <c r="L13" i="91"/>
  <c r="S24" i="91"/>
  <c r="P24" i="91"/>
  <c r="S20" i="91"/>
  <c r="P20" i="91"/>
  <c r="S16" i="91"/>
  <c r="P16" i="91"/>
  <c r="W23" i="91"/>
  <c r="T23" i="91"/>
  <c r="H70" i="91"/>
  <c r="H62" i="91"/>
  <c r="H58" i="91"/>
  <c r="H50" i="91"/>
  <c r="K27" i="91"/>
  <c r="L60" i="91"/>
  <c r="L52" i="91"/>
  <c r="P64" i="91"/>
  <c r="P56" i="91"/>
  <c r="P48" i="91"/>
  <c r="T68" i="91"/>
  <c r="T64" i="91"/>
  <c r="T56" i="91"/>
  <c r="T52" i="91"/>
  <c r="G28" i="91"/>
  <c r="D28" i="91"/>
  <c r="G20" i="91"/>
  <c r="D20" i="91"/>
  <c r="G27" i="91"/>
  <c r="D27" i="91"/>
  <c r="G23" i="91"/>
  <c r="D23" i="91"/>
  <c r="G19" i="91"/>
  <c r="D19" i="91"/>
  <c r="K29" i="91"/>
  <c r="H29" i="91"/>
  <c r="K25" i="91"/>
  <c r="H25" i="91"/>
  <c r="K21" i="91"/>
  <c r="H21" i="91"/>
  <c r="K17" i="91"/>
  <c r="H17" i="91"/>
  <c r="K13" i="91"/>
  <c r="H13" i="91"/>
  <c r="O27" i="91"/>
  <c r="L27" i="91"/>
  <c r="O23" i="91"/>
  <c r="L23" i="91"/>
  <c r="O19" i="91"/>
  <c r="L19" i="91"/>
  <c r="O15" i="91"/>
  <c r="L15" i="91"/>
  <c r="S30" i="91"/>
  <c r="P30" i="91"/>
  <c r="S26" i="91"/>
  <c r="P26" i="91"/>
  <c r="S22" i="91"/>
  <c r="P22" i="91"/>
  <c r="S18" i="91"/>
  <c r="P18" i="91"/>
  <c r="S14" i="91"/>
  <c r="P14" i="91"/>
  <c r="W29" i="91"/>
  <c r="T29" i="91"/>
  <c r="W25" i="91"/>
  <c r="T25" i="91"/>
  <c r="W21" i="91"/>
  <c r="T21" i="91"/>
  <c r="W17" i="91"/>
  <c r="T17" i="91"/>
  <c r="W13" i="91"/>
  <c r="T13" i="91"/>
  <c r="D46" i="91"/>
  <c r="D69" i="91"/>
  <c r="D65" i="91"/>
  <c r="D61" i="91"/>
  <c r="D57" i="91"/>
  <c r="D53" i="91"/>
  <c r="H64" i="91"/>
  <c r="H60" i="91"/>
  <c r="H56" i="91"/>
  <c r="H52" i="91"/>
  <c r="H48" i="91"/>
  <c r="K19" i="91"/>
  <c r="L70" i="91"/>
  <c r="L66" i="91"/>
  <c r="L62" i="91"/>
  <c r="L58" i="91"/>
  <c r="L54" i="91"/>
  <c r="L50" i="91"/>
  <c r="L46" i="91"/>
  <c r="P70" i="91"/>
  <c r="P66" i="91"/>
  <c r="P62" i="91"/>
  <c r="P58" i="91"/>
  <c r="P54" i="91"/>
  <c r="P50" i="91"/>
  <c r="P46" i="91"/>
  <c r="T70" i="91"/>
  <c r="T66" i="91"/>
  <c r="T62" i="91"/>
  <c r="T58" i="91"/>
  <c r="T54" i="91"/>
  <c r="T50" i="91"/>
  <c r="T46" i="91"/>
  <c r="G29" i="91"/>
  <c r="D29" i="91"/>
  <c r="G17" i="91"/>
  <c r="D17" i="91"/>
  <c r="W19" i="91"/>
  <c r="T19" i="91"/>
  <c r="W15" i="91"/>
  <c r="T15" i="91"/>
  <c r="G30" i="91"/>
  <c r="D30" i="91"/>
  <c r="G26" i="91"/>
  <c r="D26" i="91"/>
  <c r="G22" i="91"/>
  <c r="D22" i="91"/>
  <c r="G18" i="91"/>
  <c r="D18" i="91"/>
  <c r="K28" i="91"/>
  <c r="H28" i="91"/>
  <c r="K24" i="91"/>
  <c r="H24" i="91"/>
  <c r="K20" i="91"/>
  <c r="H20" i="91"/>
  <c r="K16" i="91"/>
  <c r="H16" i="91"/>
  <c r="O30" i="91"/>
  <c r="L30" i="91"/>
  <c r="O26" i="91"/>
  <c r="L26" i="91"/>
  <c r="O22" i="91"/>
  <c r="L22" i="91"/>
  <c r="O18" i="91"/>
  <c r="L18" i="91"/>
  <c r="O14" i="91"/>
  <c r="L14" i="91"/>
  <c r="S29" i="91"/>
  <c r="P29" i="91"/>
  <c r="S25" i="91"/>
  <c r="P25" i="91"/>
  <c r="S21" i="91"/>
  <c r="P21" i="91"/>
  <c r="S17" i="91"/>
  <c r="P17" i="91"/>
  <c r="S13" i="91"/>
  <c r="P13" i="91"/>
  <c r="W28" i="91"/>
  <c r="T28" i="91"/>
  <c r="W24" i="91"/>
  <c r="T24" i="91"/>
  <c r="W20" i="91"/>
  <c r="T20" i="91"/>
  <c r="W16" i="91"/>
  <c r="T16" i="91"/>
  <c r="D45" i="91"/>
  <c r="H71" i="91"/>
  <c r="H67" i="91"/>
  <c r="H63" i="91"/>
  <c r="H59" i="91"/>
  <c r="H55" i="91"/>
  <c r="H51" i="91"/>
  <c r="H47" i="91"/>
  <c r="K15" i="91"/>
  <c r="L69" i="91"/>
  <c r="L65" i="91"/>
  <c r="L61" i="91"/>
  <c r="L57" i="91"/>
  <c r="L53" i="91"/>
  <c r="L45" i="91"/>
  <c r="P69" i="91"/>
  <c r="P65" i="91"/>
  <c r="P61" i="91"/>
  <c r="P57" i="91"/>
  <c r="P53" i="91"/>
  <c r="P49" i="91"/>
  <c r="P45" i="91"/>
  <c r="T69" i="91"/>
  <c r="T65" i="91"/>
  <c r="T61" i="91"/>
  <c r="T57" i="91"/>
  <c r="T53" i="91"/>
  <c r="T49" i="91"/>
  <c r="T45" i="91"/>
  <c r="T32" i="91" l="1"/>
  <c r="H32" i="91"/>
  <c r="H36" i="91" s="1"/>
  <c r="I70" i="98" s="1"/>
  <c r="L32" i="91"/>
  <c r="D32" i="91"/>
  <c r="D36" i="91" s="1"/>
  <c r="E70" i="98" s="1"/>
  <c r="T73" i="91"/>
  <c r="P73" i="91"/>
  <c r="P32" i="91"/>
  <c r="K32" i="91"/>
  <c r="K36" i="91" s="1"/>
  <c r="J36" i="91" s="1"/>
  <c r="S32" i="91"/>
  <c r="S36" i="91" s="1"/>
  <c r="R36" i="91" s="1"/>
  <c r="O32" i="91"/>
  <c r="O36" i="91" s="1"/>
  <c r="N36" i="91" s="1"/>
  <c r="G32" i="91"/>
  <c r="T36" i="91"/>
  <c r="U70" i="98" s="1"/>
  <c r="W27" i="91"/>
  <c r="W32" i="91" l="1"/>
  <c r="W36" i="91" s="1"/>
  <c r="P36" i="91"/>
  <c r="Q70" i="98" s="1"/>
  <c r="L36" i="91"/>
  <c r="P70" i="98"/>
  <c r="O70" i="98" s="1"/>
  <c r="L70" i="98"/>
  <c r="K70" i="98" s="1"/>
  <c r="T70" i="98"/>
  <c r="S70" i="98" s="1"/>
  <c r="V36" i="91" l="1"/>
  <c r="X70" i="98"/>
  <c r="W70" i="98" s="1"/>
  <c r="M70" i="98"/>
  <c r="U8" i="98" l="1"/>
  <c r="Q8" i="98"/>
  <c r="M8" i="98"/>
  <c r="I59" i="98" l="1"/>
  <c r="M59" i="98" s="1"/>
  <c r="Q59" i="98" s="1"/>
  <c r="U59" i="98" s="1"/>
  <c r="V44" i="91"/>
  <c r="R44" i="91"/>
  <c r="N44" i="91"/>
  <c r="T41" i="91"/>
  <c r="P41" i="91"/>
  <c r="L41" i="91"/>
  <c r="H41" i="91"/>
  <c r="W12" i="91"/>
  <c r="T44" i="91" l="1"/>
  <c r="P44" i="91"/>
  <c r="S12" i="91"/>
  <c r="L12" i="91" l="1"/>
  <c r="H12" i="91"/>
  <c r="D12" i="91"/>
  <c r="H44" i="91" l="1"/>
  <c r="D44" i="91"/>
  <c r="K12" i="91"/>
  <c r="L44" i="91"/>
  <c r="G14" i="91"/>
  <c r="G13" i="91"/>
  <c r="G15" i="91"/>
  <c r="O12" i="91" l="1"/>
  <c r="T75" i="91"/>
  <c r="P75" i="91"/>
  <c r="P77" i="91" s="1"/>
  <c r="L75" i="91"/>
  <c r="H75" i="91"/>
  <c r="D75" i="91"/>
  <c r="T77" i="91" l="1"/>
  <c r="Q71" i="98"/>
  <c r="U71" i="98" l="1"/>
  <c r="I12" i="67" l="1"/>
  <c r="B9" i="81"/>
  <c r="U63" i="98" l="1"/>
  <c r="Q63" i="98"/>
  <c r="M63" i="98"/>
  <c r="I63" i="98"/>
  <c r="E63" i="98"/>
  <c r="U11" i="98"/>
  <c r="Q11" i="98"/>
  <c r="M11" i="98"/>
  <c r="I11" i="98"/>
  <c r="E11" i="98"/>
  <c r="H37" i="98"/>
  <c r="E37" i="98"/>
  <c r="E45" i="98" s="1"/>
  <c r="H45" i="98" l="1"/>
  <c r="D41" i="91" l="1"/>
  <c r="D9" i="91"/>
  <c r="D17" i="92"/>
  <c r="H17" i="92"/>
  <c r="L17" i="92"/>
  <c r="P17" i="92"/>
  <c r="T17" i="92"/>
  <c r="T9" i="92"/>
  <c r="P9" i="92"/>
  <c r="L9" i="92"/>
  <c r="H9" i="92"/>
  <c r="D9" i="92"/>
  <c r="T9" i="70"/>
  <c r="P9" i="70"/>
  <c r="L9" i="70"/>
  <c r="H9" i="70"/>
  <c r="D9" i="70"/>
  <c r="T9" i="69"/>
  <c r="P9" i="69"/>
  <c r="L9" i="69"/>
  <c r="H9" i="69"/>
  <c r="D9" i="69"/>
  <c r="T9" i="89"/>
  <c r="P9" i="89"/>
  <c r="L9" i="89"/>
  <c r="H9" i="89"/>
  <c r="D9" i="89"/>
  <c r="T18" i="68"/>
  <c r="P18" i="68"/>
  <c r="L18" i="68"/>
  <c r="H18" i="68"/>
  <c r="D18" i="68"/>
  <c r="T9" i="68"/>
  <c r="P9" i="68"/>
  <c r="L9" i="68"/>
  <c r="H9" i="68"/>
  <c r="D9" i="68"/>
  <c r="U64" i="67"/>
  <c r="Q64" i="67"/>
  <c r="M64" i="67"/>
  <c r="I64" i="67"/>
  <c r="E64" i="67"/>
  <c r="U37" i="67"/>
  <c r="Q37" i="67"/>
  <c r="M37" i="67"/>
  <c r="I37" i="67"/>
  <c r="E37" i="67"/>
  <c r="U9" i="67"/>
  <c r="Q9" i="67"/>
  <c r="M9" i="67"/>
  <c r="I9" i="67"/>
  <c r="B12" i="69" l="1"/>
  <c r="B12" i="67"/>
  <c r="B17" i="67" l="1"/>
  <c r="B13" i="69"/>
  <c r="B14" i="69" s="1"/>
  <c r="B18" i="67" l="1"/>
  <c r="B17" i="69" l="1"/>
  <c r="B19" i="67" l="1"/>
  <c r="B20" i="69"/>
  <c r="B21" i="69" s="1"/>
  <c r="B20" i="67" l="1"/>
  <c r="B21" i="67" s="1"/>
  <c r="B22" i="67" s="1"/>
  <c r="B22" i="69"/>
  <c r="B23" i="69" s="1"/>
  <c r="B23" i="67" l="1"/>
  <c r="B24" i="67" s="1"/>
  <c r="B28" i="67" s="1"/>
  <c r="B24" i="69"/>
  <c r="B29" i="67" l="1"/>
  <c r="B27" i="69"/>
  <c r="B28" i="69" l="1"/>
  <c r="B29" i="69" l="1"/>
  <c r="B31" i="69" l="1"/>
  <c r="B37" i="69" l="1"/>
  <c r="B42" i="67" l="1"/>
  <c r="B43" i="67" s="1"/>
  <c r="B44" i="67" s="1"/>
  <c r="B45" i="67" l="1"/>
  <c r="B48" i="67" l="1"/>
  <c r="B49" i="67" s="1"/>
  <c r="B50" i="67" l="1"/>
  <c r="B51" i="67" l="1"/>
  <c r="B52" i="67" l="1"/>
  <c r="B55" i="67" s="1"/>
  <c r="B56" i="67" l="1"/>
  <c r="B57" i="67" s="1"/>
  <c r="B59" i="67" l="1"/>
  <c r="B68" i="67" l="1"/>
  <c r="B69" i="67" l="1"/>
  <c r="B72" i="67" l="1"/>
  <c r="B76" i="67" l="1"/>
  <c r="B77" i="67" l="1"/>
  <c r="B78" i="67" s="1"/>
  <c r="B79" i="67" l="1"/>
  <c r="B80" i="67" s="1"/>
  <c r="B81" i="67" s="1"/>
  <c r="B82" i="67" s="1"/>
  <c r="B83" i="67" l="1"/>
  <c r="B84" i="67" s="1"/>
  <c r="B85" i="67" s="1"/>
  <c r="B86" i="67" l="1"/>
  <c r="B89" i="67" s="1"/>
  <c r="B90" i="67" l="1"/>
  <c r="B91" i="67" l="1"/>
  <c r="B92" i="67" l="1"/>
  <c r="B93" i="67" l="1"/>
  <c r="B94" i="67" l="1"/>
  <c r="B95" i="67" l="1"/>
  <c r="B96" i="67" l="1"/>
  <c r="B97" i="67" l="1"/>
  <c r="G13" i="89" l="1"/>
  <c r="F13" i="89" s="1"/>
  <c r="G12" i="89" l="1"/>
  <c r="H69" i="67"/>
  <c r="G69" i="67" s="1"/>
  <c r="G14" i="89" l="1"/>
  <c r="F14" i="89" s="1"/>
  <c r="F12" i="89"/>
  <c r="D24" i="92"/>
  <c r="E79" i="98" s="1"/>
  <c r="E80" i="98" s="1"/>
  <c r="D12" i="70"/>
  <c r="E15" i="98" s="1"/>
  <c r="L24" i="92"/>
  <c r="M79" i="98" s="1"/>
  <c r="L12" i="70"/>
  <c r="M15" i="98" s="1"/>
  <c r="P24" i="92"/>
  <c r="Q79" i="98" s="1"/>
  <c r="P12" i="70"/>
  <c r="Q15" i="98" s="1"/>
  <c r="T24" i="92"/>
  <c r="U79" i="98" s="1"/>
  <c r="T12" i="70"/>
  <c r="U15" i="98" s="1"/>
  <c r="H24" i="92"/>
  <c r="I79" i="98" s="1"/>
  <c r="I80" i="98" s="1"/>
  <c r="H12" i="70"/>
  <c r="I15" i="98" s="1"/>
  <c r="U80" i="98" l="1"/>
  <c r="Q80" i="98"/>
  <c r="M80" i="98"/>
  <c r="I17" i="98"/>
  <c r="I18" i="98" s="1"/>
  <c r="U17" i="98"/>
  <c r="U18" i="98" s="1"/>
  <c r="Q17" i="98"/>
  <c r="Q18" i="98" s="1"/>
  <c r="M17" i="98"/>
  <c r="M18" i="98" s="1"/>
  <c r="E50" i="98"/>
  <c r="H14" i="70"/>
  <c r="T14" i="70"/>
  <c r="L14" i="70"/>
  <c r="P14" i="70"/>
  <c r="D13" i="89"/>
  <c r="D12" i="89"/>
  <c r="E54" i="98" l="1"/>
  <c r="H50" i="98"/>
  <c r="G50" i="98" s="1"/>
  <c r="H54" i="98" l="1"/>
  <c r="G54" i="98" s="1"/>
  <c r="D14" i="70" l="1"/>
  <c r="D14" i="89" l="1"/>
  <c r="E69" i="67" l="1"/>
  <c r="D56" i="89" l="1"/>
  <c r="G56" i="89"/>
  <c r="F56" i="89" s="1"/>
  <c r="G26" i="89"/>
  <c r="F26" i="89" s="1"/>
  <c r="D26" i="89"/>
  <c r="G54" i="89" l="1"/>
  <c r="F54" i="89" s="1"/>
  <c r="D54" i="89"/>
  <c r="G55" i="89"/>
  <c r="F55" i="89" s="1"/>
  <c r="D55" i="89"/>
  <c r="D51" i="89" l="1"/>
  <c r="G51" i="89" l="1"/>
  <c r="F51" i="89" s="1"/>
  <c r="G57" i="89" l="1"/>
  <c r="F57" i="89" s="1"/>
  <c r="D57" i="89"/>
  <c r="G12" i="91" l="1"/>
  <c r="S41" i="89" l="1"/>
  <c r="R41" i="89" s="1"/>
  <c r="P41" i="89"/>
  <c r="L41" i="89"/>
  <c r="O41" i="89"/>
  <c r="N41" i="89" s="1"/>
  <c r="T41" i="89"/>
  <c r="W41" i="89"/>
  <c r="V41" i="89" s="1"/>
  <c r="K54" i="89"/>
  <c r="J54" i="89" s="1"/>
  <c r="H54" i="89"/>
  <c r="S54" i="89"/>
  <c r="R54" i="89" s="1"/>
  <c r="P54" i="89"/>
  <c r="K55" i="89"/>
  <c r="J55" i="89" s="1"/>
  <c r="H55" i="89"/>
  <c r="S55" i="89"/>
  <c r="R55" i="89" s="1"/>
  <c r="P55" i="89"/>
  <c r="H56" i="89"/>
  <c r="K56" i="89"/>
  <c r="J56" i="89" s="1"/>
  <c r="P56" i="89"/>
  <c r="S56" i="89"/>
  <c r="R56" i="89" s="1"/>
  <c r="K26" i="89"/>
  <c r="J26" i="89" s="1"/>
  <c r="H26" i="89"/>
  <c r="P26" i="89"/>
  <c r="H12" i="89"/>
  <c r="I69" i="67"/>
  <c r="Q69" i="67"/>
  <c r="P12" i="89"/>
  <c r="H13" i="89"/>
  <c r="K13" i="89"/>
  <c r="J13" i="89" s="1"/>
  <c r="S13" i="89"/>
  <c r="R13" i="89" s="1"/>
  <c r="P13" i="89"/>
  <c r="O54" i="89"/>
  <c r="N54" i="89" s="1"/>
  <c r="L54" i="89"/>
  <c r="W54" i="89"/>
  <c r="V54" i="89" s="1"/>
  <c r="T54" i="89"/>
  <c r="L55" i="89"/>
  <c r="O55" i="89"/>
  <c r="N55" i="89" s="1"/>
  <c r="W55" i="89"/>
  <c r="V55" i="89" s="1"/>
  <c r="T55" i="89"/>
  <c r="L56" i="89"/>
  <c r="O56" i="89"/>
  <c r="N56" i="89" s="1"/>
  <c r="T56" i="89"/>
  <c r="W56" i="89"/>
  <c r="V56" i="89" s="1"/>
  <c r="L26" i="89"/>
  <c r="L12" i="89"/>
  <c r="M69" i="67"/>
  <c r="U69" i="67"/>
  <c r="T12" i="89"/>
  <c r="L13" i="89"/>
  <c r="O13" i="89"/>
  <c r="N13" i="89" s="1"/>
  <c r="T13" i="89"/>
  <c r="W13" i="89"/>
  <c r="V13" i="89" s="1"/>
  <c r="T14" i="89" l="1"/>
  <c r="L14" i="89"/>
  <c r="K12" i="89"/>
  <c r="J12" i="89" s="1"/>
  <c r="L69" i="67"/>
  <c r="K69" i="67" s="1"/>
  <c r="X69" i="67"/>
  <c r="W69" i="67" s="1"/>
  <c r="W12" i="89"/>
  <c r="V12" i="89" s="1"/>
  <c r="P69" i="67"/>
  <c r="O69" i="67" s="1"/>
  <c r="O12" i="89"/>
  <c r="N12" i="89" s="1"/>
  <c r="P14" i="89"/>
  <c r="H14" i="89"/>
  <c r="T69" i="67"/>
  <c r="S69" i="67" s="1"/>
  <c r="S12" i="89"/>
  <c r="R12" i="89" s="1"/>
  <c r="O14" i="89" l="1"/>
  <c r="N14" i="89" s="1"/>
  <c r="W14" i="89"/>
  <c r="V14" i="89" s="1"/>
  <c r="S14" i="89"/>
  <c r="R14" i="89" s="1"/>
  <c r="K14" i="89"/>
  <c r="J14" i="89" s="1"/>
  <c r="H51" i="89" l="1"/>
  <c r="K51" i="89" l="1"/>
  <c r="J51" i="89" s="1"/>
  <c r="L51" i="89" l="1"/>
  <c r="O51" i="89" l="1"/>
  <c r="N51" i="89" s="1"/>
  <c r="P51" i="89" l="1"/>
  <c r="S51" i="89" l="1"/>
  <c r="R51" i="89" s="1"/>
  <c r="T51" i="89" l="1"/>
  <c r="W51" i="89" l="1"/>
  <c r="V51" i="89" s="1"/>
  <c r="H23" i="69" l="1"/>
  <c r="L23" i="69"/>
  <c r="P23" i="69"/>
  <c r="T23" i="69" l="1"/>
  <c r="D23" i="69"/>
  <c r="E17" i="98" l="1"/>
  <c r="E18" i="98" s="1"/>
  <c r="K57" i="89" l="1"/>
  <c r="J57" i="89" s="1"/>
  <c r="H57" i="89"/>
  <c r="S57" i="89"/>
  <c r="R57" i="89" s="1"/>
  <c r="P57" i="89"/>
  <c r="O57" i="89"/>
  <c r="N57" i="89" s="1"/>
  <c r="L57" i="89"/>
  <c r="T57" i="89"/>
  <c r="W57" i="89"/>
  <c r="V57" i="89" s="1"/>
  <c r="E45" i="67" l="1"/>
  <c r="D21" i="68" s="1"/>
  <c r="L45" i="67" l="1"/>
  <c r="K45" i="67" s="1"/>
  <c r="I45" i="67"/>
  <c r="H21" i="68" s="1"/>
  <c r="M45" i="67" l="1"/>
  <c r="L21" i="68" s="1"/>
  <c r="P45" i="67"/>
  <c r="O45" i="67" s="1"/>
  <c r="K21" i="68"/>
  <c r="J21" i="68" l="1"/>
  <c r="J12" i="68" s="1"/>
  <c r="O21" i="68"/>
  <c r="N21" i="68" l="1"/>
  <c r="N12" i="68" s="1"/>
  <c r="T45" i="67"/>
  <c r="S45" i="67" s="1"/>
  <c r="Q45" i="67"/>
  <c r="P21" i="68" s="1"/>
  <c r="S21" i="68" l="1"/>
  <c r="R13" i="68" s="1"/>
  <c r="Q29" i="68" l="1"/>
  <c r="Q30" i="68"/>
  <c r="R21" i="68"/>
  <c r="X45" i="67"/>
  <c r="W45" i="67" s="1"/>
  <c r="U45" i="67"/>
  <c r="T21" i="68" s="1"/>
  <c r="W21" i="68" l="1"/>
  <c r="V21" i="68" l="1"/>
  <c r="H28" i="69"/>
  <c r="L28" i="69"/>
  <c r="P28" i="69"/>
  <c r="D28" i="69" l="1"/>
  <c r="T28" i="69"/>
  <c r="H22" i="69" l="1"/>
  <c r="P22" i="69"/>
  <c r="L22" i="69"/>
  <c r="T22" i="69"/>
  <c r="D22" i="69" l="1"/>
  <c r="D22" i="68" l="1"/>
  <c r="G22" i="68"/>
  <c r="F22" i="68" l="1"/>
  <c r="G34" i="68"/>
  <c r="D34" i="68"/>
  <c r="D16" i="69" s="1"/>
  <c r="D23" i="68"/>
  <c r="D25" i="68" s="1"/>
  <c r="D36" i="68" l="1"/>
  <c r="D14" i="69" s="1"/>
  <c r="F34" i="68"/>
  <c r="G16" i="69"/>
  <c r="F16" i="69" s="1"/>
  <c r="D30" i="89"/>
  <c r="D12" i="68"/>
  <c r="K22" i="68"/>
  <c r="J13" i="68" s="1"/>
  <c r="H22" i="68"/>
  <c r="I29" i="68" l="1"/>
  <c r="I30" i="68"/>
  <c r="J22" i="68"/>
  <c r="D28" i="68"/>
  <c r="K34" i="68"/>
  <c r="J34" i="68" s="1"/>
  <c r="K23" i="68"/>
  <c r="H34" i="68"/>
  <c r="H16" i="69" s="1"/>
  <c r="H23" i="68"/>
  <c r="J23" i="68" l="1"/>
  <c r="H30" i="89"/>
  <c r="H12" i="68"/>
  <c r="H25" i="68"/>
  <c r="H36" i="68" s="1"/>
  <c r="H14" i="69" s="1"/>
  <c r="K12" i="68"/>
  <c r="L22" i="68"/>
  <c r="P32" i="67"/>
  <c r="O22" i="68" s="1"/>
  <c r="N13" i="68" s="1"/>
  <c r="K16" i="69"/>
  <c r="J16" i="69" s="1"/>
  <c r="M29" i="68" l="1"/>
  <c r="M30" i="68"/>
  <c r="N22" i="68"/>
  <c r="H28" i="68"/>
  <c r="O34" i="68"/>
  <c r="N34" i="68" s="1"/>
  <c r="O23" i="68"/>
  <c r="L34" i="68"/>
  <c r="L16" i="69" s="1"/>
  <c r="L23" i="68"/>
  <c r="N23" i="68" l="1"/>
  <c r="L30" i="89"/>
  <c r="L12" i="68"/>
  <c r="L25" i="68"/>
  <c r="L36" i="68" s="1"/>
  <c r="L14" i="69" s="1"/>
  <c r="O12" i="68"/>
  <c r="O16" i="69"/>
  <c r="N16" i="69" s="1"/>
  <c r="T32" i="67"/>
  <c r="P22" i="68"/>
  <c r="L28" i="68" l="1"/>
  <c r="P34" i="68"/>
  <c r="P16" i="69" s="1"/>
  <c r="P23" i="68"/>
  <c r="S34" i="68"/>
  <c r="R34" i="68" s="1"/>
  <c r="S23" i="68"/>
  <c r="R23" i="68" l="1"/>
  <c r="S12" i="68"/>
  <c r="R12" i="68" s="1"/>
  <c r="S16" i="69"/>
  <c r="R16" i="69" s="1"/>
  <c r="P30" i="89"/>
  <c r="P25" i="68"/>
  <c r="P36" i="68" s="1"/>
  <c r="P14" i="69" s="1"/>
  <c r="P12" i="68"/>
  <c r="W22" i="68"/>
  <c r="V13" i="68" s="1"/>
  <c r="T22" i="68"/>
  <c r="U29" i="68" l="1"/>
  <c r="U30" i="68"/>
  <c r="V22" i="68"/>
  <c r="P28" i="68"/>
  <c r="T34" i="68"/>
  <c r="T16" i="69" s="1"/>
  <c r="T23" i="68"/>
  <c r="W34" i="68"/>
  <c r="W23" i="68"/>
  <c r="V23" i="68" l="1"/>
  <c r="W12" i="68"/>
  <c r="V12" i="68" s="1"/>
  <c r="W16" i="69"/>
  <c r="V16" i="69" s="1"/>
  <c r="V34" i="68"/>
  <c r="T12" i="68"/>
  <c r="T30" i="89"/>
  <c r="T25" i="68"/>
  <c r="T36" i="68" s="1"/>
  <c r="T14" i="69" s="1"/>
  <c r="T28" i="68" l="1"/>
  <c r="H21" i="69" l="1"/>
  <c r="L21" i="69"/>
  <c r="P21" i="69"/>
  <c r="T21" i="69" l="1"/>
  <c r="D21" i="69" l="1"/>
  <c r="E44" i="98" l="1"/>
  <c r="E53" i="98" s="1"/>
  <c r="E55" i="98" s="1"/>
  <c r="E57" i="98" s="1"/>
  <c r="E22" i="98" s="1"/>
  <c r="H44" i="98"/>
  <c r="H53" i="98" s="1"/>
  <c r="H55" i="98" s="1"/>
  <c r="H57" i="98" l="1"/>
  <c r="G57" i="98" s="1"/>
  <c r="G55" i="98"/>
  <c r="H22" i="98" l="1"/>
  <c r="G22" i="98" s="1"/>
  <c r="H66" i="98"/>
  <c r="G66" i="98" s="1"/>
  <c r="E66" i="98"/>
  <c r="E74" i="98" s="1"/>
  <c r="E83" i="98" s="1"/>
  <c r="L66" i="98" l="1"/>
  <c r="K66" i="98" s="1"/>
  <c r="I66" i="98"/>
  <c r="I74" i="98" s="1"/>
  <c r="I83" i="98" s="1"/>
  <c r="P66" i="98" l="1"/>
  <c r="O66" i="98" s="1"/>
  <c r="M66" i="98"/>
  <c r="M74" i="98" s="1"/>
  <c r="M83" i="98" s="1"/>
  <c r="L74" i="98"/>
  <c r="K74" i="98" s="1"/>
  <c r="T66" i="98" l="1"/>
  <c r="S66" i="98" s="1"/>
  <c r="Q66" i="98"/>
  <c r="Q74" i="98" s="1"/>
  <c r="Q83" i="98" s="1"/>
  <c r="P74" i="98"/>
  <c r="O74" i="98" s="1"/>
  <c r="X66" i="98" l="1"/>
  <c r="W66" i="98" s="1"/>
  <c r="U66" i="98"/>
  <c r="U74" i="98" s="1"/>
  <c r="U83" i="98" s="1"/>
  <c r="T74" i="98"/>
  <c r="S74" i="98" s="1"/>
  <c r="X74" i="98" l="1"/>
  <c r="W74" i="98" s="1"/>
  <c r="D46" i="89" l="1"/>
  <c r="G46" i="89"/>
  <c r="F46" i="89" s="1"/>
  <c r="P46" i="89" l="1"/>
  <c r="S46" i="89"/>
  <c r="R46" i="89" s="1"/>
  <c r="O46" i="89"/>
  <c r="N46" i="89" s="1"/>
  <c r="L46" i="89"/>
  <c r="T46" i="89"/>
  <c r="W46" i="89"/>
  <c r="V46" i="89" s="1"/>
  <c r="K46" i="89"/>
  <c r="J46" i="89" s="1"/>
  <c r="H46" i="89"/>
  <c r="P20" i="69" l="1"/>
  <c r="P24" i="69" s="1"/>
  <c r="Q52" i="67"/>
  <c r="H20" i="69"/>
  <c r="H24" i="69" s="1"/>
  <c r="I52" i="67"/>
  <c r="L20" i="69"/>
  <c r="L24" i="69" s="1"/>
  <c r="M52" i="67"/>
  <c r="D20" i="69" l="1"/>
  <c r="D24" i="69" s="1"/>
  <c r="E52" i="67"/>
  <c r="T20" i="69"/>
  <c r="T24" i="69" s="1"/>
  <c r="U52" i="67"/>
  <c r="H41" i="89" l="1"/>
  <c r="K41" i="89" l="1"/>
  <c r="J41" i="89" s="1"/>
  <c r="D41" i="89"/>
  <c r="G41" i="89" l="1"/>
  <c r="F41" i="89" s="1"/>
  <c r="D12" i="69" l="1"/>
  <c r="I20" i="67" l="1"/>
  <c r="H12" i="69" l="1"/>
  <c r="M20" i="67"/>
  <c r="L12" i="69" l="1"/>
  <c r="Q20" i="67"/>
  <c r="P12" i="69" l="1"/>
  <c r="U20" i="67"/>
  <c r="T12" i="69" s="1"/>
  <c r="T29" i="68" l="1"/>
  <c r="T30" i="68" l="1"/>
  <c r="T39" i="68" l="1"/>
  <c r="T31" i="68"/>
  <c r="T40" i="68" s="1"/>
  <c r="T13" i="69" l="1"/>
  <c r="T17" i="69" s="1"/>
  <c r="D30" i="68" l="1"/>
  <c r="D39" i="68" s="1"/>
  <c r="D29" i="68"/>
  <c r="H30" i="68"/>
  <c r="H39" i="68" s="1"/>
  <c r="H29" i="68"/>
  <c r="D31" i="68" l="1"/>
  <c r="D40" i="68" s="1"/>
  <c r="H31" i="68"/>
  <c r="H40" i="68" s="1"/>
  <c r="H13" i="69" s="1"/>
  <c r="H17" i="69" s="1"/>
  <c r="L29" i="68"/>
  <c r="L30" i="68"/>
  <c r="L39" i="68" s="1"/>
  <c r="D13" i="69" l="1"/>
  <c r="D17" i="69" s="1"/>
  <c r="L31" i="68"/>
  <c r="L40" i="68" s="1"/>
  <c r="L13" i="69" s="1"/>
  <c r="L17" i="69" s="1"/>
  <c r="P29" i="68" l="1"/>
  <c r="P30" i="68"/>
  <c r="P39" i="68" s="1"/>
  <c r="P31" i="68" l="1"/>
  <c r="P40" i="68" s="1"/>
  <c r="P13" i="69" s="1"/>
  <c r="P17" i="69" s="1"/>
  <c r="G36" i="91" l="1"/>
  <c r="F36" i="91" s="1"/>
  <c r="H70" i="98" l="1"/>
  <c r="G70" i="98" s="1"/>
  <c r="H74" i="98" l="1"/>
  <c r="G74" i="98" s="1"/>
  <c r="W40" i="89" l="1"/>
  <c r="V40" i="89" s="1"/>
  <c r="T40" i="89"/>
  <c r="W44" i="89"/>
  <c r="V44" i="89" s="1"/>
  <c r="T44" i="89"/>
  <c r="G45" i="89"/>
  <c r="F45" i="89" s="1"/>
  <c r="D45" i="89"/>
  <c r="L53" i="89"/>
  <c r="O53" i="89"/>
  <c r="N53" i="89" s="1"/>
  <c r="S44" i="89"/>
  <c r="R44" i="89" s="1"/>
  <c r="P44" i="89"/>
  <c r="E97" i="67"/>
  <c r="D52" i="89"/>
  <c r="K53" i="89"/>
  <c r="J53" i="89" s="1"/>
  <c r="H53" i="89"/>
  <c r="T39" i="89"/>
  <c r="W39" i="89"/>
  <c r="V39" i="89" s="1"/>
  <c r="O44" i="89"/>
  <c r="N44" i="89" s="1"/>
  <c r="L44" i="89"/>
  <c r="G53" i="89"/>
  <c r="F53" i="89" s="1"/>
  <c r="D53" i="89"/>
  <c r="P39" i="89"/>
  <c r="S39" i="89"/>
  <c r="R39" i="89" s="1"/>
  <c r="G39" i="89"/>
  <c r="F39" i="89" s="1"/>
  <c r="D39" i="89"/>
  <c r="H40" i="89"/>
  <c r="K40" i="89"/>
  <c r="J40" i="89" s="1"/>
  <c r="H42" i="89"/>
  <c r="K42" i="89"/>
  <c r="J42" i="89" s="1"/>
  <c r="H45" i="89"/>
  <c r="K45" i="89"/>
  <c r="J45" i="89" s="1"/>
  <c r="H52" i="89"/>
  <c r="I97" i="67"/>
  <c r="T53" i="89"/>
  <c r="W53" i="89"/>
  <c r="V53" i="89" s="1"/>
  <c r="D40" i="89"/>
  <c r="G40" i="89"/>
  <c r="F40" i="89" s="1"/>
  <c r="G42" i="89"/>
  <c r="F42" i="89" s="1"/>
  <c r="D42" i="89"/>
  <c r="L45" i="89"/>
  <c r="O45" i="89"/>
  <c r="N45" i="89" s="1"/>
  <c r="L52" i="89"/>
  <c r="M97" i="67"/>
  <c r="P53" i="89"/>
  <c r="S53" i="89"/>
  <c r="R53" i="89" s="1"/>
  <c r="T45" i="89"/>
  <c r="W45" i="89"/>
  <c r="V45" i="89" s="1"/>
  <c r="W42" i="89"/>
  <c r="V42" i="89" s="1"/>
  <c r="T42" i="89"/>
  <c r="L39" i="89"/>
  <c r="O39" i="89"/>
  <c r="N39" i="89" s="1"/>
  <c r="S40" i="89"/>
  <c r="R40" i="89" s="1"/>
  <c r="P40" i="89"/>
  <c r="P42" i="89"/>
  <c r="S42" i="89"/>
  <c r="R42" i="89" s="1"/>
  <c r="D44" i="89"/>
  <c r="G44" i="89"/>
  <c r="F44" i="89" s="1"/>
  <c r="P45" i="89"/>
  <c r="S45" i="89"/>
  <c r="R45" i="89" s="1"/>
  <c r="P52" i="89"/>
  <c r="P58" i="89" s="1"/>
  <c r="P19" i="89" s="1"/>
  <c r="Q97" i="67"/>
  <c r="H39" i="89"/>
  <c r="K39" i="89"/>
  <c r="J39" i="89" s="1"/>
  <c r="L40" i="89"/>
  <c r="O40" i="89"/>
  <c r="N40" i="89" s="1"/>
  <c r="O42" i="89"/>
  <c r="N42" i="89" s="1"/>
  <c r="L42" i="89"/>
  <c r="U97" i="67"/>
  <c r="T52" i="89"/>
  <c r="T58" i="89" l="1"/>
  <c r="T19" i="89" s="1"/>
  <c r="L58" i="89"/>
  <c r="L19" i="89" s="1"/>
  <c r="H58" i="89"/>
  <c r="H19" i="89" s="1"/>
  <c r="S43" i="89"/>
  <c r="R43" i="89" s="1"/>
  <c r="P43" i="89"/>
  <c r="K43" i="89"/>
  <c r="J43" i="89" s="1"/>
  <c r="H43" i="89"/>
  <c r="O52" i="89"/>
  <c r="N52" i="89" s="1"/>
  <c r="P97" i="67"/>
  <c r="O97" i="67" s="1"/>
  <c r="D58" i="89"/>
  <c r="D19" i="89" s="1"/>
  <c r="S52" i="89"/>
  <c r="R52" i="89" s="1"/>
  <c r="T97" i="67"/>
  <c r="S97" i="67" s="1"/>
  <c r="K44" i="89"/>
  <c r="J44" i="89" s="1"/>
  <c r="H44" i="89"/>
  <c r="W52" i="89"/>
  <c r="V52" i="89" s="1"/>
  <c r="X97" i="67"/>
  <c r="W97" i="67" s="1"/>
  <c r="T43" i="89"/>
  <c r="W43" i="89"/>
  <c r="V43" i="89" s="1"/>
  <c r="D43" i="89"/>
  <c r="G43" i="89"/>
  <c r="F43" i="89" s="1"/>
  <c r="L97" i="67"/>
  <c r="K97" i="67" s="1"/>
  <c r="K52" i="89"/>
  <c r="J52" i="89" s="1"/>
  <c r="O43" i="89"/>
  <c r="N43" i="89" s="1"/>
  <c r="L43" i="89"/>
  <c r="G52" i="89"/>
  <c r="F52" i="89" s="1"/>
  <c r="H97" i="67"/>
  <c r="G97" i="67" s="1"/>
  <c r="G58" i="89" l="1"/>
  <c r="F58" i="89" s="1"/>
  <c r="K58" i="89"/>
  <c r="J58" i="89" s="1"/>
  <c r="O58" i="89"/>
  <c r="N58" i="89" s="1"/>
  <c r="S58" i="89"/>
  <c r="R58" i="89" s="1"/>
  <c r="W58" i="89"/>
  <c r="V58" i="89" s="1"/>
  <c r="O19" i="89" l="1"/>
  <c r="N19" i="89" s="1"/>
  <c r="K19" i="89"/>
  <c r="J19" i="89" s="1"/>
  <c r="G19" i="89"/>
  <c r="F19" i="89" s="1"/>
  <c r="S19" i="89"/>
  <c r="R19" i="89" s="1"/>
  <c r="W19" i="89"/>
  <c r="V19" i="89" s="1"/>
  <c r="H49" i="91" l="1"/>
  <c r="D49" i="91"/>
  <c r="L49" i="91"/>
  <c r="H68" i="91" l="1"/>
  <c r="H73" i="91" s="1"/>
  <c r="L68" i="91"/>
  <c r="L73" i="91" s="1"/>
  <c r="D68" i="91" l="1"/>
  <c r="D73" i="91" s="1"/>
  <c r="H77" i="91" l="1"/>
  <c r="I71" i="98" s="1"/>
  <c r="L77" i="91"/>
  <c r="D77" i="91" l="1"/>
  <c r="E71" i="98" s="1"/>
  <c r="M71" i="98"/>
  <c r="O47" i="89" l="1"/>
  <c r="N47" i="89" s="1"/>
  <c r="L47" i="89"/>
  <c r="S47" i="89"/>
  <c r="R47" i="89" s="1"/>
  <c r="P47" i="89"/>
  <c r="H47" i="89"/>
  <c r="K47" i="89"/>
  <c r="J47" i="89" s="1"/>
  <c r="D47" i="89"/>
  <c r="G47" i="89"/>
  <c r="F47" i="89" s="1"/>
  <c r="W47" i="89"/>
  <c r="V47" i="89" s="1"/>
  <c r="T47" i="89"/>
  <c r="E86" i="67" l="1"/>
  <c r="D38" i="89"/>
  <c r="D48" i="89" s="1"/>
  <c r="D18" i="89" s="1"/>
  <c r="H38" i="89"/>
  <c r="H48" i="89" s="1"/>
  <c r="H18" i="89" s="1"/>
  <c r="I86" i="67"/>
  <c r="L38" i="89"/>
  <c r="L48" i="89" s="1"/>
  <c r="L18" i="89" s="1"/>
  <c r="M86" i="67"/>
  <c r="P38" i="89"/>
  <c r="P48" i="89" s="1"/>
  <c r="P18" i="89" s="1"/>
  <c r="Q86" i="67"/>
  <c r="T38" i="89"/>
  <c r="T48" i="89" s="1"/>
  <c r="T18" i="89" s="1"/>
  <c r="U86" i="67"/>
  <c r="S38" i="89" l="1"/>
  <c r="R38" i="89" s="1"/>
  <c r="T86" i="67"/>
  <c r="S86" i="67" s="1"/>
  <c r="O38" i="89"/>
  <c r="N38" i="89" s="1"/>
  <c r="N48" i="89" s="1"/>
  <c r="P86" i="67"/>
  <c r="O86" i="67" s="1"/>
  <c r="G38" i="89"/>
  <c r="F38" i="89" s="1"/>
  <c r="H86" i="67"/>
  <c r="G86" i="67" s="1"/>
  <c r="W38" i="89"/>
  <c r="V38" i="89" s="1"/>
  <c r="X86" i="67"/>
  <c r="W86" i="67" s="1"/>
  <c r="K38" i="89"/>
  <c r="J38" i="89" s="1"/>
  <c r="L86" i="67"/>
  <c r="K86" i="67" s="1"/>
  <c r="W48" i="89" l="1"/>
  <c r="V48" i="89" s="1"/>
  <c r="O48" i="89"/>
  <c r="K48" i="89"/>
  <c r="J48" i="89" s="1"/>
  <c r="G48" i="89"/>
  <c r="F48" i="89" s="1"/>
  <c r="S48" i="89"/>
  <c r="R48" i="89" s="1"/>
  <c r="G18" i="89" l="1"/>
  <c r="F18" i="89" s="1"/>
  <c r="O18" i="89"/>
  <c r="N18" i="89" s="1"/>
  <c r="K18" i="89"/>
  <c r="J18" i="89" s="1"/>
  <c r="W18" i="89"/>
  <c r="V18" i="89" s="1"/>
  <c r="S18" i="89"/>
  <c r="R18" i="89" s="1"/>
  <c r="P31" i="69" l="1"/>
  <c r="L31" i="69"/>
  <c r="H31" i="69" l="1"/>
  <c r="D31" i="69"/>
  <c r="W33" i="89"/>
  <c r="T31" i="69"/>
  <c r="W31" i="69" l="1"/>
  <c r="D27" i="69" l="1"/>
  <c r="D29" i="69" s="1"/>
  <c r="D33" i="69" s="1"/>
  <c r="D37" i="69" s="1"/>
  <c r="E57" i="67"/>
  <c r="D32" i="89"/>
  <c r="D34" i="89" s="1"/>
  <c r="D17" i="89" s="1"/>
  <c r="D21" i="89" s="1"/>
  <c r="D25" i="89" l="1"/>
  <c r="D24" i="89"/>
  <c r="D17" i="70"/>
  <c r="D18" i="70" s="1"/>
  <c r="D20" i="92"/>
  <c r="D26" i="92" s="1"/>
  <c r="I57" i="67" l="1"/>
  <c r="H27" i="69"/>
  <c r="H29" i="69" s="1"/>
  <c r="H33" i="69" s="1"/>
  <c r="H32" i="89"/>
  <c r="H34" i="89" s="1"/>
  <c r="H17" i="89" s="1"/>
  <c r="H21" i="89" s="1"/>
  <c r="D27" i="89"/>
  <c r="H24" i="89" l="1"/>
  <c r="H25" i="89"/>
  <c r="M57" i="67" l="1"/>
  <c r="L32" i="89"/>
  <c r="L34" i="89" s="1"/>
  <c r="L17" i="89" s="1"/>
  <c r="L21" i="89" s="1"/>
  <c r="L27" i="69"/>
  <c r="L29" i="69" s="1"/>
  <c r="L33" i="69" s="1"/>
  <c r="H27" i="89"/>
  <c r="L25" i="89" l="1"/>
  <c r="L24" i="89"/>
  <c r="L27" i="89" l="1"/>
  <c r="Q57" i="67"/>
  <c r="P32" i="89"/>
  <c r="P34" i="89" s="1"/>
  <c r="P17" i="89" s="1"/>
  <c r="P21" i="89" s="1"/>
  <c r="P27" i="69"/>
  <c r="P29" i="69" s="1"/>
  <c r="P33" i="69" s="1"/>
  <c r="P25" i="89" l="1"/>
  <c r="P24" i="89"/>
  <c r="P27" i="89" l="1"/>
  <c r="U57" i="67"/>
  <c r="T27" i="69"/>
  <c r="T29" i="69" s="1"/>
  <c r="T33" i="69" s="1"/>
  <c r="T32" i="89"/>
  <c r="T34" i="89" s="1"/>
  <c r="T17" i="89" l="1"/>
  <c r="T21" i="89" s="1"/>
  <c r="T24" i="89" s="1"/>
  <c r="T25" i="89" l="1"/>
  <c r="T27" i="89"/>
  <c r="U67" i="98" l="1"/>
  <c r="U75" i="98" s="1"/>
  <c r="U84" i="98" s="1"/>
  <c r="U85" i="98" s="1"/>
  <c r="U87" i="98" s="1"/>
  <c r="U23" i="98" s="1"/>
  <c r="Q67" i="98"/>
  <c r="Q75" i="98" s="1"/>
  <c r="Q84" i="98" s="1"/>
  <c r="Q85" i="98" s="1"/>
  <c r="Q87" i="98" s="1"/>
  <c r="Q23" i="98" s="1"/>
  <c r="U22" i="98" s="1"/>
  <c r="U26" i="98" l="1"/>
  <c r="U27" i="98" s="1"/>
  <c r="I67" i="98" l="1"/>
  <c r="I75" i="98" s="1"/>
  <c r="I84" i="98" s="1"/>
  <c r="I85" i="98" s="1"/>
  <c r="I87" i="98" s="1"/>
  <c r="I23" i="98" s="1"/>
  <c r="M22" i="98" s="1"/>
  <c r="M67" i="98"/>
  <c r="M75" i="98" s="1"/>
  <c r="M84" i="98" s="1"/>
  <c r="M85" i="98" s="1"/>
  <c r="M87" i="98" s="1"/>
  <c r="M23" i="98" s="1"/>
  <c r="E67" i="98" l="1"/>
  <c r="E75" i="98" s="1"/>
  <c r="E84" i="98" s="1"/>
  <c r="E85" i="98" s="1"/>
  <c r="E87" i="98" s="1"/>
  <c r="E23" i="98" s="1"/>
  <c r="Q22" i="98"/>
  <c r="Q26" i="98" s="1"/>
  <c r="Q27" i="98" s="1"/>
  <c r="M26" i="98"/>
  <c r="M27" i="98" s="1"/>
  <c r="I22" i="98" l="1"/>
  <c r="I26" i="98" s="1"/>
  <c r="I27" i="98" s="1"/>
  <c r="E26" i="98"/>
  <c r="E27" i="98" s="1"/>
  <c r="H37" i="69" l="1"/>
  <c r="L37" i="69" l="1"/>
  <c r="H20" i="92"/>
  <c r="H26" i="92" s="1"/>
  <c r="H17" i="70"/>
  <c r="H18" i="70" s="1"/>
  <c r="L20" i="92" l="1"/>
  <c r="L26" i="92" s="1"/>
  <c r="L17" i="70"/>
  <c r="L18" i="70" s="1"/>
  <c r="P37" i="69" l="1"/>
  <c r="P20" i="92" l="1"/>
  <c r="P26" i="92" s="1"/>
  <c r="P17" i="70"/>
  <c r="P18" i="70" s="1"/>
  <c r="T37" i="69" l="1"/>
  <c r="T17" i="70" l="1"/>
  <c r="T18" i="70" s="1"/>
  <c r="T20" i="92"/>
  <c r="T26" i="92" s="1"/>
  <c r="G21" i="68" l="1"/>
  <c r="F13" i="68" s="1"/>
  <c r="E29" i="68" l="1"/>
  <c r="E30" i="68"/>
  <c r="F21" i="68"/>
  <c r="F12" i="68" s="1"/>
  <c r="G23" i="68"/>
  <c r="G12" i="68" s="1"/>
  <c r="F23" i="68" l="1"/>
  <c r="G37" i="68" l="1"/>
  <c r="F37" i="68" l="1"/>
  <c r="G15" i="69"/>
  <c r="F15" i="69" s="1"/>
  <c r="J31" i="89"/>
  <c r="H13" i="67" l="1"/>
  <c r="H12" i="67" l="1"/>
  <c r="E39" i="68"/>
  <c r="E12" i="69"/>
  <c r="G12" i="69" l="1"/>
  <c r="F12" i="69" s="1"/>
  <c r="F29" i="68"/>
  <c r="H14" i="67"/>
  <c r="F30" i="68"/>
  <c r="G39" i="68"/>
  <c r="I12" i="69" l="1"/>
  <c r="L13" i="67"/>
  <c r="F39" i="68"/>
  <c r="I39" i="68"/>
  <c r="L12" i="67" l="1"/>
  <c r="L14" i="67"/>
  <c r="J29" i="68"/>
  <c r="K12" i="69"/>
  <c r="J12" i="69" s="1"/>
  <c r="E25" i="68" l="1"/>
  <c r="E42" i="68"/>
  <c r="P13" i="67"/>
  <c r="H30" i="67"/>
  <c r="J30" i="68"/>
  <c r="K39" i="68"/>
  <c r="M12" i="69" l="1"/>
  <c r="M39" i="68"/>
  <c r="O12" i="69"/>
  <c r="J39" i="68"/>
  <c r="E36" i="68"/>
  <c r="E14" i="69" s="1"/>
  <c r="E28" i="68"/>
  <c r="E31" i="68" s="1"/>
  <c r="E40" i="68" s="1"/>
  <c r="E13" i="69" s="1"/>
  <c r="F25" i="68"/>
  <c r="G36" i="68"/>
  <c r="G14" i="69" s="1"/>
  <c r="G28" i="68"/>
  <c r="L30" i="67" l="1"/>
  <c r="I25" i="68"/>
  <c r="I42" i="68"/>
  <c r="N12" i="69"/>
  <c r="K36" i="68"/>
  <c r="K14" i="69" s="1"/>
  <c r="E30" i="89"/>
  <c r="E17" i="69"/>
  <c r="I36" i="68"/>
  <c r="I14" i="69" s="1"/>
  <c r="P14" i="67"/>
  <c r="O39" i="68"/>
  <c r="N29" i="68"/>
  <c r="F36" i="68"/>
  <c r="G30" i="89"/>
  <c r="K28" i="68"/>
  <c r="T13" i="67"/>
  <c r="F28" i="68"/>
  <c r="G31" i="68"/>
  <c r="J25" i="68" l="1"/>
  <c r="I28" i="68"/>
  <c r="I31" i="68" s="1"/>
  <c r="I40" i="68" s="1"/>
  <c r="I13" i="69" s="1"/>
  <c r="I17" i="69" s="1"/>
  <c r="J14" i="69"/>
  <c r="Q12" i="69"/>
  <c r="I30" i="89"/>
  <c r="F14" i="69"/>
  <c r="Q39" i="68"/>
  <c r="N30" i="68"/>
  <c r="S12" i="69"/>
  <c r="F31" i="68"/>
  <c r="G40" i="68"/>
  <c r="F30" i="89"/>
  <c r="N39" i="68"/>
  <c r="J36" i="68"/>
  <c r="K30" i="89"/>
  <c r="K31" i="68"/>
  <c r="M25" i="68" l="1"/>
  <c r="N25" i="68" s="1"/>
  <c r="M42" i="68"/>
  <c r="J28" i="68"/>
  <c r="R12" i="69"/>
  <c r="R29" i="68"/>
  <c r="P30" i="67"/>
  <c r="T14" i="67"/>
  <c r="R30" i="68"/>
  <c r="F40" i="68"/>
  <c r="G13" i="69"/>
  <c r="F13" i="69" s="1"/>
  <c r="J31" i="68"/>
  <c r="K40" i="68"/>
  <c r="J30" i="89"/>
  <c r="X13" i="67"/>
  <c r="M28" i="68" l="1"/>
  <c r="M31" i="68" s="1"/>
  <c r="M40" i="68" s="1"/>
  <c r="M13" i="69" s="1"/>
  <c r="M36" i="68"/>
  <c r="M14" i="69" s="1"/>
  <c r="O36" i="68"/>
  <c r="O14" i="69" s="1"/>
  <c r="O28" i="68"/>
  <c r="U39" i="68"/>
  <c r="U12" i="69"/>
  <c r="S39" i="68"/>
  <c r="R39" i="68" s="1"/>
  <c r="W12" i="69"/>
  <c r="X14" i="67"/>
  <c r="J40" i="68"/>
  <c r="K13" i="69"/>
  <c r="J13" i="69" s="1"/>
  <c r="G17" i="69"/>
  <c r="F17" i="69" s="1"/>
  <c r="M17" i="69" l="1"/>
  <c r="N28" i="68"/>
  <c r="M30" i="89"/>
  <c r="Q25" i="68"/>
  <c r="Q36" i="68" s="1"/>
  <c r="Q14" i="69" s="1"/>
  <c r="Q42" i="68"/>
  <c r="O31" i="68"/>
  <c r="N31" i="68" s="1"/>
  <c r="N14" i="69"/>
  <c r="V12" i="69"/>
  <c r="O30" i="89"/>
  <c r="N36" i="68"/>
  <c r="V29" i="68"/>
  <c r="T30" i="67"/>
  <c r="K17" i="69"/>
  <c r="J17" i="69" s="1"/>
  <c r="V30" i="68"/>
  <c r="W39" i="68"/>
  <c r="N30" i="89" l="1"/>
  <c r="R25" i="68"/>
  <c r="O40" i="68"/>
  <c r="N40" i="68" s="1"/>
  <c r="Q28" i="68"/>
  <c r="Q31" i="68" s="1"/>
  <c r="Q40" i="68" s="1"/>
  <c r="Q13" i="69" s="1"/>
  <c r="Q17" i="69" s="1"/>
  <c r="Q30" i="89"/>
  <c r="S36" i="68"/>
  <c r="S28" i="68"/>
  <c r="O13" i="69"/>
  <c r="N13" i="69" s="1"/>
  <c r="V39" i="68"/>
  <c r="R28" i="68" l="1"/>
  <c r="U25" i="68"/>
  <c r="U28" i="68" s="1"/>
  <c r="U31" i="68" s="1"/>
  <c r="U40" i="68" s="1"/>
  <c r="U13" i="69" s="1"/>
  <c r="U42" i="68"/>
  <c r="R36" i="68"/>
  <c r="S14" i="69"/>
  <c r="R14" i="69" s="1"/>
  <c r="S30" i="89"/>
  <c r="S31" i="68"/>
  <c r="S40" i="68" s="1"/>
  <c r="X30" i="67"/>
  <c r="W28" i="68" s="1"/>
  <c r="O17" i="69"/>
  <c r="N17" i="69" s="1"/>
  <c r="U36" i="68" l="1"/>
  <c r="U14" i="69" s="1"/>
  <c r="R31" i="68"/>
  <c r="U30" i="89"/>
  <c r="U17" i="69"/>
  <c r="R30" i="89"/>
  <c r="V25" i="68"/>
  <c r="W36" i="68"/>
  <c r="W14" i="69" s="1"/>
  <c r="V28" i="68"/>
  <c r="W31" i="68"/>
  <c r="R40" i="68"/>
  <c r="S13" i="69"/>
  <c r="R13" i="69" s="1"/>
  <c r="V14" i="69" l="1"/>
  <c r="V36" i="68"/>
  <c r="W30" i="89"/>
  <c r="V30" i="89" s="1"/>
  <c r="V31" i="68"/>
  <c r="W40" i="68"/>
  <c r="S17" i="69"/>
  <c r="R17" i="69" s="1"/>
  <c r="V40" i="68" l="1"/>
  <c r="W13" i="69"/>
  <c r="V13" i="69" s="1"/>
  <c r="W17" i="69" l="1"/>
  <c r="V17" i="69" s="1"/>
  <c r="V31" i="89" l="1"/>
  <c r="G35" i="69" l="1"/>
  <c r="G22" i="92" s="1"/>
  <c r="E22" i="92"/>
  <c r="F22" i="92" l="1"/>
  <c r="E24" i="92" l="1"/>
  <c r="F79" i="98" s="1"/>
  <c r="F80" i="98" s="1"/>
  <c r="F83" i="98" s="1"/>
  <c r="H59" i="67"/>
  <c r="E75" i="91"/>
  <c r="E77" i="91" s="1"/>
  <c r="F71" i="98" s="1"/>
  <c r="E12" i="70"/>
  <c r="Q24" i="92"/>
  <c r="R79" i="98" s="1"/>
  <c r="R80" i="98" s="1"/>
  <c r="R83" i="98" s="1"/>
  <c r="Q75" i="91"/>
  <c r="Q77" i="91" s="1"/>
  <c r="R71" i="98" s="1"/>
  <c r="T59" i="67"/>
  <c r="Q12" i="70"/>
  <c r="U75" i="91"/>
  <c r="U77" i="91" s="1"/>
  <c r="V71" i="98" s="1"/>
  <c r="U12" i="70"/>
  <c r="X59" i="67"/>
  <c r="U24" i="92"/>
  <c r="V79" i="98" s="1"/>
  <c r="V80" i="98" s="1"/>
  <c r="V83" i="98" s="1"/>
  <c r="L59" i="67"/>
  <c r="I12" i="70"/>
  <c r="I24" i="92"/>
  <c r="J79" i="98" s="1"/>
  <c r="J80" i="98" s="1"/>
  <c r="J83" i="98" s="1"/>
  <c r="I75" i="91"/>
  <c r="I77" i="91" s="1"/>
  <c r="J71" i="98" s="1"/>
  <c r="E32" i="89"/>
  <c r="E27" i="69"/>
  <c r="H55" i="67"/>
  <c r="X55" i="67"/>
  <c r="U32" i="89"/>
  <c r="U27" i="69"/>
  <c r="I32" i="89"/>
  <c r="I27" i="69"/>
  <c r="L55" i="67"/>
  <c r="P55" i="67"/>
  <c r="M27" i="69"/>
  <c r="M32" i="89"/>
  <c r="Q32" i="89"/>
  <c r="Q27" i="69"/>
  <c r="T55" i="67"/>
  <c r="U14" i="70" l="1"/>
  <c r="V15" i="98"/>
  <c r="V17" i="98" s="1"/>
  <c r="V18" i="98" s="1"/>
  <c r="R15" i="98"/>
  <c r="R17" i="98" s="1"/>
  <c r="R18" i="98" s="1"/>
  <c r="Q14" i="70"/>
  <c r="E14" i="70"/>
  <c r="F15" i="98"/>
  <c r="F17" i="98" s="1"/>
  <c r="F18" i="98" s="1"/>
  <c r="I14" i="70"/>
  <c r="J15" i="98"/>
  <c r="J17" i="98" s="1"/>
  <c r="J18" i="98" s="1"/>
  <c r="G75" i="91"/>
  <c r="G24" i="92"/>
  <c r="G12" i="70"/>
  <c r="K75" i="91"/>
  <c r="K12" i="70"/>
  <c r="K24" i="92"/>
  <c r="W75" i="91"/>
  <c r="W24" i="92"/>
  <c r="W12" i="70"/>
  <c r="S75" i="91"/>
  <c r="S12" i="70"/>
  <c r="S24" i="92"/>
  <c r="S27" i="69"/>
  <c r="S32" i="89"/>
  <c r="K32" i="89"/>
  <c r="K27" i="69"/>
  <c r="G32" i="89"/>
  <c r="G27" i="69"/>
  <c r="O32" i="89"/>
  <c r="O27" i="69"/>
  <c r="W32" i="89"/>
  <c r="W27" i="69"/>
  <c r="V24" i="92" l="1"/>
  <c r="X79" i="98"/>
  <c r="S14" i="70"/>
  <c r="R14" i="70" s="1"/>
  <c r="R12" i="70"/>
  <c r="T15" i="98"/>
  <c r="F12" i="70"/>
  <c r="H15" i="98"/>
  <c r="G14" i="70"/>
  <c r="F14" i="70" s="1"/>
  <c r="R75" i="91"/>
  <c r="S77" i="91"/>
  <c r="R24" i="92"/>
  <c r="T79" i="98"/>
  <c r="J75" i="91"/>
  <c r="K77" i="91"/>
  <c r="V75" i="91"/>
  <c r="W77" i="91"/>
  <c r="J24" i="92"/>
  <c r="L79" i="98"/>
  <c r="F24" i="92"/>
  <c r="H79" i="98"/>
  <c r="V12" i="70"/>
  <c r="X15" i="98"/>
  <c r="W14" i="70"/>
  <c r="V14" i="70" s="1"/>
  <c r="L15" i="98"/>
  <c r="J12" i="70"/>
  <c r="K14" i="70"/>
  <c r="J14" i="70" s="1"/>
  <c r="F75" i="91"/>
  <c r="G77" i="91"/>
  <c r="V27" i="69"/>
  <c r="N27" i="69"/>
  <c r="F27" i="69"/>
  <c r="J32" i="89"/>
  <c r="R27" i="69"/>
  <c r="F32" i="89"/>
  <c r="V32" i="89"/>
  <c r="W34" i="89"/>
  <c r="N32" i="89"/>
  <c r="J27" i="69"/>
  <c r="R32" i="89"/>
  <c r="K15" i="98" l="1"/>
  <c r="L17" i="98"/>
  <c r="V77" i="91"/>
  <c r="X71" i="98"/>
  <c r="W71" i="98" s="1"/>
  <c r="S79" i="98"/>
  <c r="T80" i="98"/>
  <c r="G15" i="98"/>
  <c r="H17" i="98"/>
  <c r="K79" i="98"/>
  <c r="L80" i="98"/>
  <c r="R77" i="91"/>
  <c r="T71" i="98"/>
  <c r="S71" i="98" s="1"/>
  <c r="W79" i="98"/>
  <c r="X80" i="98"/>
  <c r="F77" i="91"/>
  <c r="H71" i="98"/>
  <c r="G71" i="98" s="1"/>
  <c r="G79" i="98"/>
  <c r="H80" i="98"/>
  <c r="W15" i="98"/>
  <c r="X17" i="98"/>
  <c r="J77" i="91"/>
  <c r="L71" i="98"/>
  <c r="K71" i="98" s="1"/>
  <c r="S15" i="98"/>
  <c r="T17" i="98"/>
  <c r="W17" i="89"/>
  <c r="W17" i="98" l="1"/>
  <c r="X18" i="98"/>
  <c r="W18" i="98" s="1"/>
  <c r="G80" i="98"/>
  <c r="H83" i="98"/>
  <c r="W80" i="98"/>
  <c r="X83" i="98"/>
  <c r="S80" i="98"/>
  <c r="T83" i="98"/>
  <c r="K17" i="98"/>
  <c r="L18" i="98"/>
  <c r="K18" i="98" s="1"/>
  <c r="S17" i="98"/>
  <c r="T18" i="98"/>
  <c r="S18" i="98" s="1"/>
  <c r="G17" i="98"/>
  <c r="H18" i="98"/>
  <c r="G18" i="98" s="1"/>
  <c r="K80" i="98"/>
  <c r="L83" i="98"/>
  <c r="Q28" i="69" l="1"/>
  <c r="Q29" i="69" s="1"/>
  <c r="T56" i="67"/>
  <c r="M28" i="69"/>
  <c r="M29" i="69" s="1"/>
  <c r="P56" i="67"/>
  <c r="U28" i="69"/>
  <c r="U29" i="69" s="1"/>
  <c r="X56" i="67"/>
  <c r="I28" i="69"/>
  <c r="I29" i="69" s="1"/>
  <c r="L56" i="67"/>
  <c r="E28" i="69"/>
  <c r="E29" i="69" s="1"/>
  <c r="H56" i="67"/>
  <c r="W28" i="69" l="1"/>
  <c r="X57" i="67"/>
  <c r="W57" i="67" s="1"/>
  <c r="K28" i="69"/>
  <c r="L57" i="67"/>
  <c r="K57" i="67" s="1"/>
  <c r="G28" i="69"/>
  <c r="H57" i="67"/>
  <c r="G57" i="67" s="1"/>
  <c r="S28" i="69"/>
  <c r="T57" i="67"/>
  <c r="S57" i="67" s="1"/>
  <c r="O28" i="69"/>
  <c r="P57" i="67"/>
  <c r="O57" i="67" s="1"/>
  <c r="R28" i="69" l="1"/>
  <c r="S29" i="69"/>
  <c r="R29" i="69" s="1"/>
  <c r="J28" i="69"/>
  <c r="K29" i="69"/>
  <c r="J29" i="69" s="1"/>
  <c r="N28" i="69"/>
  <c r="O29" i="69"/>
  <c r="N29" i="69" s="1"/>
  <c r="F28" i="69"/>
  <c r="G29" i="69"/>
  <c r="F29" i="69" s="1"/>
  <c r="V28" i="69"/>
  <c r="W29" i="69"/>
  <c r="V29" i="69" s="1"/>
  <c r="X50" i="67" l="1"/>
  <c r="W22" i="69" s="1"/>
  <c r="U22" i="69"/>
  <c r="T50" i="67"/>
  <c r="S22" i="69" s="1"/>
  <c r="Q22" i="69"/>
  <c r="R22" i="69" l="1"/>
  <c r="V22" i="69"/>
  <c r="H50" i="67" l="1"/>
  <c r="G22" i="69" s="1"/>
  <c r="E22" i="69"/>
  <c r="L50" i="67" l="1"/>
  <c r="K22" i="69" s="1"/>
  <c r="I22" i="69"/>
  <c r="P50" i="67"/>
  <c r="O22" i="69" s="1"/>
  <c r="M22" i="69"/>
  <c r="F22" i="69"/>
  <c r="N22" i="69" l="1"/>
  <c r="J22" i="69"/>
  <c r="M24" i="92" l="1"/>
  <c r="N79" i="98" s="1"/>
  <c r="N80" i="98" s="1"/>
  <c r="N83" i="98" s="1"/>
  <c r="M12" i="70"/>
  <c r="M75" i="91"/>
  <c r="M77" i="91" s="1"/>
  <c r="N71" i="98" s="1"/>
  <c r="P59" i="67"/>
  <c r="O75" i="91" l="1"/>
  <c r="O12" i="70"/>
  <c r="O24" i="92"/>
  <c r="M14" i="70"/>
  <c r="N15" i="98"/>
  <c r="N17" i="98" s="1"/>
  <c r="N18" i="98" s="1"/>
  <c r="N12" i="70" l="1"/>
  <c r="P15" i="98"/>
  <c r="O14" i="70"/>
  <c r="N14" i="70" s="1"/>
  <c r="N75" i="91"/>
  <c r="O77" i="91"/>
  <c r="N24" i="92"/>
  <c r="P79" i="98"/>
  <c r="O79" i="98" l="1"/>
  <c r="P80" i="98"/>
  <c r="N77" i="91"/>
  <c r="P71" i="98"/>
  <c r="O71" i="98" s="1"/>
  <c r="O15" i="98"/>
  <c r="P17" i="98"/>
  <c r="O17" i="98" l="1"/>
  <c r="P18" i="98"/>
  <c r="O18" i="98" s="1"/>
  <c r="O80" i="98"/>
  <c r="P83" i="98"/>
  <c r="I21" i="69" l="1"/>
  <c r="P49" i="67"/>
  <c r="O21" i="69" s="1"/>
  <c r="T49" i="67"/>
  <c r="S21" i="69" s="1"/>
  <c r="U21" i="69"/>
  <c r="H49" i="67"/>
  <c r="G21" i="69" s="1"/>
  <c r="E21" i="69"/>
  <c r="X49" i="67" l="1"/>
  <c r="W21" i="69" s="1"/>
  <c r="V21" i="69" s="1"/>
  <c r="L49" i="67"/>
  <c r="K21" i="69" s="1"/>
  <c r="J21" i="69" s="1"/>
  <c r="M21" i="69"/>
  <c r="N21" i="69" s="1"/>
  <c r="Q21" i="69"/>
  <c r="R21" i="69" s="1"/>
  <c r="F21" i="69"/>
  <c r="I20" i="69" l="1"/>
  <c r="L48" i="67" l="1"/>
  <c r="M20" i="69"/>
  <c r="E20" i="69"/>
  <c r="K20" i="69"/>
  <c r="P48" i="67" l="1"/>
  <c r="O20" i="69" s="1"/>
  <c r="Q20" i="69"/>
  <c r="H48" i="67"/>
  <c r="G20" i="69" s="1"/>
  <c r="J20" i="69"/>
  <c r="T48" i="67" l="1"/>
  <c r="S20" i="69" s="1"/>
  <c r="N20" i="69"/>
  <c r="F20" i="69"/>
  <c r="X48" i="67" l="1"/>
  <c r="W20" i="69" s="1"/>
  <c r="U20" i="69"/>
  <c r="R20" i="69"/>
  <c r="V20" i="69" l="1"/>
  <c r="E31" i="69" l="1"/>
  <c r="E34" i="89"/>
  <c r="E17" i="89" s="1"/>
  <c r="E21" i="89" s="1"/>
  <c r="G33" i="89" l="1"/>
  <c r="G31" i="69"/>
  <c r="G34" i="89"/>
  <c r="E24" i="89"/>
  <c r="E25" i="89"/>
  <c r="K20" i="89" l="1"/>
  <c r="F34" i="89"/>
  <c r="G17" i="89"/>
  <c r="E27" i="89"/>
  <c r="F31" i="69"/>
  <c r="G21" i="89" l="1"/>
  <c r="F17" i="89"/>
  <c r="G25" i="89" l="1"/>
  <c r="F25" i="89" s="1"/>
  <c r="F21" i="89"/>
  <c r="G24" i="89"/>
  <c r="I34" i="89" l="1"/>
  <c r="I17" i="89" s="1"/>
  <c r="I21" i="89" s="1"/>
  <c r="F24" i="89"/>
  <c r="G27" i="89"/>
  <c r="F27" i="89" s="1"/>
  <c r="O20" i="89"/>
  <c r="K33" i="89"/>
  <c r="I31" i="69" l="1"/>
  <c r="I25" i="89"/>
  <c r="I24" i="89"/>
  <c r="K31" i="69"/>
  <c r="K34" i="89"/>
  <c r="I27" i="89" l="1"/>
  <c r="J34" i="89"/>
  <c r="K17" i="89"/>
  <c r="J31" i="69"/>
  <c r="S20" i="89"/>
  <c r="M31" i="69" l="1"/>
  <c r="O33" i="89"/>
  <c r="M34" i="89"/>
  <c r="M17" i="89" s="1"/>
  <c r="M21" i="89" s="1"/>
  <c r="J17" i="89"/>
  <c r="K21" i="89"/>
  <c r="M26" i="89"/>
  <c r="P72" i="67"/>
  <c r="O26" i="89" s="1"/>
  <c r="M25" i="89" l="1"/>
  <c r="M24" i="89"/>
  <c r="W20" i="89"/>
  <c r="W21" i="89" s="1"/>
  <c r="Q26" i="89"/>
  <c r="T72" i="67"/>
  <c r="S26" i="89" s="1"/>
  <c r="O31" i="69"/>
  <c r="O34" i="89"/>
  <c r="J21" i="89"/>
  <c r="K25" i="89"/>
  <c r="J25" i="89" s="1"/>
  <c r="K24" i="89"/>
  <c r="N26" i="89"/>
  <c r="S33" i="89"/>
  <c r="Q31" i="69"/>
  <c r="Q34" i="89"/>
  <c r="Q17" i="89" s="1"/>
  <c r="Q21" i="89" s="1"/>
  <c r="N34" i="89" l="1"/>
  <c r="O17" i="89"/>
  <c r="J24" i="89"/>
  <c r="K27" i="89"/>
  <c r="J27" i="89" s="1"/>
  <c r="N31" i="69"/>
  <c r="W25" i="89"/>
  <c r="W24" i="89"/>
  <c r="Q25" i="89"/>
  <c r="Q24" i="89"/>
  <c r="S31" i="69"/>
  <c r="S34" i="89"/>
  <c r="R26" i="89"/>
  <c r="M27" i="89"/>
  <c r="Q27" i="89" l="1"/>
  <c r="R31" i="69"/>
  <c r="O21" i="89"/>
  <c r="N17" i="89"/>
  <c r="S17" i="89"/>
  <c r="R34" i="89"/>
  <c r="X72" i="67" l="1"/>
  <c r="W26" i="89" s="1"/>
  <c r="U31" i="69"/>
  <c r="O24" i="89"/>
  <c r="O25" i="89"/>
  <c r="N25" i="89" s="1"/>
  <c r="N21" i="89"/>
  <c r="S21" i="89"/>
  <c r="R17" i="89"/>
  <c r="U34" i="89"/>
  <c r="U26" i="89"/>
  <c r="U17" i="89" l="1"/>
  <c r="V34" i="89"/>
  <c r="V31" i="69"/>
  <c r="V26" i="89"/>
  <c r="W27" i="89"/>
  <c r="S24" i="89"/>
  <c r="S25" i="89"/>
  <c r="R25" i="89" s="1"/>
  <c r="R21" i="89"/>
  <c r="N24" i="89"/>
  <c r="O27" i="89"/>
  <c r="N27" i="89" s="1"/>
  <c r="R24" i="89" l="1"/>
  <c r="S27" i="89"/>
  <c r="R27" i="89" s="1"/>
  <c r="U21" i="89"/>
  <c r="V17" i="89"/>
  <c r="U24" i="89" l="1"/>
  <c r="U25" i="89"/>
  <c r="V25" i="89" s="1"/>
  <c r="V21" i="89"/>
  <c r="U27" i="89" l="1"/>
  <c r="V27" i="89" s="1"/>
  <c r="V24" i="89"/>
  <c r="M23" i="69" l="1"/>
  <c r="M24" i="69" s="1"/>
  <c r="M33" i="69" s="1"/>
  <c r="U23" i="69"/>
  <c r="U24" i="69" s="1"/>
  <c r="U33" i="69" s="1"/>
  <c r="Q23" i="69"/>
  <c r="Q24" i="69" s="1"/>
  <c r="Q33" i="69" s="1"/>
  <c r="I23" i="69"/>
  <c r="I24" i="69" s="1"/>
  <c r="I33" i="69" s="1"/>
  <c r="E23" i="69"/>
  <c r="E24" i="69" s="1"/>
  <c r="E33" i="69" s="1"/>
  <c r="E37" i="69" s="1"/>
  <c r="E20" i="92" l="1"/>
  <c r="E26" i="92" s="1"/>
  <c r="E17" i="70"/>
  <c r="E18" i="70" s="1"/>
  <c r="U22" i="92" l="1"/>
  <c r="U37" i="69"/>
  <c r="U17" i="70" l="1"/>
  <c r="U18" i="70" s="1"/>
  <c r="U20" i="92"/>
  <c r="U26" i="92" s="1"/>
  <c r="I22" i="92" l="1"/>
  <c r="I37" i="69"/>
  <c r="I17" i="70" l="1"/>
  <c r="I18" i="70" s="1"/>
  <c r="I20" i="92"/>
  <c r="I26" i="92" s="1"/>
  <c r="M22" i="92" l="1"/>
  <c r="M37" i="69"/>
  <c r="Q22" i="92" l="1"/>
  <c r="Q37" i="69"/>
  <c r="M20" i="92"/>
  <c r="M26" i="92" s="1"/>
  <c r="M17" i="70"/>
  <c r="M18" i="70" s="1"/>
  <c r="Q20" i="92" l="1"/>
  <c r="Q26" i="92" s="1"/>
  <c r="Q17" i="70"/>
  <c r="Q18" i="70" s="1"/>
  <c r="H51" i="67" l="1"/>
  <c r="L51" i="67"/>
  <c r="X51" i="67"/>
  <c r="P51" i="67"/>
  <c r="T51" i="67"/>
  <c r="P52" i="67" l="1"/>
  <c r="O52" i="67" s="1"/>
  <c r="O23" i="69"/>
  <c r="K23" i="69"/>
  <c r="L52" i="67"/>
  <c r="K52" i="67" s="1"/>
  <c r="S23" i="69"/>
  <c r="T52" i="67"/>
  <c r="S52" i="67" s="1"/>
  <c r="W23" i="69"/>
  <c r="X52" i="67"/>
  <c r="W52" i="67" s="1"/>
  <c r="G23" i="69"/>
  <c r="H52" i="67"/>
  <c r="G52" i="67" s="1"/>
  <c r="V23" i="69" l="1"/>
  <c r="W24" i="69"/>
  <c r="J23" i="69"/>
  <c r="K24" i="69"/>
  <c r="N23" i="69"/>
  <c r="O24" i="69"/>
  <c r="F23" i="69"/>
  <c r="G24" i="69"/>
  <c r="R23" i="69"/>
  <c r="S24" i="69"/>
  <c r="J24" i="69" l="1"/>
  <c r="K33" i="69"/>
  <c r="R24" i="69"/>
  <c r="S33" i="69"/>
  <c r="N24" i="69"/>
  <c r="O33" i="69"/>
  <c r="V24" i="69"/>
  <c r="W33" i="69"/>
  <c r="F24" i="69"/>
  <c r="G33" i="69"/>
  <c r="R33" i="69" l="1"/>
  <c r="N33" i="69"/>
  <c r="V33" i="69"/>
  <c r="F33" i="69"/>
  <c r="G37" i="69"/>
  <c r="J33" i="69"/>
  <c r="G17" i="70" l="1"/>
  <c r="G20" i="92"/>
  <c r="F37" i="69"/>
  <c r="G26" i="92" l="1"/>
  <c r="F26" i="92" s="1"/>
  <c r="F20" i="92"/>
  <c r="F28" i="92" s="1"/>
  <c r="F17" i="70"/>
  <c r="G18" i="70"/>
  <c r="F18" i="70" s="1"/>
  <c r="L67" i="98" l="1"/>
  <c r="J67" i="98"/>
  <c r="J75" i="98" s="1"/>
  <c r="J84" i="98" s="1"/>
  <c r="J85" i="98" s="1"/>
  <c r="J87" i="98" s="1"/>
  <c r="J23" i="98" s="1"/>
  <c r="N22" i="98" s="1"/>
  <c r="L75" i="98" l="1"/>
  <c r="K67" i="98"/>
  <c r="K75" i="98" l="1"/>
  <c r="L84" i="98"/>
  <c r="K84" i="98" l="1"/>
  <c r="L85" i="98"/>
  <c r="H67" i="98"/>
  <c r="F67" i="98"/>
  <c r="F75" i="98" s="1"/>
  <c r="F84" i="98" s="1"/>
  <c r="F85" i="98" s="1"/>
  <c r="F87" i="98" s="1"/>
  <c r="F23" i="98" s="1"/>
  <c r="H75" i="98" l="1"/>
  <c r="G67" i="98"/>
  <c r="K85" i="98"/>
  <c r="L87" i="98"/>
  <c r="F26" i="98"/>
  <c r="F27" i="98" s="1"/>
  <c r="J22" i="98"/>
  <c r="J26" i="98" s="1"/>
  <c r="J27" i="98" s="1"/>
  <c r="K87" i="98" l="1"/>
  <c r="L23" i="98"/>
  <c r="G75" i="98"/>
  <c r="H84" i="98"/>
  <c r="H85" i="98" l="1"/>
  <c r="G84" i="98"/>
  <c r="K23" i="98"/>
  <c r="P22" i="98"/>
  <c r="O22" i="98" s="1"/>
  <c r="G85" i="98" l="1"/>
  <c r="H87" i="98"/>
  <c r="G87" i="98" l="1"/>
  <c r="H23" i="98"/>
  <c r="G23" i="98" l="1"/>
  <c r="L22" i="98"/>
  <c r="H26" i="98"/>
  <c r="G26" i="98" l="1"/>
  <c r="H27" i="98"/>
  <c r="G27" i="98" s="1"/>
  <c r="K22" i="98"/>
  <c r="L26" i="98"/>
  <c r="L27" i="98" l="1"/>
  <c r="K27" i="98" s="1"/>
  <c r="K26" i="98"/>
  <c r="K35" i="69" l="1"/>
  <c r="K22" i="92" l="1"/>
  <c r="J22" i="92" s="1"/>
  <c r="K37" i="69"/>
  <c r="J37" i="69" l="1"/>
  <c r="K20" i="92"/>
  <c r="K17" i="70"/>
  <c r="O35" i="69"/>
  <c r="J17" i="70" l="1"/>
  <c r="K18" i="70"/>
  <c r="J18" i="70" s="1"/>
  <c r="K26" i="92"/>
  <c r="J26" i="92" s="1"/>
  <c r="J20" i="92"/>
  <c r="J28" i="92" s="1"/>
  <c r="O22" i="92"/>
  <c r="N22" i="92" s="1"/>
  <c r="O37" i="69"/>
  <c r="N37" i="69" l="1"/>
  <c r="O17" i="70"/>
  <c r="O20" i="92"/>
  <c r="S35" i="69"/>
  <c r="O26" i="92" l="1"/>
  <c r="N26" i="92" s="1"/>
  <c r="N20" i="92"/>
  <c r="N28" i="92" s="1"/>
  <c r="N17" i="70"/>
  <c r="O18" i="70"/>
  <c r="N18" i="70" s="1"/>
  <c r="P67" i="98"/>
  <c r="N67" i="98"/>
  <c r="N75" i="98" s="1"/>
  <c r="N84" i="98" s="1"/>
  <c r="N85" i="98" s="1"/>
  <c r="N87" i="98" s="1"/>
  <c r="N23" i="98" s="1"/>
  <c r="S22" i="92"/>
  <c r="R22" i="92" s="1"/>
  <c r="S37" i="69"/>
  <c r="R22" i="98" l="1"/>
  <c r="N26" i="98"/>
  <c r="N27" i="98" s="1"/>
  <c r="P75" i="98"/>
  <c r="O67" i="98"/>
  <c r="R37" i="69"/>
  <c r="S17" i="70"/>
  <c r="S20" i="92"/>
  <c r="W35" i="69"/>
  <c r="S26" i="92" l="1"/>
  <c r="R26" i="92" s="1"/>
  <c r="R20" i="92"/>
  <c r="R28" i="92" s="1"/>
  <c r="O75" i="98"/>
  <c r="P84" i="98"/>
  <c r="W22" i="92"/>
  <c r="V22" i="92" s="1"/>
  <c r="W37" i="69"/>
  <c r="S18" i="70"/>
  <c r="R18" i="70" s="1"/>
  <c r="R17" i="70"/>
  <c r="R67" i="98"/>
  <c r="R75" i="98" s="1"/>
  <c r="R84" i="98" s="1"/>
  <c r="R85" i="98" s="1"/>
  <c r="R87" i="98" s="1"/>
  <c r="R23" i="98" s="1"/>
  <c r="T67" i="98"/>
  <c r="O84" i="98" l="1"/>
  <c r="P85" i="98"/>
  <c r="S67" i="98"/>
  <c r="T75" i="98"/>
  <c r="W17" i="70"/>
  <c r="V37" i="69"/>
  <c r="W20" i="92"/>
  <c r="R26" i="98"/>
  <c r="R27" i="98" s="1"/>
  <c r="V22" i="98"/>
  <c r="W26" i="92" l="1"/>
  <c r="V26" i="92" s="1"/>
  <c r="V20" i="92"/>
  <c r="V28" i="92" s="1"/>
  <c r="V67" i="98"/>
  <c r="V75" i="98" s="1"/>
  <c r="V84" i="98" s="1"/>
  <c r="V85" i="98" s="1"/>
  <c r="V87" i="98" s="1"/>
  <c r="V23" i="98" s="1"/>
  <c r="V26" i="98" s="1"/>
  <c r="V27" i="98" s="1"/>
  <c r="X67" i="98"/>
  <c r="P87" i="98"/>
  <c r="O85" i="98"/>
  <c r="T84" i="98"/>
  <c r="S75" i="98"/>
  <c r="W18" i="70"/>
  <c r="V18" i="70" s="1"/>
  <c r="V17" i="70"/>
  <c r="W67" i="98" l="1"/>
  <c r="X75" i="98"/>
  <c r="S84" i="98"/>
  <c r="T85" i="98"/>
  <c r="O87" i="98"/>
  <c r="P23" i="98"/>
  <c r="S85" i="98" l="1"/>
  <c r="T87" i="98"/>
  <c r="W75" i="98"/>
  <c r="X84" i="98"/>
  <c r="O23" i="98"/>
  <c r="P26" i="98"/>
  <c r="T22" i="98"/>
  <c r="S22" i="98" s="1"/>
  <c r="P27" i="98" l="1"/>
  <c r="O27" i="98" s="1"/>
  <c r="O26" i="98"/>
  <c r="W84" i="98"/>
  <c r="X85" i="98"/>
  <c r="S87" i="98"/>
  <c r="T23" i="98"/>
  <c r="W85" i="98" l="1"/>
  <c r="X87" i="98"/>
  <c r="S23" i="98"/>
  <c r="X22" i="98"/>
  <c r="W22" i="98" s="1"/>
  <c r="T26" i="98"/>
  <c r="W87" i="98" l="1"/>
  <c r="X23" i="98"/>
  <c r="S26" i="98"/>
  <c r="T27" i="98"/>
  <c r="S27" i="98" s="1"/>
  <c r="W23" i="98" l="1"/>
  <c r="X26" i="98"/>
  <c r="W26" i="98" l="1"/>
  <c r="X27" i="98"/>
  <c r="W27" i="98" s="1"/>
</calcChain>
</file>

<file path=xl/sharedStrings.xml><?xml version="1.0" encoding="utf-8"?>
<sst xmlns="http://schemas.openxmlformats.org/spreadsheetml/2006/main" count="1298" uniqueCount="290">
  <si>
    <t>Updated: 2021-11-29</t>
  </si>
  <si>
    <t>EB-2020-0290</t>
  </si>
  <si>
    <t>Draft Payment Amounts Order</t>
  </si>
  <si>
    <t>Appendix G</t>
  </si>
  <si>
    <t>Updated November 29, 2021</t>
  </si>
  <si>
    <t>Revenue Requirement Work Form</t>
  </si>
  <si>
    <t>Ontario Power Generation</t>
  </si>
  <si>
    <t>`</t>
  </si>
  <si>
    <t>EB-2020-0290 Revenue Requirement Work Form</t>
  </si>
  <si>
    <t>Table of Contents</t>
  </si>
  <si>
    <t>Worksheet</t>
  </si>
  <si>
    <t>No.</t>
  </si>
  <si>
    <t>Cover Page</t>
  </si>
  <si>
    <t>Legend / Colour Scheme</t>
  </si>
  <si>
    <t>OEB Adjustment Input Sheet</t>
  </si>
  <si>
    <t>Rate Base and Cost of Capital</t>
  </si>
  <si>
    <t>Regulatory Income Taxes</t>
  </si>
  <si>
    <t>Revenue Requirement</t>
  </si>
  <si>
    <t>Revenue Requiremenmt Deficiency / Sufficiency</t>
  </si>
  <si>
    <t>Requested Payment Amounts</t>
  </si>
  <si>
    <t>Recovery of Deferral and Variance Accounts and Riders</t>
  </si>
  <si>
    <t>Residential Customer Impacts</t>
  </si>
  <si>
    <t>OPG Proposed Amounts</t>
  </si>
  <si>
    <t>Adjustment Input Cells For OEB Use</t>
  </si>
  <si>
    <t>Automatically Generated Calculations</t>
  </si>
  <si>
    <t>Total Generating Facilities</t>
  </si>
  <si>
    <t>Line</t>
  </si>
  <si>
    <t>OPG Proposed</t>
  </si>
  <si>
    <t xml:space="preserve">Settlement </t>
  </si>
  <si>
    <t>OEB</t>
  </si>
  <si>
    <t>Settlement</t>
  </si>
  <si>
    <t>Description</t>
  </si>
  <si>
    <t>Reference</t>
  </si>
  <si>
    <t>Adjustment</t>
  </si>
  <si>
    <t>Approved</t>
  </si>
  <si>
    <t>(a)</t>
  </si>
  <si>
    <t>(b)</t>
  </si>
  <si>
    <t>(c)</t>
  </si>
  <si>
    <t>(d)</t>
  </si>
  <si>
    <t>(e)</t>
  </si>
  <si>
    <t>(f)</t>
  </si>
  <si>
    <t>(g)</t>
  </si>
  <si>
    <t>(h)</t>
  </si>
  <si>
    <t>(i)</t>
  </si>
  <si>
    <t>(j)</t>
  </si>
  <si>
    <t>(k)</t>
  </si>
  <si>
    <t>(l)</t>
  </si>
  <si>
    <t>(m)</t>
  </si>
  <si>
    <t>(n)</t>
  </si>
  <si>
    <t>(o)</t>
  </si>
  <si>
    <t>(p)</t>
  </si>
  <si>
    <t>(q)</t>
  </si>
  <si>
    <t>(r)</t>
  </si>
  <si>
    <t>(s)</t>
  </si>
  <si>
    <t>(t)</t>
  </si>
  <si>
    <t>Capital Structure</t>
  </si>
  <si>
    <t>Common Equity</t>
  </si>
  <si>
    <t>C1-1-1_Table 5</t>
  </si>
  <si>
    <t>Common Equity at Long Term Rate</t>
  </si>
  <si>
    <t>Debt</t>
  </si>
  <si>
    <t>Cost of Capital</t>
  </si>
  <si>
    <t>Short-Term Debt Facility Cost ($M)</t>
  </si>
  <si>
    <t>C1-1-3_Table 2</t>
  </si>
  <si>
    <t>Short-Term Debt Interest Cost ($M)</t>
  </si>
  <si>
    <t>Regulated Portion of Short-Term Debt Allocation Factor</t>
  </si>
  <si>
    <t>Short-Term Debt Cost ($M)</t>
  </si>
  <si>
    <t>Regulated Portion of Short-Term Debt Cost Rate</t>
  </si>
  <si>
    <t>Existing and Planned Long-Term Debt Cost Rate</t>
  </si>
  <si>
    <t>Other Long-Term Debt Provision Cost Rate</t>
  </si>
  <si>
    <t>Common Equity Cost Rate ROE</t>
  </si>
  <si>
    <t>Adjustment for Lesser of UNL/ARC Cost Rate</t>
  </si>
  <si>
    <r>
      <t>Capitalization</t>
    </r>
    <r>
      <rPr>
        <sz val="12"/>
        <rFont val="Arial"/>
        <family val="2"/>
      </rPr>
      <t xml:space="preserve"> ($M)</t>
    </r>
  </si>
  <si>
    <t>Short-Term Debt Principal</t>
  </si>
  <si>
    <t>Existing and Planned Long-Term Debt  Principal</t>
  </si>
  <si>
    <t>Common Equity at OEB Approved Rate</t>
  </si>
  <si>
    <t>Adjustment for Lesser of UNL/ARC</t>
  </si>
  <si>
    <t>Nuclear Facilities</t>
  </si>
  <si>
    <t>®</t>
  </si>
  <si>
    <r>
      <t>Rate Base</t>
    </r>
    <r>
      <rPr>
        <sz val="12"/>
        <rFont val="Arial"/>
        <family val="2"/>
      </rPr>
      <t xml:space="preserve"> ($M)</t>
    </r>
  </si>
  <si>
    <t>Gross Plant at Cost</t>
  </si>
  <si>
    <t>B1-1-1_Table 2</t>
  </si>
  <si>
    <t>Accumulated Depreciation/Amortization</t>
  </si>
  <si>
    <t>Cash Working Capital</t>
  </si>
  <si>
    <t>Materials and Supplies</t>
  </si>
  <si>
    <t>Nuclear Fuel Inventory</t>
  </si>
  <si>
    <t>Total</t>
  </si>
  <si>
    <r>
      <t>Expenses</t>
    </r>
    <r>
      <rPr>
        <sz val="12"/>
        <rFont val="Arial"/>
        <family val="2"/>
      </rPr>
      <t xml:space="preserve"> ($M)</t>
    </r>
  </si>
  <si>
    <t>OM&amp;A</t>
  </si>
  <si>
    <t>F2-1-1_Table 1</t>
  </si>
  <si>
    <t>Fuel</t>
  </si>
  <si>
    <t>Depreciation/Amortization</t>
  </si>
  <si>
    <t>Property Taxes</t>
  </si>
  <si>
    <r>
      <t>Other Revenues</t>
    </r>
    <r>
      <rPr>
        <sz val="12"/>
        <rFont val="Arial"/>
        <family val="2"/>
      </rPr>
      <t xml:space="preserve"> ($M)</t>
    </r>
  </si>
  <si>
    <t>Bruce Lease Revenues Net of Direct Costs</t>
  </si>
  <si>
    <t>G2-2-1_Table 1</t>
  </si>
  <si>
    <t>Ancillary and Other Revenue</t>
  </si>
  <si>
    <t>G2-1-1_Table 1</t>
  </si>
  <si>
    <r>
      <rPr>
        <b/>
        <sz val="12"/>
        <rFont val="Arial"/>
        <family val="2"/>
      </rPr>
      <t>Forecast Production</t>
    </r>
    <r>
      <rPr>
        <sz val="12"/>
        <rFont val="Arial"/>
        <family val="2"/>
      </rPr>
      <t xml:space="preserve"> (TWh)</t>
    </r>
  </si>
  <si>
    <t>E2-1-1_Table 1</t>
  </si>
  <si>
    <t>€</t>
  </si>
  <si>
    <t>Applicable Tax Rates</t>
  </si>
  <si>
    <t>Federal Rate</t>
  </si>
  <si>
    <t>F4-2-1_Table 3 &amp; 3a</t>
  </si>
  <si>
    <t>Provincial Rate</t>
  </si>
  <si>
    <r>
      <t>Tax Credits and Payment Adjustments</t>
    </r>
    <r>
      <rPr>
        <sz val="12"/>
        <rFont val="Arial"/>
        <family val="2"/>
      </rPr>
      <t xml:space="preserve"> ($M)</t>
    </r>
  </si>
  <si>
    <t>SR&amp;ED Investment</t>
  </si>
  <si>
    <r>
      <t>Taxable Income Adjustments</t>
    </r>
    <r>
      <rPr>
        <sz val="12"/>
        <rFont val="Arial"/>
        <family val="2"/>
      </rPr>
      <t xml:space="preserve"> ($M)</t>
    </r>
  </si>
  <si>
    <t>Additions</t>
  </si>
  <si>
    <t xml:space="preserve">  Depreciation and Amortization</t>
  </si>
  <si>
    <t xml:space="preserve">  Nuclear Waste Management Expenses</t>
  </si>
  <si>
    <t xml:space="preserve">  Receipts from Nuclear Segregated Funds</t>
  </si>
  <si>
    <t xml:space="preserve">  Pension and OPEB Accrual</t>
  </si>
  <si>
    <t xml:space="preserve">  Regulatory Asset Amortization - Bruce Lease Net Revenues Variance Account</t>
  </si>
  <si>
    <t xml:space="preserve">  Regulatory Asset Amortization - Pension and OPEB Variance Cash vs Accrual</t>
  </si>
  <si>
    <t xml:space="preserve">  Regulatory Liability Amortization - Income and Other Taxes Variance Account</t>
  </si>
  <si>
    <t xml:space="preserve">  Adjustment Related to Financing Cost for Nuclear Liabilities</t>
  </si>
  <si>
    <t xml:space="preserve">  Taxable SR&amp;ED Investment Tax Credits of Prior Periods &amp; Current Provincial Portion</t>
  </si>
  <si>
    <t xml:space="preserve">  Other</t>
  </si>
  <si>
    <t>Total Additions</t>
  </si>
  <si>
    <t>Deductions</t>
  </si>
  <si>
    <t xml:space="preserve">  CCA</t>
  </si>
  <si>
    <t xml:space="preserve">  Cash Expenditures for Nuclear Waste &amp; Decomissioning</t>
  </si>
  <si>
    <t xml:space="preserve">  Contributions to Nuclear Segregated Funds and Earnings</t>
  </si>
  <si>
    <t xml:space="preserve">  Pension Plan Contributions</t>
  </si>
  <si>
    <t xml:space="preserve">  OPEB Payments</t>
  </si>
  <si>
    <t xml:space="preserve">  Reversal of Return on Rate Base Recorded in Capacity Refurbishment Variance Account</t>
  </si>
  <si>
    <t xml:space="preserve">  Deductible SR&amp;ED Qualifying Expenditures</t>
  </si>
  <si>
    <t>Total Deductions</t>
  </si>
  <si>
    <t>Deferral Accounts</t>
  </si>
  <si>
    <r>
      <t>Hydroelectric Facilities</t>
    </r>
    <r>
      <rPr>
        <sz val="12"/>
        <rFont val="Arial"/>
        <family val="2"/>
      </rPr>
      <t xml:space="preserve"> ($M)</t>
    </r>
  </si>
  <si>
    <t>Hydroelectric Water Conditions Variance</t>
  </si>
  <si>
    <t>H1-2-1_Table 1</t>
  </si>
  <si>
    <t>Ancillary Services Net Revenue Variance - Hydroelectric</t>
  </si>
  <si>
    <t>Hydroelectric Incentive Mechanism Variance</t>
  </si>
  <si>
    <t>Hydroelectric Surplus Baseload Generation Variance</t>
  </si>
  <si>
    <t>Income and Other Taxes Variance - Hydroelectric</t>
  </si>
  <si>
    <t>Capacity Refurbishment Variance - Hydroelectric</t>
  </si>
  <si>
    <t>Niagara Tunnel Project Pre-December 2008 Disallowance Variance Account</t>
  </si>
  <si>
    <t>Pension and OPEB Cost Variance - Hydroelectric - Future</t>
  </si>
  <si>
    <t>Pension and OPEB Cost Variance - Hydroelectric - Post 2012 Additions</t>
  </si>
  <si>
    <t>Pension &amp; OPEB Cash Versus Accrual Differential Deferral - Hydroelectric - Registered Pension Plan (RPP) - EB-2018-0243 Approved</t>
  </si>
  <si>
    <t>Pension &amp; OPEB Cash Versus Accrual Differential Deferral - Hydroelectric - Non - RPP
 - EB-2018-0243 Approved</t>
  </si>
  <si>
    <t>Pension &amp; OPEB Cash Versus Accrual Differential Deferral - Hydroelectric - Post-2017 Additions</t>
  </si>
  <si>
    <t>Pension &amp; OPEB Cash Payment Variance - Hydroelectric</t>
  </si>
  <si>
    <t>Pension and OPEB Cash Versus Accrual Differential Carrying Charges - Hydroelectric</t>
  </si>
  <si>
    <t>Hydroelectric Deferral and Variance Over/Under Recovery Variance</t>
  </si>
  <si>
    <t>Tax on Pension &amp; OPEB Cash Versus Accrual Differential Deferral - Hydroelectric - RPP - EB-2018-0243 Approved</t>
  </si>
  <si>
    <t>Tax on Pension &amp; OPEB Cash Versus Accrual Differential Deferral - Hydroelectric - Non RPP - EB-2018-0243 Approved</t>
  </si>
  <si>
    <t>Tax on Pension &amp; OPEB Cash Versus Accrual Differential Deferral - Hydroelectric - Post-2017 Additions</t>
  </si>
  <si>
    <t>Settlement Agreement Covid-19 Impacts</t>
  </si>
  <si>
    <t>Total Recoverable Amount</t>
  </si>
  <si>
    <r>
      <t>Nuclear Facilities</t>
    </r>
    <r>
      <rPr>
        <sz val="12"/>
        <rFont val="Arial"/>
        <family val="2"/>
      </rPr>
      <t xml:space="preserve"> ($M)</t>
    </r>
  </si>
  <si>
    <t>Nuclear Liability Deferral</t>
  </si>
  <si>
    <t>H1-2-1_Table 2</t>
  </si>
  <si>
    <t>Impact Resulting from Changes in Station End-of-Life Dates (Dec 31, 2015) Deferral Account</t>
  </si>
  <si>
    <t>Nuclear Development Variance</t>
  </si>
  <si>
    <t>Ancillary Services Net Revenue Variance - Nuclear</t>
  </si>
  <si>
    <t>Capacity Refurbishment Variance - Nuclear - DRP - excluding D2O</t>
  </si>
  <si>
    <t>Capacity Refurbishment Variance - Nuclear - Non-DRP</t>
  </si>
  <si>
    <t>Capacity Refurbishment Variance - Nuclear - Accelerated Investment Incentive CCA-DRP</t>
  </si>
  <si>
    <t>Capacity Refurbishment Variance - Nuclear - D2O</t>
  </si>
  <si>
    <t>Bruce Lease Net Revenues Variance - Derivative Sub-Account</t>
  </si>
  <si>
    <t>Bruce Lease Net Revenues Variance - Non-Derivative Sub-Account - EB-2018-0243 Approved</t>
  </si>
  <si>
    <t>Bruce Lease Net Revenues Variance - Non-Derivative Sub-Account - Post-2017 Additions</t>
  </si>
  <si>
    <t>Income and Other Taxes Variance - Nuclear</t>
  </si>
  <si>
    <t>Pension and OPEB Cost Variance - Nuclear - Future</t>
  </si>
  <si>
    <t>Pension and OPEB Cost Variance - Nuclear - Post 2012 Additions</t>
  </si>
  <si>
    <t>Pension &amp; OPEB Cash Versus Accrual Differential Deferral - Nuclear - Registered Pension Plan (RPP) 
- EB-2018-0243 Approved</t>
  </si>
  <si>
    <t>Pension &amp; OPEB Cash Versus Accrual Differential Deferral - Nuclear - Non - RPP 
- EB-2018-0243 Approved</t>
  </si>
  <si>
    <t>Pension &amp; OPEB Cash Versus Accrual Differential Deferral - Nuclear - Post-2017 Additions</t>
  </si>
  <si>
    <t>Pension &amp; OPEB Cash Payment Variance - Nuclear</t>
  </si>
  <si>
    <t>Pension and OPEB Cash Versus Accrual Differential Carrying Charges - Nuclear</t>
  </si>
  <si>
    <t>Nuclear Deferral and Variance Over/Under Recovery Variance</t>
  </si>
  <si>
    <t>Fitness for Duty Deferral</t>
  </si>
  <si>
    <t>SR&amp;ED ITC Variance</t>
  </si>
  <si>
    <t xml:space="preserve">Rate Smoothing Deferral </t>
  </si>
  <si>
    <t>Impact Resulting from Changes to Pickering Station End-of-Life Dates (December 31, 2017) Deferral Account</t>
  </si>
  <si>
    <t>Tax on Pension &amp; OPEB Cash Versus Accrual Differential Deferral - Nuclear - RPP - EB-2018-0243 Approved</t>
  </si>
  <si>
    <t>Tax on Pension &amp; OPEB Cash Versus Accrual Differential Deferral - Nuclear - Non RPP - EB-2018-0243 Approved</t>
  </si>
  <si>
    <t>Tax on Pension &amp; OPEB Cash Versus Accrual Differential Deferral - Nuclear - Post-2017 Additions</t>
  </si>
  <si>
    <t>Settlement Agreement Covid 19-Impacts</t>
  </si>
  <si>
    <t>OPG Rate Base and Cost of Capital</t>
  </si>
  <si>
    <t>Nuclear Rate Base Financed by Capital Structure ($M)</t>
  </si>
  <si>
    <t>Nuclear Allocation Factor</t>
  </si>
  <si>
    <t>Agreement</t>
  </si>
  <si>
    <t>Total Rate Base</t>
  </si>
  <si>
    <t>Rate Base Financed by Capital Structure</t>
  </si>
  <si>
    <t>Common Equity Subject to OEB Approved ROE</t>
  </si>
  <si>
    <t>Common Equity Subject to Long Term Rate</t>
  </si>
  <si>
    <t>Total Debt</t>
  </si>
  <si>
    <t>Short-Term Debt</t>
  </si>
  <si>
    <t>Existing and Planned Long-Term Debt</t>
  </si>
  <si>
    <t xml:space="preserve">Other Long-Term Debt Provision </t>
  </si>
  <si>
    <r>
      <t>Cost of Capital</t>
    </r>
    <r>
      <rPr>
        <sz val="12"/>
        <rFont val="Arial"/>
        <family val="2"/>
      </rPr>
      <t xml:space="preserve"> ($M)</t>
    </r>
  </si>
  <si>
    <t>Other Long-Term Debt Provision</t>
  </si>
  <si>
    <t>Numbers may not add due to rounding</t>
  </si>
  <si>
    <t>OPG Regulatory Income Taxes</t>
  </si>
  <si>
    <t>Nuclear Generating Facilities</t>
  </si>
  <si>
    <t>Total Tax Rate</t>
  </si>
  <si>
    <r>
      <t>Taxable Income</t>
    </r>
    <r>
      <rPr>
        <sz val="12"/>
        <rFont val="Arial"/>
        <family val="2"/>
      </rPr>
      <t xml:space="preserve"> ($M)</t>
    </r>
  </si>
  <si>
    <t>Earnings Before Tax</t>
  </si>
  <si>
    <t>Adjustments: Additions</t>
  </si>
  <si>
    <t>Adjustments: Deductions</t>
  </si>
  <si>
    <t>Tax Loss Carry Over</t>
  </si>
  <si>
    <t>Total Taxable Income</t>
  </si>
  <si>
    <r>
      <t>Income Taxes</t>
    </r>
    <r>
      <rPr>
        <sz val="12"/>
        <rFont val="Arial"/>
        <family val="2"/>
      </rPr>
      <t xml:space="preserve"> ($M)</t>
    </r>
  </si>
  <si>
    <t>Federal Income Taxes</t>
  </si>
  <si>
    <t>Provincial Income Taxes</t>
  </si>
  <si>
    <t>Tax Credits (SR&amp;ED Investment)</t>
  </si>
  <si>
    <t>Total Income Taxes</t>
  </si>
  <si>
    <r>
      <t>Earnings Before Tax</t>
    </r>
    <r>
      <rPr>
        <sz val="12"/>
        <rFont val="Arial"/>
        <family val="2"/>
      </rPr>
      <t xml:space="preserve"> ($M)</t>
    </r>
  </si>
  <si>
    <t>Requested After Tax ROE</t>
  </si>
  <si>
    <t>Pension and OPEB Cash vs Accrual Accounts</t>
  </si>
  <si>
    <t>Bruce Lease Net Revenues</t>
  </si>
  <si>
    <t>Total Regulatory Income Taxes After Tax Loss Carry-Over</t>
  </si>
  <si>
    <t>Total Earnings Before Tax</t>
  </si>
  <si>
    <r>
      <t>Adjustments</t>
    </r>
    <r>
      <rPr>
        <sz val="12"/>
        <rFont val="Arial"/>
        <family val="2"/>
      </rPr>
      <t xml:space="preserve"> ($M)</t>
    </r>
  </si>
  <si>
    <t>CCA</t>
  </si>
  <si>
    <t>Cash Expenditures for Nuclear Waste &amp; Decomissioning</t>
  </si>
  <si>
    <t>Contributions to Nuclear Segregated Funds and Earnings</t>
  </si>
  <si>
    <t>Pension Plan Contributions</t>
  </si>
  <si>
    <t>OPEB Payments</t>
  </si>
  <si>
    <t>SR&amp;ED Costs Capitalized for Accounting</t>
  </si>
  <si>
    <t>Other</t>
  </si>
  <si>
    <t>OPG Revenue Requirement</t>
  </si>
  <si>
    <r>
      <rPr>
        <b/>
        <sz val="12"/>
        <rFont val="Arial"/>
        <family val="2"/>
      </rPr>
      <t>Cost of Capital</t>
    </r>
    <r>
      <rPr>
        <sz val="12"/>
        <rFont val="Arial"/>
        <family val="2"/>
      </rPr>
      <t xml:space="preserve"> ($M)</t>
    </r>
  </si>
  <si>
    <t>Short-term Debt</t>
  </si>
  <si>
    <t>Long-Term Debt</t>
  </si>
  <si>
    <r>
      <t xml:space="preserve">Other Revenues </t>
    </r>
    <r>
      <rPr>
        <sz val="12"/>
        <rFont val="Arial"/>
        <family val="2"/>
      </rPr>
      <t>($M)</t>
    </r>
  </si>
  <si>
    <r>
      <t>Regulatory Income Tax</t>
    </r>
    <r>
      <rPr>
        <sz val="12"/>
        <color theme="1"/>
        <rFont val="Arial"/>
        <family val="2"/>
      </rPr>
      <t xml:space="preserve"> ($M)</t>
    </r>
  </si>
  <si>
    <r>
      <t xml:space="preserve">Revenue Requirement Before Stretch Factor </t>
    </r>
    <r>
      <rPr>
        <sz val="12"/>
        <rFont val="Arial"/>
        <family val="2"/>
      </rPr>
      <t>($M)</t>
    </r>
  </si>
  <si>
    <r>
      <t xml:space="preserve">Cumulative Nuclear Stretch Dollars </t>
    </r>
    <r>
      <rPr>
        <sz val="11.5"/>
        <rFont val="Arial"/>
        <family val="2"/>
      </rPr>
      <t>($M)</t>
    </r>
  </si>
  <si>
    <r>
      <t>Revenue Requirement</t>
    </r>
    <r>
      <rPr>
        <sz val="12"/>
        <rFont val="Arial"/>
        <family val="2"/>
      </rPr>
      <t xml:space="preserve"> ($M)</t>
    </r>
  </si>
  <si>
    <t>OPG Revenue Requirement Deficiency / (Sufficiency)</t>
  </si>
  <si>
    <t>Production &amp; Revenue</t>
  </si>
  <si>
    <t>Forecast Production (TWh)</t>
  </si>
  <si>
    <t>Current Payment Rate ($/MWh)</t>
  </si>
  <si>
    <t>Revenue From Current Payment Rate ($M)</t>
  </si>
  <si>
    <t>Revenue Requirement Net of Stretch Factor ($M)</t>
  </si>
  <si>
    <r>
      <t xml:space="preserve">Revenue Requirement Deficiency (Sufficiency) </t>
    </r>
    <r>
      <rPr>
        <sz val="12"/>
        <rFont val="Arial"/>
        <family val="2"/>
      </rPr>
      <t>($M)</t>
    </r>
  </si>
  <si>
    <t>OPG Requested Payment Amounts</t>
  </si>
  <si>
    <t>Hydroelectric Facilities</t>
  </si>
  <si>
    <t>Payment Amount ($/MWh)</t>
  </si>
  <si>
    <t>Revenue Requirement Net of Stretch Factor($M)</t>
  </si>
  <si>
    <t>Stretch Adjustment ($M)</t>
  </si>
  <si>
    <t>Unsmoothed Payment Amount ($/MWh) ( (Line 2) / Line 4 )</t>
  </si>
  <si>
    <t xml:space="preserve">Smoothed Payment Amount </t>
  </si>
  <si>
    <t>OPG Recovery of Deferral and Variance Accounts and Riders</t>
  </si>
  <si>
    <t>Previously Regulated Hydroelectric Facilities</t>
  </si>
  <si>
    <t>Amortization 2022</t>
  </si>
  <si>
    <t>Amortization 2023</t>
  </si>
  <si>
    <t>Amortization 2024</t>
  </si>
  <si>
    <t>Amortization 2025</t>
  </si>
  <si>
    <t>Amortization 2026</t>
  </si>
  <si>
    <r>
      <t>Variance Accounts</t>
    </r>
    <r>
      <rPr>
        <sz val="12"/>
        <rFont val="Arial"/>
        <family val="2"/>
      </rPr>
      <t xml:space="preserve"> ($M)</t>
    </r>
  </si>
  <si>
    <r>
      <t>EB-2016-0152 PAO forecast</t>
    </r>
    <r>
      <rPr>
        <sz val="12"/>
        <rFont val="Arial"/>
        <family val="2"/>
      </rPr>
      <t xml:space="preserve"> (TWh)</t>
    </r>
  </si>
  <si>
    <r>
      <t>Rider</t>
    </r>
    <r>
      <rPr>
        <sz val="12"/>
        <rFont val="Arial"/>
        <family val="2"/>
      </rPr>
      <t xml:space="preserve"> ($/MWh) (Line 20 / Line 21)</t>
    </r>
  </si>
  <si>
    <r>
      <t>Forecast Production</t>
    </r>
    <r>
      <rPr>
        <sz val="12"/>
        <rFont val="Arial"/>
        <family val="2"/>
      </rPr>
      <t xml:space="preserve"> (TWh)</t>
    </r>
  </si>
  <si>
    <r>
      <t>Rider</t>
    </r>
    <r>
      <rPr>
        <sz val="12"/>
        <rFont val="Arial"/>
        <family val="2"/>
      </rPr>
      <t xml:space="preserve"> ($/MWh) (Line 51 / Line 52)</t>
    </r>
  </si>
  <si>
    <t>OPG Customer Bill Impacts</t>
  </si>
  <si>
    <t>Residential Consumers</t>
  </si>
  <si>
    <t>EB-2016-0152 &gt;&gt; EB-2020-0290</t>
  </si>
  <si>
    <t>Production and Demand</t>
  </si>
  <si>
    <r>
      <t>Typical Usage, including Line Losses</t>
    </r>
    <r>
      <rPr>
        <vertAlign val="superscript"/>
        <sz val="12"/>
        <rFont val="Arial"/>
        <family val="2"/>
      </rPr>
      <t>1</t>
    </r>
    <r>
      <rPr>
        <sz val="12"/>
        <rFont val="Arial"/>
        <family val="2"/>
      </rPr>
      <t xml:space="preserve"> (kWh/Month)</t>
    </r>
  </si>
  <si>
    <t>n/a</t>
  </si>
  <si>
    <r>
      <t>IESO Forecast Provincial Demand</t>
    </r>
    <r>
      <rPr>
        <vertAlign val="superscript"/>
        <sz val="12"/>
        <rFont val="Arial"/>
        <family val="2"/>
      </rPr>
      <t>2</t>
    </r>
    <r>
      <rPr>
        <sz val="12"/>
        <rFont val="Arial"/>
        <family val="2"/>
      </rPr>
      <t xml:space="preserve"> </t>
    </r>
    <r>
      <rPr>
        <sz val="12"/>
        <color theme="1"/>
        <rFont val="Arial"/>
        <family val="2"/>
      </rPr>
      <t>(TWh)</t>
    </r>
  </si>
  <si>
    <t>OPG Proportion of Consumer Usage (line 2 / line 3)</t>
  </si>
  <si>
    <t>Typical Usage of OPG Generation (kWh/Month) (line 1 x line 4)</t>
  </si>
  <si>
    <r>
      <t>Typical Bill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 xml:space="preserve"> </t>
    </r>
    <r>
      <rPr>
        <b/>
        <sz val="12"/>
        <color theme="1"/>
        <rFont val="Arial"/>
        <family val="2"/>
      </rPr>
      <t>($/Month)</t>
    </r>
  </si>
  <si>
    <t>Production-Weighted Average Rates</t>
  </si>
  <si>
    <r>
      <t>Prior Year weighted average rate with proposed payment amounts and riders</t>
    </r>
    <r>
      <rPr>
        <sz val="12"/>
        <rFont val="Arial"/>
        <family val="2"/>
      </rPr>
      <t xml:space="preserve"> ($/MWh)</t>
    </r>
  </si>
  <si>
    <t>Current Year weighted average rate with proposed payment amounts and riders ($/MWh)</t>
  </si>
  <si>
    <t>Impact</t>
  </si>
  <si>
    <r>
      <t>Typical Bill Impact</t>
    </r>
    <r>
      <rPr>
        <sz val="12"/>
        <rFont val="Arial"/>
        <family val="2"/>
      </rPr>
      <t xml:space="preserve"> ($/Month)</t>
    </r>
  </si>
  <si>
    <r>
      <t xml:space="preserve">Percentage Change of Typical Bill </t>
    </r>
    <r>
      <rPr>
        <sz val="12"/>
        <rFont val="Arial"/>
        <family val="2"/>
      </rPr>
      <t>(line 9 / line 6)</t>
    </r>
  </si>
  <si>
    <t>Current Rates</t>
  </si>
  <si>
    <r>
      <t>Payment Amounts</t>
    </r>
    <r>
      <rPr>
        <sz val="12"/>
        <rFont val="Arial"/>
        <family val="2"/>
      </rPr>
      <t xml:space="preserve"> ($MWh)</t>
    </r>
  </si>
  <si>
    <t>Regulated Hydroelectric</t>
  </si>
  <si>
    <t>Nuclear</t>
  </si>
  <si>
    <r>
      <t>Riders</t>
    </r>
    <r>
      <rPr>
        <sz val="12"/>
        <rFont val="Arial"/>
        <family val="2"/>
      </rPr>
      <t xml:space="preserve"> ($MWh)</t>
    </r>
  </si>
  <si>
    <r>
      <t>Total Annual Rates</t>
    </r>
    <r>
      <rPr>
        <sz val="12"/>
        <rFont val="Arial"/>
        <family val="2"/>
      </rPr>
      <t xml:space="preserve"> ($MWh)</t>
    </r>
  </si>
  <si>
    <r>
      <t>Forecast Production EB-2020-XXXX</t>
    </r>
    <r>
      <rPr>
        <sz val="12"/>
        <rFont val="Arial"/>
        <family val="2"/>
      </rPr>
      <t xml:space="preserve"> (TWh)</t>
    </r>
  </si>
  <si>
    <r>
      <t>Production-Weighted Average Rates</t>
    </r>
    <r>
      <rPr>
        <sz val="12"/>
        <rFont val="Arial"/>
        <family val="2"/>
      </rPr>
      <t xml:space="preserve"> ($MWh)</t>
    </r>
  </si>
  <si>
    <r>
      <t>Total</t>
    </r>
    <r>
      <rPr>
        <sz val="12"/>
        <rFont val="Arial"/>
        <family val="2"/>
      </rPr>
      <t xml:space="preserve"> (line 20 + line 21)</t>
    </r>
  </si>
  <si>
    <r>
      <t>Total Production-Weighted Average Rate</t>
    </r>
    <r>
      <rPr>
        <sz val="12"/>
        <rFont val="Arial"/>
        <family val="2"/>
      </rPr>
      <t xml:space="preserve"> ($MWh)</t>
    </r>
  </si>
  <si>
    <t>Proposed Rates</t>
  </si>
  <si>
    <r>
      <t>Forecast Production EB-2020-0290</t>
    </r>
    <r>
      <rPr>
        <sz val="12"/>
        <rFont val="Arial"/>
        <family val="2"/>
      </rPr>
      <t xml:space="preserve"> (TWh)</t>
    </r>
  </si>
  <si>
    <t>Notes:</t>
  </si>
  <si>
    <t>Typical monthly consumption (700 kWh) and typical monthly bill are based on the OEB "Bill Calculator" for estimating monthly electricity bills (using Time of Use pricing), available at: http://www.ontarioenergyboard.ca/OEB/Consumers/Electricity/Your+Electricity+Utility
Typical Consumption includes line losses (Assumed loss factor of 1.0525)</t>
  </si>
  <si>
    <t xml:space="preserve">Based on forecast demand for 2022 (135.2 TWh) from Table 3-1 of IESO Reliability Outlook Update from July 2021 to December 2022, released June 2021.  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</si>
</sst>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_);\(#,##0.0\)"/>
    <numFmt numFmtId="165" formatCode="_(* #,##0.0_);_(* \(#,##0.0\);_(* &quot;-&quot;??_);_(@_)"/>
    <numFmt numFmtId="166" formatCode="_-* #,##0.00_-;\-* #,##0.00_-;_-* &quot;-&quot;??_-;_-@_-"/>
    <numFmt numFmtId="167" formatCode="mmmm\-yy"/>
    <numFmt numFmtId="168" formatCode="0.000%"/>
    <numFmt numFmtId="169" formatCode="_-* #,##0_-;\-* #,##0_-;_-* &quot;-&quot;??_-;_-@_-"/>
    <numFmt numFmtId="170" formatCode="0_);\(0\)"/>
    <numFmt numFmtId="171" formatCode=".00%"/>
    <numFmt numFmtId="172" formatCode="&quot;$&quot;#,##0.0000_);\(&quot;$&quot;#,##0.0000\)"/>
    <numFmt numFmtId="173" formatCode="[$-409]mmmm\ d\,\ yyyy;@"/>
    <numFmt numFmtId="174" formatCode="0.0%"/>
    <numFmt numFmtId="175" formatCode="0.0"/>
    <numFmt numFmtId="176" formatCode="_(* #,##0_);_(* \(#,##0\);_(* &quot;-&quot;??_);_(@_)"/>
    <numFmt numFmtId="177" formatCode="#,##0.000_);\(#,##0.000\)"/>
  </numFmts>
  <fonts count="5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0"/>
      <name val="Palatino"/>
      <family val="1"/>
    </font>
    <font>
      <b/>
      <sz val="10"/>
      <color indexed="8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8"/>
      <color indexed="8"/>
      <name val="Arial"/>
      <family val="2"/>
    </font>
    <font>
      <sz val="16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8"/>
      <name val="Cambria"/>
      <family val="1"/>
    </font>
    <font>
      <sz val="9"/>
      <name val="Tahoma"/>
      <family val="2"/>
    </font>
    <font>
      <sz val="10"/>
      <name val="Comic Sans MS"/>
      <family val="4"/>
    </font>
    <font>
      <b/>
      <u/>
      <sz val="12"/>
      <name val="Arial"/>
      <family val="2"/>
    </font>
    <font>
      <u val="singleAccounting"/>
      <sz val="12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20"/>
      <name val="Arial"/>
      <family val="2"/>
    </font>
    <font>
      <b/>
      <sz val="20"/>
      <name val="Arial"/>
      <family val="2"/>
    </font>
    <font>
      <b/>
      <i/>
      <sz val="20"/>
      <name val="Arial"/>
      <family val="2"/>
    </font>
    <font>
      <b/>
      <u/>
      <sz val="14"/>
      <name val="Arial"/>
      <family val="2"/>
    </font>
    <font>
      <sz val="12"/>
      <color indexed="8"/>
      <name val="Arial"/>
      <family val="2"/>
    </font>
    <font>
      <b/>
      <sz val="28"/>
      <name val="Arial"/>
      <family val="2"/>
    </font>
    <font>
      <sz val="10"/>
      <color rgb="FFFF0000"/>
      <name val="Arial"/>
      <family val="2"/>
    </font>
    <font>
      <b/>
      <sz val="14"/>
      <color rgb="FFFF0000"/>
      <name val="Arial"/>
      <family val="2"/>
    </font>
    <font>
      <sz val="12"/>
      <color rgb="FFFF0000"/>
      <name val="Arial"/>
      <family val="2"/>
    </font>
    <font>
      <sz val="14"/>
      <color rgb="FFFF0000"/>
      <name val="Arial"/>
      <family val="2"/>
    </font>
    <font>
      <u/>
      <sz val="7.5"/>
      <color theme="10"/>
      <name val="Arial"/>
      <family val="2"/>
    </font>
    <font>
      <u/>
      <sz val="14"/>
      <color theme="10"/>
      <name val="Arial"/>
      <family val="2"/>
    </font>
    <font>
      <b/>
      <sz val="26"/>
      <name val="Arial"/>
      <family val="2"/>
    </font>
    <font>
      <b/>
      <i/>
      <sz val="10"/>
      <name val="Arial"/>
      <family val="2"/>
    </font>
    <font>
      <sz val="16"/>
      <name val="Arial"/>
      <family val="2"/>
    </font>
    <font>
      <vertAlign val="superscript"/>
      <sz val="12"/>
      <name val="Arial"/>
      <family val="2"/>
    </font>
    <font>
      <b/>
      <u/>
      <sz val="14"/>
      <color rgb="FFFF0000"/>
      <name val="Arial"/>
      <family val="2"/>
    </font>
    <font>
      <b/>
      <sz val="8"/>
      <name val="Arial"/>
      <family val="2"/>
    </font>
    <font>
      <b/>
      <vertAlign val="superscript"/>
      <sz val="12"/>
      <name val="Arial"/>
      <family val="2"/>
    </font>
    <font>
      <b/>
      <sz val="11"/>
      <color indexed="8"/>
      <name val="Arial"/>
      <family val="2"/>
    </font>
    <font>
      <i/>
      <sz val="12"/>
      <name val="Arial"/>
      <family val="2"/>
    </font>
    <font>
      <b/>
      <sz val="11.5"/>
      <name val="Arial"/>
      <family val="2"/>
    </font>
    <font>
      <sz val="11.5"/>
      <name val="Arial"/>
      <family val="2"/>
    </font>
    <font>
      <b/>
      <sz val="14"/>
      <name val="Arial"/>
      <family val="2"/>
    </font>
    <font>
      <sz val="1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40"/>
        <bgColor indexed="6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44"/>
      </patternFill>
    </fill>
    <fill>
      <patternFill patternType="solid">
        <fgColor indexed="15"/>
      </patternFill>
    </fill>
    <fill>
      <patternFill patternType="solid">
        <fgColor indexed="4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lightGrid">
        <fgColor rgb="FF92D050"/>
        <bgColor rgb="FF92D050"/>
      </patternFill>
    </fill>
    <fill>
      <patternFill patternType="solid">
        <fgColor rgb="FFCCECFF"/>
        <bgColor indexed="64"/>
      </patternFill>
    </fill>
    <fill>
      <patternFill patternType="solid">
        <fgColor indexed="65"/>
        <bgColor indexed="64"/>
      </patternFill>
    </fill>
    <fill>
      <patternFill patternType="gray0625">
        <fgColor theme="0" tint="-0.499984740745262"/>
        <bgColor indexed="65"/>
      </patternFill>
    </fill>
    <fill>
      <patternFill patternType="solid">
        <fgColor theme="0"/>
        <bgColor indexed="64"/>
      </patternFill>
    </fill>
  </fills>
  <borders count="43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50">
    <xf numFmtId="0" fontId="0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70" fontId="6" fillId="0" borderId="0"/>
    <xf numFmtId="171" fontId="6" fillId="0" borderId="0"/>
    <xf numFmtId="167" fontId="6" fillId="0" borderId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38" fontId="15" fillId="2" borderId="0" applyNumberFormat="0" applyBorder="0" applyAlignment="0" applyProtection="0"/>
    <xf numFmtId="0" fontId="11" fillId="0" borderId="16" applyNumberFormat="0" applyAlignment="0" applyProtection="0">
      <alignment horizontal="left" vertical="center"/>
    </xf>
    <xf numFmtId="0" fontId="11" fillId="0" borderId="15">
      <alignment horizontal="left" vertical="center"/>
    </xf>
    <xf numFmtId="10" fontId="15" fillId="6" borderId="17" applyNumberFormat="0" applyBorder="0" applyAlignment="0" applyProtection="0"/>
    <xf numFmtId="172" fontId="16" fillId="0" borderId="0"/>
    <xf numFmtId="0" fontId="13" fillId="0" borderId="0"/>
    <xf numFmtId="0" fontId="13" fillId="0" borderId="0"/>
    <xf numFmtId="0" fontId="6" fillId="0" borderId="0"/>
    <xf numFmtId="0" fontId="3" fillId="0" borderId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3" fillId="0" borderId="0" applyFont="0" applyFill="0" applyBorder="0" applyAlignment="0" applyProtection="0"/>
    <xf numFmtId="4" fontId="14" fillId="7" borderId="18" applyNumberFormat="0" applyProtection="0">
      <alignment vertical="center"/>
    </xf>
    <xf numFmtId="4" fontId="17" fillId="3" borderId="18" applyNumberFormat="0" applyProtection="0">
      <alignment vertical="center"/>
    </xf>
    <xf numFmtId="4" fontId="14" fillId="3" borderId="18" applyNumberFormat="0" applyProtection="0">
      <alignment horizontal="left" vertical="center" indent="1"/>
    </xf>
    <xf numFmtId="0" fontId="14" fillId="3" borderId="18" applyNumberFormat="0" applyProtection="0">
      <alignment horizontal="left" vertical="top" indent="1"/>
    </xf>
    <xf numFmtId="4" fontId="14" fillId="8" borderId="0" applyNumberFormat="0" applyProtection="0">
      <alignment horizontal="left" vertical="center" indent="1"/>
    </xf>
    <xf numFmtId="4" fontId="18" fillId="9" borderId="18" applyNumberFormat="0" applyProtection="0">
      <alignment horizontal="right" vertical="center"/>
    </xf>
    <xf numFmtId="4" fontId="18" fillId="10" borderId="18" applyNumberFormat="0" applyProtection="0">
      <alignment horizontal="right" vertical="center"/>
    </xf>
    <xf numFmtId="4" fontId="18" fillId="11" borderId="18" applyNumberFormat="0" applyProtection="0">
      <alignment horizontal="right" vertical="center"/>
    </xf>
    <xf numFmtId="4" fontId="18" fillId="12" borderId="18" applyNumberFormat="0" applyProtection="0">
      <alignment horizontal="right" vertical="center"/>
    </xf>
    <xf numFmtId="4" fontId="18" fillId="13" borderId="18" applyNumberFormat="0" applyProtection="0">
      <alignment horizontal="right" vertical="center"/>
    </xf>
    <xf numFmtId="4" fontId="18" fillId="14" borderId="18" applyNumberFormat="0" applyProtection="0">
      <alignment horizontal="right" vertical="center"/>
    </xf>
    <xf numFmtId="4" fontId="18" fillId="15" borderId="18" applyNumberFormat="0" applyProtection="0">
      <alignment horizontal="right" vertical="center"/>
    </xf>
    <xf numFmtId="4" fontId="18" fillId="16" borderId="18" applyNumberFormat="0" applyProtection="0">
      <alignment horizontal="right" vertical="center"/>
    </xf>
    <xf numFmtId="4" fontId="18" fillId="17" borderId="18" applyNumberFormat="0" applyProtection="0">
      <alignment horizontal="right" vertical="center"/>
    </xf>
    <xf numFmtId="4" fontId="14" fillId="18" borderId="19" applyNumberFormat="0" applyProtection="0">
      <alignment horizontal="left" vertical="center" indent="1"/>
    </xf>
    <xf numFmtId="4" fontId="18" fillId="19" borderId="0" applyNumberFormat="0" applyProtection="0">
      <alignment horizontal="left" vertical="center" indent="1"/>
    </xf>
    <xf numFmtId="4" fontId="12" fillId="20" borderId="0" applyNumberFormat="0" applyProtection="0">
      <alignment horizontal="left" vertical="center" indent="1"/>
    </xf>
    <xf numFmtId="4" fontId="18" fillId="21" borderId="18" applyNumberFormat="0" applyProtection="0">
      <alignment horizontal="right" vertical="center"/>
    </xf>
    <xf numFmtId="4" fontId="18" fillId="19" borderId="0" applyNumberFormat="0" applyProtection="0">
      <alignment horizontal="left" vertical="center" indent="1"/>
    </xf>
    <xf numFmtId="4" fontId="18" fillId="8" borderId="0" applyNumberFormat="0" applyProtection="0">
      <alignment horizontal="left" vertical="center" indent="1"/>
    </xf>
    <xf numFmtId="0" fontId="6" fillId="20" borderId="18" applyNumberFormat="0" applyProtection="0">
      <alignment horizontal="left" vertical="center" indent="1"/>
    </xf>
    <xf numFmtId="0" fontId="6" fillId="20" borderId="18" applyNumberFormat="0" applyProtection="0">
      <alignment horizontal="left" vertical="top" indent="1"/>
    </xf>
    <xf numFmtId="0" fontId="6" fillId="8" borderId="18" applyNumberFormat="0" applyProtection="0">
      <alignment horizontal="left" vertical="center" indent="1"/>
    </xf>
    <xf numFmtId="0" fontId="6" fillId="8" borderId="18" applyNumberFormat="0" applyProtection="0">
      <alignment horizontal="left" vertical="top" indent="1"/>
    </xf>
    <xf numFmtId="0" fontId="6" fillId="22" borderId="18" applyNumberFormat="0" applyProtection="0">
      <alignment horizontal="left" vertical="center" indent="1"/>
    </xf>
    <xf numFmtId="0" fontId="6" fillId="22" borderId="18" applyNumberFormat="0" applyProtection="0">
      <alignment horizontal="left" vertical="top" indent="1"/>
    </xf>
    <xf numFmtId="0" fontId="6" fillId="23" borderId="18" applyNumberFormat="0" applyProtection="0">
      <alignment horizontal="left" vertical="center" indent="1"/>
    </xf>
    <xf numFmtId="0" fontId="6" fillId="23" borderId="18" applyNumberFormat="0" applyProtection="0">
      <alignment horizontal="left" vertical="top" indent="1"/>
    </xf>
    <xf numFmtId="4" fontId="18" fillId="6" borderId="18" applyNumberFormat="0" applyProtection="0">
      <alignment vertical="center"/>
    </xf>
    <xf numFmtId="4" fontId="19" fillId="6" borderId="18" applyNumberFormat="0" applyProtection="0">
      <alignment vertical="center"/>
    </xf>
    <xf numFmtId="4" fontId="18" fillId="6" borderId="18" applyNumberFormat="0" applyProtection="0">
      <alignment horizontal="left" vertical="center" indent="1"/>
    </xf>
    <xf numFmtId="0" fontId="18" fillId="6" borderId="18" applyNumberFormat="0" applyProtection="0">
      <alignment horizontal="left" vertical="top" indent="1"/>
    </xf>
    <xf numFmtId="4" fontId="18" fillId="19" borderId="18" applyNumberFormat="0" applyProtection="0">
      <alignment horizontal="right" vertical="center"/>
    </xf>
    <xf numFmtId="4" fontId="19" fillId="19" borderId="18" applyNumberFormat="0" applyProtection="0">
      <alignment horizontal="right" vertical="center"/>
    </xf>
    <xf numFmtId="4" fontId="20" fillId="24" borderId="17" applyNumberFormat="0" applyProtection="0">
      <alignment horizontal="center" vertical="center" wrapText="1"/>
    </xf>
    <xf numFmtId="0" fontId="18" fillId="8" borderId="18" applyNumberFormat="0" applyProtection="0">
      <alignment horizontal="left" vertical="top" indent="1"/>
    </xf>
    <xf numFmtId="4" fontId="21" fillId="25" borderId="0" applyNumberFormat="0" applyProtection="0">
      <alignment horizontal="left" vertical="center" indent="1"/>
    </xf>
    <xf numFmtId="4" fontId="22" fillId="19" borderId="18" applyNumberFormat="0" applyProtection="0">
      <alignment horizontal="right" vertical="center"/>
    </xf>
    <xf numFmtId="0" fontId="23" fillId="0" borderId="0" applyNumberFormat="0" applyFill="0" applyBorder="0" applyAlignment="0" applyProtection="0"/>
    <xf numFmtId="0" fontId="7" fillId="0" borderId="0" applyFill="0">
      <alignment horizontal="center"/>
    </xf>
    <xf numFmtId="0" fontId="24" fillId="0" borderId="0" applyNumberFormat="0" applyFill="0" applyBorder="0" applyAlignment="0"/>
    <xf numFmtId="0" fontId="25" fillId="26" borderId="0" applyFont="0" applyAlignment="0">
      <alignment wrapText="1"/>
    </xf>
    <xf numFmtId="0" fontId="2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0" fontId="5" fillId="0" borderId="0"/>
    <xf numFmtId="171" fontId="5" fillId="0" borderId="0"/>
    <xf numFmtId="167" fontId="5" fillId="0" borderId="0"/>
    <xf numFmtId="0" fontId="5" fillId="0" borderId="0"/>
    <xf numFmtId="0" fontId="2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4" fillId="7" borderId="29" applyNumberFormat="0" applyProtection="0">
      <alignment vertical="center"/>
    </xf>
    <xf numFmtId="4" fontId="17" fillId="3" borderId="29" applyNumberFormat="0" applyProtection="0">
      <alignment vertical="center"/>
    </xf>
    <xf numFmtId="4" fontId="14" fillId="3" borderId="29" applyNumberFormat="0" applyProtection="0">
      <alignment horizontal="left" vertical="center" indent="1"/>
    </xf>
    <xf numFmtId="0" fontId="14" fillId="3" borderId="29" applyNumberFormat="0" applyProtection="0">
      <alignment horizontal="left" vertical="top" indent="1"/>
    </xf>
    <xf numFmtId="4" fontId="18" fillId="9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3" borderId="29" applyNumberFormat="0" applyProtection="0">
      <alignment horizontal="right" vertical="center"/>
    </xf>
    <xf numFmtId="4" fontId="18" fillId="14" borderId="29" applyNumberFormat="0" applyProtection="0">
      <alignment horizontal="right" vertical="center"/>
    </xf>
    <xf numFmtId="4" fontId="18" fillId="15" borderId="29" applyNumberFormat="0" applyProtection="0">
      <alignment horizontal="right" vertical="center"/>
    </xf>
    <xf numFmtId="4" fontId="18" fillId="16" borderId="29" applyNumberFormat="0" applyProtection="0">
      <alignment horizontal="right" vertical="center"/>
    </xf>
    <xf numFmtId="4" fontId="18" fillId="17" borderId="29" applyNumberFormat="0" applyProtection="0">
      <alignment horizontal="right" vertical="center"/>
    </xf>
    <xf numFmtId="4" fontId="18" fillId="21" borderId="29" applyNumberFormat="0" applyProtection="0">
      <alignment horizontal="right" vertical="center"/>
    </xf>
    <xf numFmtId="0" fontId="5" fillId="20" borderId="29" applyNumberFormat="0" applyProtection="0">
      <alignment horizontal="left" vertical="center" indent="1"/>
    </xf>
    <xf numFmtId="0" fontId="5" fillId="20" borderId="29" applyNumberFormat="0" applyProtection="0">
      <alignment horizontal="left" vertical="top" indent="1"/>
    </xf>
    <xf numFmtId="0" fontId="5" fillId="8" borderId="29" applyNumberFormat="0" applyProtection="0">
      <alignment horizontal="left" vertical="center" indent="1"/>
    </xf>
    <xf numFmtId="0" fontId="5" fillId="8" borderId="29" applyNumberFormat="0" applyProtection="0">
      <alignment horizontal="left" vertical="top" indent="1"/>
    </xf>
    <xf numFmtId="0" fontId="5" fillId="22" borderId="29" applyNumberFormat="0" applyProtection="0">
      <alignment horizontal="left" vertical="center" indent="1"/>
    </xf>
    <xf numFmtId="0" fontId="5" fillId="22" borderId="29" applyNumberFormat="0" applyProtection="0">
      <alignment horizontal="left" vertical="top" indent="1"/>
    </xf>
    <xf numFmtId="0" fontId="5" fillId="23" borderId="29" applyNumberFormat="0" applyProtection="0">
      <alignment horizontal="left" vertical="center" indent="1"/>
    </xf>
    <xf numFmtId="0" fontId="5" fillId="23" borderId="29" applyNumberFormat="0" applyProtection="0">
      <alignment horizontal="left" vertical="top" indent="1"/>
    </xf>
    <xf numFmtId="4" fontId="18" fillId="6" borderId="29" applyNumberFormat="0" applyProtection="0">
      <alignment vertical="center"/>
    </xf>
    <xf numFmtId="4" fontId="19" fillId="6" borderId="29" applyNumberFormat="0" applyProtection="0">
      <alignment vertical="center"/>
    </xf>
    <xf numFmtId="4" fontId="18" fillId="6" borderId="29" applyNumberFormat="0" applyProtection="0">
      <alignment horizontal="left" vertical="center" indent="1"/>
    </xf>
    <xf numFmtId="0" fontId="18" fillId="6" borderId="29" applyNumberFormat="0" applyProtection="0">
      <alignment horizontal="left" vertical="top" indent="1"/>
    </xf>
    <xf numFmtId="4" fontId="18" fillId="19" borderId="29" applyNumberFormat="0" applyProtection="0">
      <alignment horizontal="right" vertical="center"/>
    </xf>
    <xf numFmtId="4" fontId="19" fillId="19" borderId="29" applyNumberFormat="0" applyProtection="0">
      <alignment horizontal="right" vertical="center"/>
    </xf>
    <xf numFmtId="0" fontId="18" fillId="8" borderId="29" applyNumberFormat="0" applyProtection="0">
      <alignment horizontal="left" vertical="top" indent="1"/>
    </xf>
    <xf numFmtId="4" fontId="22" fillId="19" borderId="29" applyNumberFormat="0" applyProtection="0">
      <alignment horizontal="right" vertical="center"/>
    </xf>
    <xf numFmtId="0" fontId="2" fillId="0" borderId="0"/>
    <xf numFmtId="44" fontId="5" fillId="0" borderId="0" applyFont="0" applyFill="0" applyBorder="0" applyAlignment="0" applyProtection="0"/>
    <xf numFmtId="0" fontId="2" fillId="0" borderId="0"/>
    <xf numFmtId="0" fontId="40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</cellStyleXfs>
  <cellXfs count="560">
    <xf numFmtId="0" fontId="0" fillId="0" borderId="0" xfId="0"/>
    <xf numFmtId="0" fontId="5" fillId="0" borderId="0" xfId="0" applyFont="1"/>
    <xf numFmtId="0" fontId="8" fillId="0" borderId="0" xfId="0" applyFont="1"/>
    <xf numFmtId="0" fontId="10" fillId="0" borderId="0" xfId="0" applyFont="1"/>
    <xf numFmtId="0" fontId="10" fillId="0" borderId="0" xfId="0" applyFont="1" applyAlignment="1">
      <alignment horizontal="center"/>
    </xf>
    <xf numFmtId="43" fontId="10" fillId="0" borderId="0" xfId="1" applyFont="1"/>
    <xf numFmtId="0" fontId="11" fillId="2" borderId="12" xfId="0" applyFont="1" applyFill="1" applyBorder="1" applyAlignment="1">
      <alignment vertical="center"/>
    </xf>
    <xf numFmtId="0" fontId="11" fillId="2" borderId="5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1" fillId="0" borderId="5" xfId="0" applyFont="1" applyBorder="1"/>
    <xf numFmtId="0" fontId="11" fillId="0" borderId="0" xfId="0" applyFont="1"/>
    <xf numFmtId="165" fontId="27" fillId="0" borderId="0" xfId="1" applyNumberFormat="1" applyFont="1" applyFill="1" applyBorder="1" applyAlignment="1">
      <alignment horizontal="center"/>
    </xf>
    <xf numFmtId="165" fontId="27" fillId="0" borderId="3" xfId="1" applyNumberFormat="1" applyFont="1" applyFill="1" applyBorder="1" applyAlignment="1">
      <alignment horizontal="center"/>
    </xf>
    <xf numFmtId="0" fontId="26" fillId="0" borderId="24" xfId="0" applyFont="1" applyBorder="1" applyAlignment="1">
      <alignment vertical="center"/>
    </xf>
    <xf numFmtId="0" fontId="11" fillId="2" borderId="24" xfId="0" applyFont="1" applyFill="1" applyBorder="1" applyAlignment="1">
      <alignment horizontal="center" vertical="center"/>
    </xf>
    <xf numFmtId="0" fontId="11" fillId="2" borderId="9" xfId="0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11" fillId="0" borderId="5" xfId="0" applyFont="1" applyBorder="1" applyAlignment="1">
      <alignment horizontal="left" vertical="center"/>
    </xf>
    <xf numFmtId="0" fontId="0" fillId="0" borderId="6" xfId="0" applyBorder="1"/>
    <xf numFmtId="0" fontId="0" fillId="0" borderId="4" xfId="0" applyBorder="1"/>
    <xf numFmtId="0" fontId="0" fillId="0" borderId="27" xfId="0" applyBorder="1"/>
    <xf numFmtId="0" fontId="0" fillId="0" borderId="13" xfId="0" applyBorder="1"/>
    <xf numFmtId="0" fontId="0" fillId="0" borderId="28" xfId="0" applyBorder="1"/>
    <xf numFmtId="0" fontId="7" fillId="0" borderId="0" xfId="0" applyFont="1"/>
    <xf numFmtId="0" fontId="7" fillId="0" borderId="4" xfId="0" applyFont="1" applyBorder="1"/>
    <xf numFmtId="164" fontId="11" fillId="0" borderId="0" xfId="0" applyNumberFormat="1" applyFont="1" applyAlignment="1">
      <alignment horizontal="right" vertical="center"/>
    </xf>
    <xf numFmtId="10" fontId="11" fillId="28" borderId="24" xfId="2" applyNumberFormat="1" applyFont="1" applyFill="1" applyBorder="1"/>
    <xf numFmtId="10" fontId="11" fillId="29" borderId="2" xfId="2" applyNumberFormat="1" applyFont="1" applyFill="1" applyBorder="1"/>
    <xf numFmtId="10" fontId="11" fillId="28" borderId="7" xfId="2" applyNumberFormat="1" applyFont="1" applyFill="1" applyBorder="1"/>
    <xf numFmtId="0" fontId="8" fillId="0" borderId="0" xfId="0" applyFont="1" applyAlignment="1">
      <alignment vertical="center"/>
    </xf>
    <xf numFmtId="0" fontId="11" fillId="2" borderId="8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vertical="center"/>
    </xf>
    <xf numFmtId="0" fontId="11" fillId="2" borderId="0" xfId="0" applyFont="1" applyFill="1" applyAlignment="1">
      <alignment vertical="center"/>
    </xf>
    <xf numFmtId="0" fontId="11" fillId="2" borderId="20" xfId="0" applyFont="1" applyFill="1" applyBorder="1" applyAlignment="1">
      <alignment vertical="center"/>
    </xf>
    <xf numFmtId="0" fontId="8" fillId="0" borderId="5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11" fillId="0" borderId="24" xfId="0" applyFont="1" applyBorder="1" applyAlignment="1">
      <alignment vertical="center"/>
    </xf>
    <xf numFmtId="0" fontId="33" fillId="0" borderId="0" xfId="0" applyFont="1" applyAlignment="1">
      <alignment vertical="center"/>
    </xf>
    <xf numFmtId="0" fontId="34" fillId="0" borderId="5" xfId="0" applyFont="1" applyBorder="1" applyAlignment="1">
      <alignment vertical="center"/>
    </xf>
    <xf numFmtId="0" fontId="12" fillId="2" borderId="8" xfId="0" applyFont="1" applyFill="1" applyBorder="1" applyAlignment="1">
      <alignment horizontal="center" vertical="center"/>
    </xf>
    <xf numFmtId="0" fontId="12" fillId="2" borderId="9" xfId="0" applyFont="1" applyFill="1" applyBorder="1" applyAlignment="1">
      <alignment horizontal="center" vertical="center"/>
    </xf>
    <xf numFmtId="165" fontId="8" fillId="0" borderId="0" xfId="1" applyNumberFormat="1" applyFont="1" applyFill="1" applyBorder="1"/>
    <xf numFmtId="165" fontId="8" fillId="0" borderId="3" xfId="1" applyNumberFormat="1" applyFont="1" applyFill="1" applyBorder="1"/>
    <xf numFmtId="0" fontId="8" fillId="0" borderId="0" xfId="0" applyFont="1" applyAlignment="1">
      <alignment horizontal="center"/>
    </xf>
    <xf numFmtId="0" fontId="0" fillId="0" borderId="5" xfId="0" applyBorder="1"/>
    <xf numFmtId="0" fontId="0" fillId="0" borderId="3" xfId="0" applyBorder="1"/>
    <xf numFmtId="165" fontId="8" fillId="0" borderId="5" xfId="1" applyNumberFormat="1" applyFont="1" applyFill="1" applyBorder="1"/>
    <xf numFmtId="0" fontId="5" fillId="28" borderId="0" xfId="0" applyFont="1" applyFill="1"/>
    <xf numFmtId="0" fontId="5" fillId="29" borderId="0" xfId="0" applyFont="1" applyFill="1"/>
    <xf numFmtId="43" fontId="27" fillId="0" borderId="0" xfId="1" applyFont="1" applyFill="1" applyBorder="1" applyAlignment="1"/>
    <xf numFmtId="39" fontId="8" fillId="0" borderId="0" xfId="0" applyNumberFormat="1" applyFont="1" applyAlignment="1">
      <alignment horizontal="right" vertical="center"/>
    </xf>
    <xf numFmtId="43" fontId="8" fillId="0" borderId="0" xfId="1" applyFont="1" applyFill="1" applyBorder="1"/>
    <xf numFmtId="43" fontId="8" fillId="0" borderId="3" xfId="1" applyFont="1" applyFill="1" applyBorder="1"/>
    <xf numFmtId="0" fontId="11" fillId="0" borderId="5" xfId="0" applyFont="1" applyBorder="1" applyAlignment="1">
      <alignment vertical="center"/>
    </xf>
    <xf numFmtId="0" fontId="8" fillId="0" borderId="24" xfId="0" applyFont="1" applyBorder="1"/>
    <xf numFmtId="39" fontId="11" fillId="28" borderId="25" xfId="0" applyNumberFormat="1" applyFont="1" applyFill="1" applyBorder="1" applyAlignment="1">
      <alignment horizontal="right" vertical="center"/>
    </xf>
    <xf numFmtId="39" fontId="11" fillId="29" borderId="26" xfId="0" applyNumberFormat="1" applyFont="1" applyFill="1" applyBorder="1" applyAlignment="1">
      <alignment horizontal="right" vertical="center"/>
    </xf>
    <xf numFmtId="39" fontId="8" fillId="0" borderId="0" xfId="0" applyNumberFormat="1" applyFont="1"/>
    <xf numFmtId="0" fontId="11" fillId="2" borderId="30" xfId="0" applyFont="1" applyFill="1" applyBorder="1" applyAlignment="1">
      <alignment horizontal="center" vertical="center"/>
    </xf>
    <xf numFmtId="0" fontId="11" fillId="0" borderId="24" xfId="0" applyFont="1" applyBorder="1" applyAlignment="1">
      <alignment vertical="center" wrapText="1"/>
    </xf>
    <xf numFmtId="10" fontId="8" fillId="29" borderId="1" xfId="1" applyNumberFormat="1" applyFont="1" applyFill="1" applyBorder="1"/>
    <xf numFmtId="43" fontId="8" fillId="0" borderId="0" xfId="1" applyFont="1" applyFill="1" applyBorder="1" applyAlignment="1">
      <alignment horizontal="center"/>
    </xf>
    <xf numFmtId="39" fontId="8" fillId="0" borderId="0" xfId="0" applyNumberFormat="1" applyFont="1" applyAlignment="1">
      <alignment horizontal="center" vertical="center"/>
    </xf>
    <xf numFmtId="0" fontId="36" fillId="0" borderId="0" xfId="0" applyFont="1"/>
    <xf numFmtId="39" fontId="8" fillId="0" borderId="3" xfId="0" applyNumberFormat="1" applyFont="1" applyBorder="1" applyAlignment="1">
      <alignment horizontal="right" vertical="center"/>
    </xf>
    <xf numFmtId="39" fontId="8" fillId="0" borderId="5" xfId="0" applyNumberFormat="1" applyFont="1" applyBorder="1" applyAlignment="1">
      <alignment horizontal="right" vertical="center"/>
    </xf>
    <xf numFmtId="0" fontId="8" fillId="0" borderId="5" xfId="0" applyFont="1" applyBorder="1"/>
    <xf numFmtId="0" fontId="28" fillId="0" borderId="0" xfId="0" applyFont="1" applyAlignment="1">
      <alignment vertical="center"/>
    </xf>
    <xf numFmtId="0" fontId="11" fillId="0" borderId="24" xfId="0" applyFont="1" applyBorder="1"/>
    <xf numFmtId="0" fontId="34" fillId="0" borderId="0" xfId="0" applyFont="1" applyAlignment="1">
      <alignment vertical="center"/>
    </xf>
    <xf numFmtId="0" fontId="39" fillId="0" borderId="0" xfId="0" applyFont="1"/>
    <xf numFmtId="0" fontId="5" fillId="0" borderId="0" xfId="0" applyFont="1" applyAlignment="1">
      <alignment horizontal="center"/>
    </xf>
    <xf numFmtId="43" fontId="8" fillId="0" borderId="5" xfId="1" applyFont="1" applyFill="1" applyBorder="1"/>
    <xf numFmtId="39" fontId="11" fillId="0" borderId="0" xfId="0" applyNumberFormat="1" applyFont="1" applyAlignment="1">
      <alignment horizontal="right" vertical="center"/>
    </xf>
    <xf numFmtId="39" fontId="8" fillId="0" borderId="25" xfId="0" applyNumberFormat="1" applyFont="1" applyBorder="1" applyAlignment="1">
      <alignment horizontal="center" vertical="center"/>
    </xf>
    <xf numFmtId="43" fontId="8" fillId="0" borderId="16" xfId="1" applyFont="1" applyFill="1" applyBorder="1" applyAlignment="1">
      <alignment horizontal="center"/>
    </xf>
    <xf numFmtId="39" fontId="8" fillId="0" borderId="26" xfId="0" applyNumberFormat="1" applyFont="1" applyBorder="1" applyAlignment="1">
      <alignment horizontal="center" vertical="center"/>
    </xf>
    <xf numFmtId="10" fontId="8" fillId="0" borderId="3" xfId="2" applyNumberFormat="1" applyFont="1" applyFill="1" applyBorder="1"/>
    <xf numFmtId="10" fontId="8" fillId="0" borderId="3" xfId="1" applyNumberFormat="1" applyFont="1" applyFill="1" applyBorder="1"/>
    <xf numFmtId="43" fontId="11" fillId="0" borderId="0" xfId="1" applyFont="1" applyFill="1" applyBorder="1"/>
    <xf numFmtId="0" fontId="12" fillId="2" borderId="23" xfId="0" applyFont="1" applyFill="1" applyBorder="1" applyAlignment="1">
      <alignment vertical="center"/>
    </xf>
    <xf numFmtId="0" fontId="12" fillId="2" borderId="20" xfId="0" applyFont="1" applyFill="1" applyBorder="1" applyAlignment="1">
      <alignment vertical="center"/>
    </xf>
    <xf numFmtId="43" fontId="8" fillId="0" borderId="3" xfId="1" applyFont="1" applyFill="1" applyBorder="1" applyAlignment="1">
      <alignment horizontal="center"/>
    </xf>
    <xf numFmtId="10" fontId="8" fillId="29" borderId="21" xfId="1" applyNumberFormat="1" applyFont="1" applyFill="1" applyBorder="1"/>
    <xf numFmtId="10" fontId="8" fillId="29" borderId="23" xfId="2" applyNumberFormat="1" applyFont="1" applyFill="1" applyBorder="1" applyAlignment="1">
      <alignment horizontal="center"/>
    </xf>
    <xf numFmtId="10" fontId="8" fillId="29" borderId="24" xfId="2" applyNumberFormat="1" applyFont="1" applyFill="1" applyBorder="1" applyAlignment="1">
      <alignment horizontal="center"/>
    </xf>
    <xf numFmtId="0" fontId="11" fillId="0" borderId="12" xfId="0" applyFont="1" applyBorder="1"/>
    <xf numFmtId="0" fontId="41" fillId="0" borderId="0" xfId="144" applyFont="1" applyBorder="1" applyAlignment="1" applyProtection="1">
      <alignment horizontal="left"/>
    </xf>
    <xf numFmtId="0" fontId="41" fillId="0" borderId="13" xfId="144" applyFont="1" applyBorder="1" applyAlignment="1" applyProtection="1">
      <alignment horizontal="left"/>
    </xf>
    <xf numFmtId="0" fontId="35" fillId="0" borderId="0" xfId="0" applyFont="1" applyAlignment="1">
      <alignment horizontal="left"/>
    </xf>
    <xf numFmtId="0" fontId="42" fillId="0" borderId="0" xfId="0" applyFont="1" applyAlignment="1">
      <alignment horizontal="left"/>
    </xf>
    <xf numFmtId="0" fontId="30" fillId="0" borderId="0" xfId="0" applyFont="1"/>
    <xf numFmtId="0" fontId="30" fillId="0" borderId="0" xfId="0" applyFont="1" applyAlignment="1">
      <alignment horizontal="left"/>
    </xf>
    <xf numFmtId="0" fontId="7" fillId="0" borderId="6" xfId="0" applyFont="1" applyBorder="1"/>
    <xf numFmtId="0" fontId="43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9" fillId="0" borderId="0" xfId="0" applyFont="1"/>
    <xf numFmtId="0" fontId="0" fillId="0" borderId="0" xfId="0" applyAlignment="1">
      <alignment horizontal="left"/>
    </xf>
    <xf numFmtId="0" fontId="9" fillId="0" borderId="13" xfId="0" applyFont="1" applyBorder="1" applyAlignment="1">
      <alignment horizontal="left"/>
    </xf>
    <xf numFmtId="0" fontId="0" fillId="0" borderId="13" xfId="0" applyBorder="1" applyAlignment="1">
      <alignment horizontal="left"/>
    </xf>
    <xf numFmtId="10" fontId="11" fillId="29" borderId="2" xfId="1" applyNumberFormat="1" applyFont="1" applyFill="1" applyBorder="1"/>
    <xf numFmtId="0" fontId="5" fillId="0" borderId="5" xfId="0" applyFont="1" applyBorder="1"/>
    <xf numFmtId="165" fontId="8" fillId="29" borderId="3" xfId="1" applyNumberFormat="1" applyFont="1" applyFill="1" applyBorder="1"/>
    <xf numFmtId="165" fontId="8" fillId="29" borderId="21" xfId="1" applyNumberFormat="1" applyFont="1" applyFill="1" applyBorder="1"/>
    <xf numFmtId="165" fontId="11" fillId="28" borderId="7" xfId="1" applyNumberFormat="1" applyFont="1" applyFill="1" applyBorder="1"/>
    <xf numFmtId="165" fontId="11" fillId="29" borderId="2" xfId="1" applyNumberFormat="1" applyFont="1" applyFill="1" applyBorder="1"/>
    <xf numFmtId="165" fontId="11" fillId="29" borderId="2" xfId="1" applyNumberFormat="1" applyFont="1" applyFill="1" applyBorder="1" applyAlignment="1">
      <alignment horizontal="right"/>
    </xf>
    <xf numFmtId="165" fontId="11" fillId="29" borderId="24" xfId="1" applyNumberFormat="1" applyFont="1" applyFill="1" applyBorder="1"/>
    <xf numFmtId="165" fontId="11" fillId="29" borderId="26" xfId="1" applyNumberFormat="1" applyFont="1" applyFill="1" applyBorder="1"/>
    <xf numFmtId="165" fontId="8" fillId="28" borderId="5" xfId="0" applyNumberFormat="1" applyFont="1" applyFill="1" applyBorder="1" applyAlignment="1">
      <alignment horizontal="right" vertical="center"/>
    </xf>
    <xf numFmtId="165" fontId="8" fillId="28" borderId="22" xfId="0" applyNumberFormat="1" applyFont="1" applyFill="1" applyBorder="1" applyAlignment="1">
      <alignment horizontal="right" vertical="center"/>
    </xf>
    <xf numFmtId="165" fontId="11" fillId="28" borderId="7" xfId="0" applyNumberFormat="1" applyFont="1" applyFill="1" applyBorder="1" applyAlignment="1">
      <alignment horizontal="right" vertical="center"/>
    </xf>
    <xf numFmtId="165" fontId="11" fillId="29" borderId="2" xfId="0" applyNumberFormat="1" applyFont="1" applyFill="1" applyBorder="1" applyAlignment="1">
      <alignment horizontal="right" vertical="center"/>
    </xf>
    <xf numFmtId="164" fontId="8" fillId="28" borderId="12" xfId="0" applyNumberFormat="1" applyFont="1" applyFill="1" applyBorder="1" applyAlignment="1">
      <alignment horizontal="right" vertical="center"/>
    </xf>
    <xf numFmtId="164" fontId="8" fillId="29" borderId="1" xfId="0" applyNumberFormat="1" applyFont="1" applyFill="1" applyBorder="1" applyAlignment="1">
      <alignment horizontal="right" vertical="center"/>
    </xf>
    <xf numFmtId="164" fontId="8" fillId="28" borderId="5" xfId="0" applyNumberFormat="1" applyFont="1" applyFill="1" applyBorder="1" applyAlignment="1">
      <alignment horizontal="right" vertical="center"/>
    </xf>
    <xf numFmtId="164" fontId="8" fillId="29" borderId="3" xfId="0" applyNumberFormat="1" applyFont="1" applyFill="1" applyBorder="1" applyAlignment="1">
      <alignment horizontal="right" vertical="center"/>
    </xf>
    <xf numFmtId="165" fontId="11" fillId="28" borderId="12" xfId="1" applyNumberFormat="1" applyFont="1" applyFill="1" applyBorder="1"/>
    <xf numFmtId="165" fontId="11" fillId="29" borderId="23" xfId="1" applyNumberFormat="1" applyFont="1" applyFill="1" applyBorder="1"/>
    <xf numFmtId="165" fontId="8" fillId="29" borderId="0" xfId="1" applyNumberFormat="1" applyFont="1" applyFill="1" applyBorder="1" applyAlignment="1">
      <alignment horizontal="center"/>
    </xf>
    <xf numFmtId="165" fontId="11" fillId="28" borderId="24" xfId="1" applyNumberFormat="1" applyFont="1" applyFill="1" applyBorder="1"/>
    <xf numFmtId="165" fontId="8" fillId="29" borderId="23" xfId="1" applyNumberFormat="1" applyFont="1" applyFill="1" applyBorder="1" applyAlignment="1">
      <alignment horizontal="center"/>
    </xf>
    <xf numFmtId="164" fontId="11" fillId="28" borderId="25" xfId="0" applyNumberFormat="1" applyFont="1" applyFill="1" applyBorder="1" applyAlignment="1">
      <alignment horizontal="right" vertical="center"/>
    </xf>
    <xf numFmtId="164" fontId="11" fillId="29" borderId="26" xfId="0" applyNumberFormat="1" applyFont="1" applyFill="1" applyBorder="1" applyAlignment="1">
      <alignment horizontal="right" vertical="center"/>
    </xf>
    <xf numFmtId="164" fontId="11" fillId="28" borderId="31" xfId="0" applyNumberFormat="1" applyFont="1" applyFill="1" applyBorder="1" applyAlignment="1">
      <alignment horizontal="right" vertical="center"/>
    </xf>
    <xf numFmtId="164" fontId="11" fillId="29" borderId="32" xfId="0" applyNumberFormat="1" applyFont="1" applyFill="1" applyBorder="1" applyAlignment="1">
      <alignment horizontal="right" vertical="center"/>
    </xf>
    <xf numFmtId="164" fontId="38" fillId="0" borderId="5" xfId="0" applyNumberFormat="1" applyFont="1" applyBorder="1" applyAlignment="1">
      <alignment horizontal="right" vertical="center"/>
    </xf>
    <xf numFmtId="164" fontId="8" fillId="0" borderId="0" xfId="0" applyNumberFormat="1" applyFont="1" applyAlignment="1">
      <alignment horizontal="right" vertical="center"/>
    </xf>
    <xf numFmtId="164" fontId="8" fillId="0" borderId="3" xfId="0" applyNumberFormat="1" applyFont="1" applyBorder="1" applyAlignment="1">
      <alignment horizontal="right" vertical="center"/>
    </xf>
    <xf numFmtId="164" fontId="8" fillId="0" borderId="5" xfId="0" applyNumberFormat="1" applyFont="1" applyBorder="1" applyAlignment="1">
      <alignment horizontal="right" vertical="center"/>
    </xf>
    <xf numFmtId="164" fontId="8" fillId="28" borderId="25" xfId="0" applyNumberFormat="1" applyFont="1" applyFill="1" applyBorder="1" applyAlignment="1">
      <alignment horizontal="right" vertical="center"/>
    </xf>
    <xf numFmtId="164" fontId="8" fillId="29" borderId="16" xfId="1" applyNumberFormat="1" applyFont="1" applyFill="1" applyBorder="1"/>
    <xf numFmtId="164" fontId="8" fillId="29" borderId="26" xfId="0" applyNumberFormat="1" applyFont="1" applyFill="1" applyBorder="1" applyAlignment="1">
      <alignment horizontal="right" vertical="center"/>
    </xf>
    <xf numFmtId="165" fontId="8" fillId="28" borderId="12" xfId="1" applyNumberFormat="1" applyFont="1" applyFill="1" applyBorder="1"/>
    <xf numFmtId="165" fontId="8" fillId="29" borderId="1" xfId="1" applyNumberFormat="1" applyFont="1" applyFill="1" applyBorder="1"/>
    <xf numFmtId="165" fontId="8" fillId="28" borderId="5" xfId="1" applyNumberFormat="1" applyFont="1" applyFill="1" applyBorder="1"/>
    <xf numFmtId="165" fontId="8" fillId="29" borderId="0" xfId="1" applyNumberFormat="1" applyFont="1" applyFill="1" applyBorder="1"/>
    <xf numFmtId="0" fontId="12" fillId="2" borderId="0" xfId="0" applyFont="1" applyFill="1" applyAlignment="1">
      <alignment horizontal="center" vertical="center"/>
    </xf>
    <xf numFmtId="0" fontId="12" fillId="2" borderId="24" xfId="0" applyFont="1" applyFill="1" applyBorder="1" applyAlignment="1">
      <alignment horizontal="center" vertical="center"/>
    </xf>
    <xf numFmtId="173" fontId="30" fillId="0" borderId="0" xfId="0" applyNumberFormat="1" applyFont="1"/>
    <xf numFmtId="43" fontId="8" fillId="0" borderId="0" xfId="1" applyFont="1" applyBorder="1" applyAlignment="1">
      <alignment horizontal="center" vertical="center"/>
    </xf>
    <xf numFmtId="165" fontId="8" fillId="0" borderId="0" xfId="1" applyNumberFormat="1" applyFont="1" applyFill="1" applyBorder="1" applyAlignment="1">
      <alignment horizontal="center" vertical="center"/>
    </xf>
    <xf numFmtId="43" fontId="8" fillId="0" borderId="3" xfId="1" applyFont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33" xfId="0" applyFont="1" applyFill="1" applyBorder="1" applyAlignment="1">
      <alignment horizontal="center" vertical="center"/>
    </xf>
    <xf numFmtId="165" fontId="11" fillId="28" borderId="24" xfId="1" applyNumberFormat="1" applyFont="1" applyFill="1" applyBorder="1" applyAlignment="1">
      <alignment horizontal="right"/>
    </xf>
    <xf numFmtId="165" fontId="11" fillId="28" borderId="31" xfId="1" applyNumberFormat="1" applyFont="1" applyFill="1" applyBorder="1"/>
    <xf numFmtId="165" fontId="8" fillId="28" borderId="0" xfId="1" applyNumberFormat="1" applyFont="1" applyFill="1" applyBorder="1"/>
    <xf numFmtId="10" fontId="8" fillId="28" borderId="12" xfId="2" applyNumberFormat="1" applyFont="1" applyFill="1" applyBorder="1"/>
    <xf numFmtId="165" fontId="11" fillId="29" borderId="34" xfId="1" applyNumberFormat="1" applyFont="1" applyFill="1" applyBorder="1"/>
    <xf numFmtId="165" fontId="11" fillId="29" borderId="32" xfId="1" applyNumberFormat="1" applyFont="1" applyFill="1" applyBorder="1"/>
    <xf numFmtId="0" fontId="37" fillId="0" borderId="0" xfId="0" applyFont="1" applyAlignment="1">
      <alignment horizontal="center"/>
    </xf>
    <xf numFmtId="0" fontId="8" fillId="0" borderId="0" xfId="0" applyFont="1" applyAlignment="1">
      <alignment wrapText="1"/>
    </xf>
    <xf numFmtId="10" fontId="8" fillId="28" borderId="0" xfId="2" applyNumberFormat="1" applyFont="1" applyFill="1" applyBorder="1"/>
    <xf numFmtId="165" fontId="8" fillId="28" borderId="23" xfId="1" applyNumberFormat="1" applyFont="1" applyFill="1" applyBorder="1"/>
    <xf numFmtId="0" fontId="38" fillId="0" borderId="0" xfId="0" applyFont="1"/>
    <xf numFmtId="0" fontId="38" fillId="0" borderId="5" xfId="0" applyFont="1" applyBorder="1" applyAlignment="1">
      <alignment horizontal="center" vertical="center"/>
    </xf>
    <xf numFmtId="164" fontId="8" fillId="29" borderId="23" xfId="1" applyNumberFormat="1" applyFont="1" applyFill="1" applyBorder="1"/>
    <xf numFmtId="39" fontId="8" fillId="28" borderId="5" xfId="0" applyNumberFormat="1" applyFont="1" applyFill="1" applyBorder="1" applyAlignment="1">
      <alignment horizontal="right" vertical="center"/>
    </xf>
    <xf numFmtId="39" fontId="8" fillId="29" borderId="3" xfId="0" applyNumberFormat="1" applyFont="1" applyFill="1" applyBorder="1" applyAlignment="1">
      <alignment horizontal="right" vertical="center"/>
    </xf>
    <xf numFmtId="173" fontId="44" fillId="0" borderId="0" xfId="0" applyNumberFormat="1" applyFont="1"/>
    <xf numFmtId="165" fontId="11" fillId="28" borderId="16" xfId="0" quotePrefix="1" applyNumberFormat="1" applyFont="1" applyFill="1" applyBorder="1"/>
    <xf numFmtId="165" fontId="11" fillId="31" borderId="16" xfId="1" applyNumberFormat="1" applyFont="1" applyFill="1" applyBorder="1" applyProtection="1">
      <protection locked="0"/>
    </xf>
    <xf numFmtId="0" fontId="11" fillId="2" borderId="3" xfId="0" applyFont="1" applyFill="1" applyBorder="1" applyAlignment="1">
      <alignment vertical="center"/>
    </xf>
    <xf numFmtId="0" fontId="11" fillId="0" borderId="3" xfId="0" applyFont="1" applyBorder="1"/>
    <xf numFmtId="0" fontId="8" fillId="0" borderId="3" xfId="0" applyFont="1" applyBorder="1"/>
    <xf numFmtId="0" fontId="8" fillId="0" borderId="2" xfId="0" applyFont="1" applyBorder="1"/>
    <xf numFmtId="0" fontId="11" fillId="0" borderId="1" xfId="0" applyFont="1" applyBorder="1"/>
    <xf numFmtId="43" fontId="8" fillId="0" borderId="5" xfId="1" applyFont="1" applyBorder="1" applyAlignment="1">
      <alignment horizontal="center" vertical="center"/>
    </xf>
    <xf numFmtId="0" fontId="11" fillId="2" borderId="36" xfId="0" applyFont="1" applyFill="1" applyBorder="1" applyAlignment="1">
      <alignment horizontal="center" vertical="center"/>
    </xf>
    <xf numFmtId="165" fontId="11" fillId="28" borderId="31" xfId="1" applyNumberFormat="1" applyFont="1" applyFill="1" applyBorder="1" applyAlignment="1"/>
    <xf numFmtId="0" fontId="11" fillId="2" borderId="20" xfId="0" applyFont="1" applyFill="1" applyBorder="1" applyAlignment="1">
      <alignment horizontal="center" vertical="center"/>
    </xf>
    <xf numFmtId="0" fontId="11" fillId="2" borderId="8" xfId="0" applyFont="1" applyFill="1" applyBorder="1" applyAlignment="1">
      <alignment vertical="center"/>
    </xf>
    <xf numFmtId="0" fontId="11" fillId="0" borderId="8" xfId="0" applyFont="1" applyBorder="1"/>
    <xf numFmtId="0" fontId="8" fillId="0" borderId="8" xfId="0" applyFont="1" applyBorder="1"/>
    <xf numFmtId="0" fontId="8" fillId="0" borderId="9" xfId="0" applyFont="1" applyBorder="1"/>
    <xf numFmtId="165" fontId="8" fillId="28" borderId="13" xfId="0" applyNumberFormat="1" applyFont="1" applyFill="1" applyBorder="1"/>
    <xf numFmtId="0" fontId="8" fillId="0" borderId="3" xfId="0" applyFont="1" applyBorder="1" applyAlignment="1">
      <alignment vertical="center"/>
    </xf>
    <xf numFmtId="0" fontId="8" fillId="0" borderId="8" xfId="0" applyFont="1" applyBorder="1" applyAlignment="1">
      <alignment vertical="center"/>
    </xf>
    <xf numFmtId="0" fontId="8" fillId="0" borderId="5" xfId="0" applyFont="1" applyBorder="1" applyAlignment="1">
      <alignment horizontal="center" vertical="top"/>
    </xf>
    <xf numFmtId="0" fontId="8" fillId="0" borderId="3" xfId="0" applyFont="1" applyBorder="1" applyAlignment="1">
      <alignment vertical="top"/>
    </xf>
    <xf numFmtId="0" fontId="8" fillId="0" borderId="3" xfId="0" applyFont="1" applyBorder="1" applyAlignment="1">
      <alignment vertical="top" wrapText="1"/>
    </xf>
    <xf numFmtId="0" fontId="8" fillId="0" borderId="7" xfId="0" applyFont="1" applyBorder="1" applyAlignment="1">
      <alignment horizontal="center" vertical="top"/>
    </xf>
    <xf numFmtId="0" fontId="11" fillId="0" borderId="2" xfId="0" applyFont="1" applyBorder="1" applyAlignment="1">
      <alignment vertical="top"/>
    </xf>
    <xf numFmtId="0" fontId="0" fillId="0" borderId="0" xfId="0" applyAlignment="1">
      <alignment vertical="top"/>
    </xf>
    <xf numFmtId="165" fontId="8" fillId="29" borderId="0" xfId="1" applyNumberFormat="1" applyFont="1" applyFill="1" applyBorder="1" applyAlignment="1">
      <alignment horizontal="center" vertical="top"/>
    </xf>
    <xf numFmtId="0" fontId="5" fillId="0" borderId="0" xfId="0" applyFont="1" applyAlignment="1">
      <alignment vertical="top"/>
    </xf>
    <xf numFmtId="10" fontId="8" fillId="29" borderId="1" xfId="2" applyNumberFormat="1" applyFont="1" applyFill="1" applyBorder="1"/>
    <xf numFmtId="0" fontId="5" fillId="0" borderId="3" xfId="0" applyFont="1" applyBorder="1"/>
    <xf numFmtId="165" fontId="8" fillId="29" borderId="23" xfId="1" applyNumberFormat="1" applyFont="1" applyFill="1" applyBorder="1"/>
    <xf numFmtId="165" fontId="8" fillId="29" borderId="3" xfId="0" applyNumberFormat="1" applyFont="1" applyFill="1" applyBorder="1" applyAlignment="1">
      <alignment horizontal="right" vertical="center"/>
    </xf>
    <xf numFmtId="165" fontId="8" fillId="29" borderId="21" xfId="0" applyNumberFormat="1" applyFont="1" applyFill="1" applyBorder="1" applyAlignment="1">
      <alignment horizontal="right" vertical="center"/>
    </xf>
    <xf numFmtId="165" fontId="8" fillId="29" borderId="34" xfId="1" applyNumberFormat="1" applyFont="1" applyFill="1" applyBorder="1"/>
    <xf numFmtId="39" fontId="5" fillId="0" borderId="5" xfId="0" applyNumberFormat="1" applyFont="1" applyBorder="1"/>
    <xf numFmtId="165" fontId="11" fillId="29" borderId="1" xfId="1" applyNumberFormat="1" applyFont="1" applyFill="1" applyBorder="1"/>
    <xf numFmtId="39" fontId="5" fillId="0" borderId="3" xfId="0" applyNumberFormat="1" applyFont="1" applyBorder="1"/>
    <xf numFmtId="165" fontId="8" fillId="28" borderId="12" xfId="1" applyNumberFormat="1" applyFont="1" applyFill="1" applyBorder="1" applyAlignment="1">
      <alignment vertical="top"/>
    </xf>
    <xf numFmtId="165" fontId="8" fillId="29" borderId="23" xfId="1" applyNumberFormat="1" applyFont="1" applyFill="1" applyBorder="1" applyAlignment="1">
      <alignment vertical="top"/>
    </xf>
    <xf numFmtId="165" fontId="8" fillId="29" borderId="1" xfId="1" applyNumberFormat="1" applyFont="1" applyFill="1" applyBorder="1" applyAlignment="1">
      <alignment vertical="top"/>
    </xf>
    <xf numFmtId="165" fontId="8" fillId="28" borderId="5" xfId="1" applyNumberFormat="1" applyFont="1" applyFill="1" applyBorder="1" applyAlignment="1">
      <alignment vertical="top"/>
    </xf>
    <xf numFmtId="165" fontId="8" fillId="29" borderId="3" xfId="1" applyNumberFormat="1" applyFont="1" applyFill="1" applyBorder="1" applyAlignment="1">
      <alignment vertical="top"/>
    </xf>
    <xf numFmtId="165" fontId="8" fillId="29" borderId="0" xfId="1" applyNumberFormat="1" applyFont="1" applyFill="1" applyBorder="1" applyAlignment="1">
      <alignment vertical="top"/>
    </xf>
    <xf numFmtId="165" fontId="8" fillId="28" borderId="22" xfId="1" applyNumberFormat="1" applyFont="1" applyFill="1" applyBorder="1" applyAlignment="1">
      <alignment vertical="top"/>
    </xf>
    <xf numFmtId="165" fontId="8" fillId="29" borderId="21" xfId="1" applyNumberFormat="1" applyFont="1" applyFill="1" applyBorder="1" applyAlignment="1">
      <alignment vertical="top"/>
    </xf>
    <xf numFmtId="165" fontId="8" fillId="28" borderId="22" xfId="1" applyNumberFormat="1" applyFont="1" applyFill="1" applyBorder="1"/>
    <xf numFmtId="39" fontId="8" fillId="29" borderId="0" xfId="0" applyNumberFormat="1" applyFont="1" applyFill="1" applyAlignment="1">
      <alignment horizontal="right" vertical="center"/>
    </xf>
    <xf numFmtId="164" fontId="11" fillId="29" borderId="34" xfId="1" applyNumberFormat="1" applyFont="1" applyFill="1" applyBorder="1" applyAlignment="1">
      <alignment horizontal="right"/>
    </xf>
    <xf numFmtId="0" fontId="11" fillId="0" borderId="9" xfId="0" applyFont="1" applyBorder="1"/>
    <xf numFmtId="0" fontId="11" fillId="0" borderId="3" xfId="0" applyFont="1" applyBorder="1" applyAlignment="1">
      <alignment vertical="top"/>
    </xf>
    <xf numFmtId="0" fontId="10" fillId="0" borderId="0" xfId="0" applyFont="1" applyAlignment="1">
      <alignment vertical="top"/>
    </xf>
    <xf numFmtId="165" fontId="11" fillId="28" borderId="31" xfId="1" applyNumberFormat="1" applyFont="1" applyFill="1" applyBorder="1" applyAlignment="1">
      <alignment vertical="top"/>
    </xf>
    <xf numFmtId="165" fontId="11" fillId="31" borderId="34" xfId="1" applyNumberFormat="1" applyFont="1" applyFill="1" applyBorder="1" applyProtection="1">
      <protection locked="0"/>
    </xf>
    <xf numFmtId="20" fontId="5" fillId="0" borderId="0" xfId="0" applyNumberFormat="1" applyFont="1"/>
    <xf numFmtId="14" fontId="11" fillId="2" borderId="33" xfId="0" applyNumberFormat="1" applyFont="1" applyFill="1" applyBorder="1" applyAlignment="1">
      <alignment horizontal="center" vertical="center"/>
    </xf>
    <xf numFmtId="14" fontId="11" fillId="2" borderId="35" xfId="0" applyNumberFormat="1" applyFont="1" applyFill="1" applyBorder="1" applyAlignment="1">
      <alignment horizontal="center" vertical="center"/>
    </xf>
    <xf numFmtId="0" fontId="5" fillId="0" borderId="0" xfId="93"/>
    <xf numFmtId="0" fontId="46" fillId="0" borderId="0" xfId="93" applyFont="1" applyAlignment="1">
      <alignment horizontal="left" vertical="center"/>
    </xf>
    <xf numFmtId="0" fontId="8" fillId="0" borderId="0" xfId="93" applyFont="1"/>
    <xf numFmtId="0" fontId="38" fillId="0" borderId="0" xfId="93" applyFont="1"/>
    <xf numFmtId="0" fontId="12" fillId="2" borderId="20" xfId="93" applyFont="1" applyFill="1" applyBorder="1" applyAlignment="1">
      <alignment vertical="center"/>
    </xf>
    <xf numFmtId="0" fontId="12" fillId="2" borderId="23" xfId="93" applyFont="1" applyFill="1" applyBorder="1" applyAlignment="1">
      <alignment vertical="center"/>
    </xf>
    <xf numFmtId="0" fontId="12" fillId="2" borderId="8" xfId="93" applyFont="1" applyFill="1" applyBorder="1" applyAlignment="1">
      <alignment horizontal="center" vertical="center"/>
    </xf>
    <xf numFmtId="0" fontId="11" fillId="2" borderId="4" xfId="93" applyFont="1" applyFill="1" applyBorder="1" applyAlignment="1">
      <alignment horizontal="center" vertical="center"/>
    </xf>
    <xf numFmtId="0" fontId="11" fillId="2" borderId="3" xfId="93" applyFont="1" applyFill="1" applyBorder="1" applyAlignment="1">
      <alignment horizontal="center" vertical="center"/>
    </xf>
    <xf numFmtId="0" fontId="12" fillId="2" borderId="9" xfId="93" applyFont="1" applyFill="1" applyBorder="1" applyAlignment="1">
      <alignment horizontal="center" vertical="center"/>
    </xf>
    <xf numFmtId="0" fontId="5" fillId="0" borderId="5" xfId="93" applyBorder="1"/>
    <xf numFmtId="43" fontId="8" fillId="0" borderId="12" xfId="1" applyFont="1" applyFill="1" applyBorder="1" applyAlignment="1">
      <alignment horizontal="center" vertical="center"/>
    </xf>
    <xf numFmtId="43" fontId="8" fillId="0" borderId="23" xfId="1" applyFont="1" applyFill="1" applyBorder="1" applyAlignment="1">
      <alignment horizontal="center" vertical="center"/>
    </xf>
    <xf numFmtId="0" fontId="8" fillId="0" borderId="0" xfId="93" applyFont="1" applyAlignment="1">
      <alignment horizontal="center"/>
    </xf>
    <xf numFmtId="0" fontId="11" fillId="0" borderId="5" xfId="93" applyFont="1" applyBorder="1"/>
    <xf numFmtId="0" fontId="8" fillId="0" borderId="5" xfId="93" applyFont="1" applyBorder="1" applyAlignment="1">
      <alignment horizontal="center"/>
    </xf>
    <xf numFmtId="165" fontId="8" fillId="0" borderId="0" xfId="1" applyNumberFormat="1" applyFont="1" applyFill="1" applyBorder="1" applyAlignment="1">
      <alignment horizontal="center"/>
    </xf>
    <xf numFmtId="0" fontId="11" fillId="0" borderId="0" xfId="93" applyFont="1"/>
    <xf numFmtId="43" fontId="11" fillId="28" borderId="7" xfId="1" applyFont="1" applyFill="1" applyBorder="1"/>
    <xf numFmtId="43" fontId="8" fillId="0" borderId="24" xfId="1" applyFont="1" applyFill="1" applyBorder="1" applyAlignment="1">
      <alignment horizontal="center"/>
    </xf>
    <xf numFmtId="43" fontId="11" fillId="29" borderId="2" xfId="1" applyFont="1" applyFill="1" applyBorder="1"/>
    <xf numFmtId="43" fontId="8" fillId="28" borderId="12" xfId="1" applyFont="1" applyFill="1" applyBorder="1"/>
    <xf numFmtId="43" fontId="8" fillId="29" borderId="23" xfId="1" applyFont="1" applyFill="1" applyBorder="1" applyAlignment="1">
      <alignment horizontal="center"/>
    </xf>
    <xf numFmtId="43" fontId="8" fillId="29" borderId="1" xfId="1" applyFont="1" applyFill="1" applyBorder="1"/>
    <xf numFmtId="43" fontId="8" fillId="28" borderId="7" xfId="1" applyFont="1" applyFill="1" applyBorder="1"/>
    <xf numFmtId="43" fontId="8" fillId="29" borderId="24" xfId="1" applyFont="1" applyFill="1" applyBorder="1" applyAlignment="1">
      <alignment horizontal="center"/>
    </xf>
    <xf numFmtId="43" fontId="8" fillId="29" borderId="2" xfId="1" applyFont="1" applyFill="1" applyBorder="1"/>
    <xf numFmtId="43" fontId="11" fillId="28" borderId="12" xfId="1" applyFont="1" applyFill="1" applyBorder="1"/>
    <xf numFmtId="43" fontId="11" fillId="29" borderId="23" xfId="1" applyFont="1" applyFill="1" applyBorder="1"/>
    <xf numFmtId="43" fontId="11" fillId="29" borderId="1" xfId="1" applyFont="1" applyFill="1" applyBorder="1"/>
    <xf numFmtId="0" fontId="8" fillId="0" borderId="7" xfId="93" applyFont="1" applyBorder="1" applyAlignment="1">
      <alignment horizontal="center"/>
    </xf>
    <xf numFmtId="0" fontId="11" fillId="0" borderId="24" xfId="93" applyFont="1" applyBorder="1"/>
    <xf numFmtId="0" fontId="5" fillId="0" borderId="24" xfId="93" applyBorder="1"/>
    <xf numFmtId="174" fontId="11" fillId="28" borderId="7" xfId="2" applyNumberFormat="1" applyFont="1" applyFill="1" applyBorder="1"/>
    <xf numFmtId="174" fontId="11" fillId="29" borderId="24" xfId="2" applyNumberFormat="1" applyFont="1" applyFill="1" applyBorder="1"/>
    <xf numFmtId="174" fontId="11" fillId="29" borderId="2" xfId="2" applyNumberFormat="1" applyFont="1" applyFill="1" applyBorder="1"/>
    <xf numFmtId="0" fontId="33" fillId="0" borderId="0" xfId="93" applyFont="1" applyAlignment="1">
      <alignment horizontal="left" vertical="center"/>
    </xf>
    <xf numFmtId="0" fontId="5" fillId="0" borderId="0" xfId="93" applyAlignment="1">
      <alignment horizontal="center"/>
    </xf>
    <xf numFmtId="0" fontId="8" fillId="0" borderId="5" xfId="93" applyFont="1" applyBorder="1"/>
    <xf numFmtId="43" fontId="8" fillId="0" borderId="23" xfId="1" applyFont="1" applyFill="1" applyBorder="1" applyAlignment="1">
      <alignment horizontal="center"/>
    </xf>
    <xf numFmtId="43" fontId="8" fillId="28" borderId="5" xfId="1" applyFont="1" applyFill="1" applyBorder="1"/>
    <xf numFmtId="43" fontId="8" fillId="29" borderId="0" xfId="1" applyFont="1" applyFill="1" applyBorder="1"/>
    <xf numFmtId="43" fontId="8" fillId="29" borderId="3" xfId="1" applyFont="1" applyFill="1" applyBorder="1"/>
    <xf numFmtId="43" fontId="11" fillId="28" borderId="31" xfId="1" applyFont="1" applyFill="1" applyBorder="1"/>
    <xf numFmtId="43" fontId="11" fillId="29" borderId="34" xfId="1" applyFont="1" applyFill="1" applyBorder="1"/>
    <xf numFmtId="43" fontId="11" fillId="29" borderId="32" xfId="1" applyFont="1" applyFill="1" applyBorder="1"/>
    <xf numFmtId="43" fontId="11" fillId="28" borderId="25" xfId="1" applyFont="1" applyFill="1" applyBorder="1"/>
    <xf numFmtId="43" fontId="11" fillId="29" borderId="16" xfId="1" applyFont="1" applyFill="1" applyBorder="1"/>
    <xf numFmtId="43" fontId="11" fillId="29" borderId="26" xfId="1" applyFont="1" applyFill="1" applyBorder="1"/>
    <xf numFmtId="43" fontId="8" fillId="32" borderId="5" xfId="1" applyFont="1" applyFill="1" applyBorder="1" applyAlignment="1">
      <alignment horizontal="center" vertical="center"/>
    </xf>
    <xf numFmtId="165" fontId="8" fillId="32" borderId="0" xfId="1" applyNumberFormat="1" applyFont="1" applyFill="1" applyBorder="1" applyAlignment="1">
      <alignment horizontal="center" vertical="center"/>
    </xf>
    <xf numFmtId="43" fontId="8" fillId="32" borderId="3" xfId="1" applyFont="1" applyFill="1" applyBorder="1" applyAlignment="1">
      <alignment horizontal="center" vertical="center"/>
    </xf>
    <xf numFmtId="39" fontId="8" fillId="33" borderId="25" xfId="0" applyNumberFormat="1" applyFont="1" applyFill="1" applyBorder="1" applyAlignment="1">
      <alignment horizontal="center" vertical="center"/>
    </xf>
    <xf numFmtId="43" fontId="8" fillId="33" borderId="16" xfId="1" applyFont="1" applyFill="1" applyBorder="1" applyAlignment="1">
      <alignment horizontal="center"/>
    </xf>
    <xf numFmtId="39" fontId="8" fillId="33" borderId="26" xfId="0" applyNumberFormat="1" applyFont="1" applyFill="1" applyBorder="1" applyAlignment="1">
      <alignment horizontal="center" vertical="center"/>
    </xf>
    <xf numFmtId="164" fontId="8" fillId="29" borderId="16" xfId="1" applyNumberFormat="1" applyFont="1" applyFill="1" applyBorder="1" applyAlignment="1">
      <alignment horizontal="right"/>
    </xf>
    <xf numFmtId="164" fontId="8" fillId="0" borderId="0" xfId="0" applyNumberFormat="1" applyFont="1"/>
    <xf numFmtId="164" fontId="8" fillId="29" borderId="0" xfId="1" applyNumberFormat="1" applyFont="1" applyFill="1" applyBorder="1"/>
    <xf numFmtId="164" fontId="8" fillId="0" borderId="0" xfId="1" applyNumberFormat="1" applyFont="1" applyFill="1" applyBorder="1"/>
    <xf numFmtId="0" fontId="11" fillId="2" borderId="36" xfId="93" applyFont="1" applyFill="1" applyBorder="1" applyAlignment="1">
      <alignment horizontal="center" vertical="center"/>
    </xf>
    <xf numFmtId="0" fontId="11" fillId="2" borderId="33" xfId="93" applyFont="1" applyFill="1" applyBorder="1" applyAlignment="1">
      <alignment horizontal="center" vertical="center"/>
    </xf>
    <xf numFmtId="0" fontId="11" fillId="2" borderId="2" xfId="93" applyFont="1" applyFill="1" applyBorder="1" applyAlignment="1">
      <alignment horizontal="center" vertical="center"/>
    </xf>
    <xf numFmtId="10" fontId="8" fillId="28" borderId="7" xfId="2" applyNumberFormat="1" applyFont="1" applyFill="1" applyBorder="1"/>
    <xf numFmtId="10" fontId="8" fillId="29" borderId="2" xfId="2" applyNumberFormat="1" applyFont="1" applyFill="1" applyBorder="1"/>
    <xf numFmtId="175" fontId="44" fillId="0" borderId="0" xfId="0" applyNumberFormat="1" applyFont="1"/>
    <xf numFmtId="165" fontId="8" fillId="31" borderId="13" xfId="1" applyNumberFormat="1" applyFont="1" applyFill="1" applyBorder="1" applyAlignment="1">
      <alignment horizontal="center"/>
    </xf>
    <xf numFmtId="0" fontId="50" fillId="0" borderId="0" xfId="0" applyFont="1"/>
    <xf numFmtId="174" fontId="8" fillId="28" borderId="5" xfId="2" applyNumberFormat="1" applyFont="1" applyFill="1" applyBorder="1"/>
    <xf numFmtId="174" fontId="8" fillId="29" borderId="0" xfId="1" applyNumberFormat="1" applyFont="1" applyFill="1" applyBorder="1"/>
    <xf numFmtId="174" fontId="8" fillId="29" borderId="3" xfId="2" applyNumberFormat="1" applyFont="1" applyFill="1" applyBorder="1"/>
    <xf numFmtId="176" fontId="8" fillId="28" borderId="5" xfId="1" applyNumberFormat="1" applyFont="1" applyFill="1" applyBorder="1"/>
    <xf numFmtId="176" fontId="8" fillId="29" borderId="0" xfId="1" applyNumberFormat="1" applyFont="1" applyFill="1" applyBorder="1"/>
    <xf numFmtId="176" fontId="8" fillId="29" borderId="3" xfId="1" applyNumberFormat="1" applyFont="1" applyFill="1" applyBorder="1"/>
    <xf numFmtId="0" fontId="8" fillId="34" borderId="3" xfId="0" applyFont="1" applyFill="1" applyBorder="1" applyAlignment="1">
      <alignment vertical="top"/>
    </xf>
    <xf numFmtId="165" fontId="8" fillId="28" borderId="0" xfId="1" applyNumberFormat="1" applyFont="1" applyFill="1" applyBorder="1" applyAlignment="1">
      <alignment horizontal="left" vertical="center"/>
    </xf>
    <xf numFmtId="165" fontId="8" fillId="29" borderId="3" xfId="1" applyNumberFormat="1" applyFont="1" applyFill="1" applyBorder="1" applyAlignment="1">
      <alignment horizontal="left" vertical="center"/>
    </xf>
    <xf numFmtId="165" fontId="11" fillId="28" borderId="31" xfId="1" applyNumberFormat="1" applyFont="1" applyFill="1" applyBorder="1" applyAlignment="1">
      <alignment horizontal="left" vertical="center"/>
    </xf>
    <xf numFmtId="165" fontId="11" fillId="31" borderId="34" xfId="1" applyNumberFormat="1" applyFont="1" applyFill="1" applyBorder="1" applyAlignment="1" applyProtection="1">
      <alignment horizontal="left" vertical="center"/>
      <protection locked="0"/>
    </xf>
    <xf numFmtId="165" fontId="11" fillId="29" borderId="32" xfId="1" applyNumberFormat="1" applyFont="1" applyFill="1" applyBorder="1" applyAlignment="1">
      <alignment horizontal="left" vertical="center"/>
    </xf>
    <xf numFmtId="43" fontId="11" fillId="27" borderId="0" xfId="1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164" fontId="8" fillId="29" borderId="0" xfId="0" applyNumberFormat="1" applyFont="1" applyFill="1" applyAlignment="1">
      <alignment horizontal="right" vertical="center"/>
    </xf>
    <xf numFmtId="164" fontId="11" fillId="29" borderId="0" xfId="0" applyNumberFormat="1" applyFont="1" applyFill="1" applyAlignment="1">
      <alignment horizontal="right" vertical="center"/>
    </xf>
    <xf numFmtId="39" fontId="11" fillId="29" borderId="0" xfId="0" applyNumberFormat="1" applyFont="1" applyFill="1" applyAlignment="1">
      <alignment horizontal="right" vertical="center"/>
    </xf>
    <xf numFmtId="164" fontId="11" fillId="28" borderId="31" xfId="0" applyNumberFormat="1" applyFont="1" applyFill="1" applyBorder="1" applyAlignment="1">
      <alignment horizontal="right"/>
    </xf>
    <xf numFmtId="164" fontId="11" fillId="29" borderId="32" xfId="0" applyNumberFormat="1" applyFont="1" applyFill="1" applyBorder="1" applyAlignment="1">
      <alignment horizontal="right"/>
    </xf>
    <xf numFmtId="0" fontId="11" fillId="0" borderId="3" xfId="0" applyFont="1" applyBorder="1" applyAlignment="1">
      <alignment horizontal="left" vertical="top" wrapText="1" indent="3"/>
    </xf>
    <xf numFmtId="0" fontId="8" fillId="0" borderId="0" xfId="0" applyFont="1" applyAlignment="1">
      <alignment vertical="top" wrapText="1"/>
    </xf>
    <xf numFmtId="0" fontId="11" fillId="0" borderId="0" xfId="0" applyFont="1" applyAlignment="1">
      <alignment horizontal="left" vertical="top" wrapText="1" indent="3"/>
    </xf>
    <xf numFmtId="176" fontId="8" fillId="28" borderId="12" xfId="1" applyNumberFormat="1" applyFont="1" applyFill="1" applyBorder="1"/>
    <xf numFmtId="176" fontId="8" fillId="0" borderId="23" xfId="1" applyNumberFormat="1" applyFont="1" applyFill="1" applyBorder="1" applyAlignment="1">
      <alignment horizontal="center"/>
    </xf>
    <xf numFmtId="176" fontId="8" fillId="29" borderId="1" xfId="1" applyNumberFormat="1" applyFont="1" applyFill="1" applyBorder="1"/>
    <xf numFmtId="0" fontId="11" fillId="0" borderId="0" xfId="0" applyFont="1" applyAlignment="1">
      <alignment vertical="center" wrapText="1"/>
    </xf>
    <xf numFmtId="164" fontId="11" fillId="28" borderId="25" xfId="0" applyNumberFormat="1" applyFont="1" applyFill="1" applyBorder="1"/>
    <xf numFmtId="164" fontId="11" fillId="28" borderId="25" xfId="0" applyNumberFormat="1" applyFont="1" applyFill="1" applyBorder="1" applyAlignment="1">
      <alignment horizontal="right"/>
    </xf>
    <xf numFmtId="0" fontId="51" fillId="0" borderId="0" xfId="0" applyFont="1" applyAlignment="1">
      <alignment vertical="center" wrapText="1"/>
    </xf>
    <xf numFmtId="0" fontId="8" fillId="0" borderId="3" xfId="0" applyFont="1" applyBorder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164" fontId="8" fillId="28" borderId="12" xfId="0" applyNumberFormat="1" applyFont="1" applyFill="1" applyBorder="1" applyAlignment="1">
      <alignment horizontal="right" vertical="top"/>
    </xf>
    <xf numFmtId="164" fontId="8" fillId="29" borderId="1" xfId="0" applyNumberFormat="1" applyFont="1" applyFill="1" applyBorder="1" applyAlignment="1">
      <alignment horizontal="right" vertical="top"/>
    </xf>
    <xf numFmtId="164" fontId="8" fillId="28" borderId="5" xfId="0" applyNumberFormat="1" applyFont="1" applyFill="1" applyBorder="1" applyAlignment="1">
      <alignment horizontal="right" vertical="top"/>
    </xf>
    <xf numFmtId="164" fontId="8" fillId="29" borderId="3" xfId="0" applyNumberFormat="1" applyFont="1" applyFill="1" applyBorder="1" applyAlignment="1">
      <alignment horizontal="right" vertical="top"/>
    </xf>
    <xf numFmtId="164" fontId="11" fillId="28" borderId="5" xfId="0" applyNumberFormat="1" applyFont="1" applyFill="1" applyBorder="1" applyAlignment="1">
      <alignment horizontal="right" vertical="top"/>
    </xf>
    <xf numFmtId="164" fontId="11" fillId="29" borderId="0" xfId="1" applyNumberFormat="1" applyFont="1" applyFill="1" applyBorder="1" applyAlignment="1">
      <alignment vertical="top"/>
    </xf>
    <xf numFmtId="164" fontId="11" fillId="29" borderId="3" xfId="0" applyNumberFormat="1" applyFont="1" applyFill="1" applyBorder="1" applyAlignment="1">
      <alignment horizontal="right" vertical="top"/>
    </xf>
    <xf numFmtId="164" fontId="8" fillId="28" borderId="22" xfId="0" applyNumberFormat="1" applyFont="1" applyFill="1" applyBorder="1" applyAlignment="1">
      <alignment horizontal="right" vertical="top"/>
    </xf>
    <xf numFmtId="164" fontId="8" fillId="29" borderId="21" xfId="0" applyNumberFormat="1" applyFont="1" applyFill="1" applyBorder="1" applyAlignment="1">
      <alignment horizontal="right" vertical="top"/>
    </xf>
    <xf numFmtId="0" fontId="5" fillId="0" borderId="0" xfId="93" applyAlignment="1">
      <alignment horizontal="center" vertical="top"/>
    </xf>
    <xf numFmtId="165" fontId="11" fillId="28" borderId="5" xfId="1" applyNumberFormat="1" applyFont="1" applyFill="1" applyBorder="1"/>
    <xf numFmtId="165" fontId="11" fillId="29" borderId="0" xfId="1" applyNumberFormat="1" applyFont="1" applyFill="1" applyBorder="1"/>
    <xf numFmtId="165" fontId="11" fillId="29" borderId="3" xfId="1" applyNumberFormat="1" applyFont="1" applyFill="1" applyBorder="1"/>
    <xf numFmtId="0" fontId="0" fillId="0" borderId="4" xfId="0" applyBorder="1" applyAlignment="1">
      <alignment horizontal="right"/>
    </xf>
    <xf numFmtId="0" fontId="0" fillId="0" borderId="0" xfId="0" applyAlignment="1">
      <alignment horizontal="right"/>
    </xf>
    <xf numFmtId="0" fontId="53" fillId="0" borderId="0" xfId="0" applyFont="1" applyAlignment="1">
      <alignment horizontal="right" vertical="center"/>
    </xf>
    <xf numFmtId="0" fontId="33" fillId="0" borderId="0" xfId="0" applyFont="1" applyAlignment="1">
      <alignment horizontal="left" vertical="center"/>
    </xf>
    <xf numFmtId="0" fontId="9" fillId="0" borderId="0" xfId="0" applyFont="1" applyAlignment="1">
      <alignment horizontal="right" vertical="center"/>
    </xf>
    <xf numFmtId="0" fontId="5" fillId="0" borderId="0" xfId="93" applyAlignment="1">
      <alignment horizontal="right" indent="1"/>
    </xf>
    <xf numFmtId="0" fontId="0" fillId="0" borderId="37" xfId="0" applyBorder="1"/>
    <xf numFmtId="0" fontId="0" fillId="0" borderId="38" xfId="0" applyBorder="1"/>
    <xf numFmtId="0" fontId="0" fillId="0" borderId="39" xfId="0" applyBorder="1" applyAlignment="1">
      <alignment horizontal="right"/>
    </xf>
    <xf numFmtId="0" fontId="0" fillId="0" borderId="39" xfId="0" applyBorder="1"/>
    <xf numFmtId="0" fontId="9" fillId="31" borderId="0" xfId="0" applyFont="1" applyFill="1"/>
    <xf numFmtId="0" fontId="11" fillId="2" borderId="39" xfId="0" applyFont="1" applyFill="1" applyBorder="1" applyAlignment="1">
      <alignment horizontal="center" vertical="center"/>
    </xf>
    <xf numFmtId="43" fontId="8" fillId="0" borderId="24" xfId="1" applyFont="1" applyBorder="1" applyAlignment="1">
      <alignment horizontal="center" vertical="center"/>
    </xf>
    <xf numFmtId="165" fontId="8" fillId="0" borderId="24" xfId="1" applyNumberFormat="1" applyFont="1" applyFill="1" applyBorder="1" applyAlignment="1">
      <alignment horizontal="center" vertical="center"/>
    </xf>
    <xf numFmtId="43" fontId="8" fillId="0" borderId="2" xfId="1" applyFont="1" applyBorder="1" applyAlignment="1">
      <alignment horizontal="center" vertical="center"/>
    </xf>
    <xf numFmtId="174" fontId="8" fillId="28" borderId="23" xfId="2" applyNumberFormat="1" applyFont="1" applyFill="1" applyBorder="1"/>
    <xf numFmtId="174" fontId="8" fillId="31" borderId="23" xfId="2" applyNumberFormat="1" applyFont="1" applyFill="1" applyBorder="1" applyProtection="1">
      <protection locked="0"/>
    </xf>
    <xf numFmtId="174" fontId="8" fillId="29" borderId="1" xfId="1" applyNumberFormat="1" applyFont="1" applyFill="1" applyBorder="1"/>
    <xf numFmtId="174" fontId="8" fillId="28" borderId="24" xfId="2" applyNumberFormat="1" applyFont="1" applyFill="1" applyBorder="1"/>
    <xf numFmtId="174" fontId="8" fillId="29" borderId="2" xfId="1" applyNumberFormat="1" applyFont="1" applyFill="1" applyBorder="1"/>
    <xf numFmtId="43" fontId="8" fillId="0" borderId="0" xfId="1" applyFont="1" applyBorder="1"/>
    <xf numFmtId="43" fontId="8" fillId="0" borderId="3" xfId="1" applyFont="1" applyBorder="1"/>
    <xf numFmtId="165" fontId="8" fillId="31" borderId="23" xfId="1" applyNumberFormat="1" applyFont="1" applyFill="1" applyBorder="1" applyProtection="1">
      <protection locked="0"/>
    </xf>
    <xf numFmtId="165" fontId="8" fillId="31" borderId="0" xfId="1" applyNumberFormat="1" applyFont="1" applyFill="1" applyBorder="1" applyProtection="1">
      <protection locked="0"/>
    </xf>
    <xf numFmtId="10" fontId="8" fillId="31" borderId="0" xfId="2" applyNumberFormat="1" applyFont="1" applyFill="1" applyBorder="1" applyProtection="1">
      <protection locked="0"/>
    </xf>
    <xf numFmtId="10" fontId="8" fillId="29" borderId="3" xfId="2" applyNumberFormat="1" applyFont="1" applyFill="1" applyBorder="1"/>
    <xf numFmtId="10" fontId="8" fillId="28" borderId="24" xfId="2" applyNumberFormat="1" applyFont="1" applyFill="1" applyBorder="1"/>
    <xf numFmtId="10" fontId="8" fillId="31" borderId="24" xfId="2" applyNumberFormat="1" applyFont="1" applyFill="1" applyBorder="1" applyProtection="1">
      <protection locked="0"/>
    </xf>
    <xf numFmtId="165" fontId="8" fillId="28" borderId="24" xfId="1" applyNumberFormat="1" applyFont="1" applyFill="1" applyBorder="1"/>
    <xf numFmtId="165" fontId="8" fillId="31" borderId="24" xfId="1" applyNumberFormat="1" applyFont="1" applyFill="1" applyBorder="1" applyProtection="1">
      <protection locked="0"/>
    </xf>
    <xf numFmtId="165" fontId="8" fillId="29" borderId="2" xfId="1" applyNumberFormat="1" applyFont="1" applyFill="1" applyBorder="1"/>
    <xf numFmtId="165" fontId="8" fillId="28" borderId="13" xfId="1" applyNumberFormat="1" applyFont="1" applyFill="1" applyBorder="1" applyAlignment="1">
      <alignment horizontal="center"/>
    </xf>
    <xf numFmtId="165" fontId="8" fillId="0" borderId="0" xfId="1" applyNumberFormat="1" applyFont="1" applyFill="1" applyBorder="1" applyAlignment="1">
      <alignment horizontal="right"/>
    </xf>
    <xf numFmtId="165" fontId="8" fillId="0" borderId="3" xfId="0" applyNumberFormat="1" applyFont="1" applyBorder="1"/>
    <xf numFmtId="165" fontId="8" fillId="28" borderId="13" xfId="1" applyNumberFormat="1" applyFont="1" applyFill="1" applyBorder="1"/>
    <xf numFmtId="165" fontId="8" fillId="31" borderId="13" xfId="1" applyNumberFormat="1" applyFont="1" applyFill="1" applyBorder="1" applyProtection="1">
      <protection locked="0"/>
    </xf>
    <xf numFmtId="165" fontId="8" fillId="0" borderId="3" xfId="1" applyNumberFormat="1" applyFont="1" applyBorder="1"/>
    <xf numFmtId="165" fontId="8" fillId="28" borderId="23" xfId="1" applyNumberFormat="1" applyFont="1" applyFill="1" applyBorder="1" applyAlignment="1">
      <alignment horizontal="center"/>
    </xf>
    <xf numFmtId="165" fontId="8" fillId="31" borderId="23" xfId="1" applyNumberFormat="1" applyFont="1" applyFill="1" applyBorder="1" applyAlignment="1">
      <alignment horizontal="center"/>
    </xf>
    <xf numFmtId="165" fontId="8" fillId="29" borderId="1" xfId="1" applyNumberFormat="1" applyFont="1" applyFill="1" applyBorder="1" applyAlignment="1">
      <alignment horizontal="center"/>
    </xf>
    <xf numFmtId="43" fontId="8" fillId="0" borderId="0" xfId="1" applyFont="1"/>
    <xf numFmtId="10" fontId="8" fillId="28" borderId="23" xfId="2" applyNumberFormat="1" applyFont="1" applyFill="1" applyBorder="1"/>
    <xf numFmtId="10" fontId="8" fillId="31" borderId="23" xfId="2" applyNumberFormat="1" applyFont="1" applyFill="1" applyBorder="1" applyProtection="1">
      <protection locked="0"/>
    </xf>
    <xf numFmtId="10" fontId="8" fillId="28" borderId="22" xfId="2" applyNumberFormat="1" applyFont="1" applyFill="1" applyBorder="1"/>
    <xf numFmtId="10" fontId="8" fillId="31" borderId="13" xfId="2" applyNumberFormat="1" applyFont="1" applyFill="1" applyBorder="1" applyProtection="1">
      <protection locked="0"/>
    </xf>
    <xf numFmtId="10" fontId="8" fillId="28" borderId="13" xfId="2" applyNumberFormat="1" applyFont="1" applyFill="1" applyBorder="1"/>
    <xf numFmtId="165" fontId="8" fillId="28" borderId="16" xfId="1" applyNumberFormat="1" applyFont="1" applyFill="1" applyBorder="1"/>
    <xf numFmtId="165" fontId="8" fillId="31" borderId="16" xfId="2" applyNumberFormat="1" applyFont="1" applyFill="1" applyBorder="1" applyProtection="1">
      <protection locked="0"/>
    </xf>
    <xf numFmtId="165" fontId="8" fillId="29" borderId="26" xfId="1" applyNumberFormat="1" applyFont="1" applyFill="1" applyBorder="1"/>
    <xf numFmtId="10" fontId="8" fillId="0" borderId="0" xfId="2" applyNumberFormat="1" applyFont="1" applyFill="1" applyBorder="1"/>
    <xf numFmtId="165" fontId="8" fillId="31" borderId="23" xfId="2" applyNumberFormat="1" applyFont="1" applyFill="1" applyBorder="1"/>
    <xf numFmtId="165" fontId="8" fillId="31" borderId="0" xfId="1" applyNumberFormat="1" applyFont="1" applyFill="1" applyBorder="1" applyAlignment="1" applyProtection="1">
      <alignment horizontal="left" vertical="center"/>
      <protection locked="0"/>
    </xf>
    <xf numFmtId="0" fontId="8" fillId="0" borderId="0" xfId="0" applyFont="1" applyAlignment="1">
      <alignment horizontal="center" vertical="top"/>
    </xf>
    <xf numFmtId="0" fontId="8" fillId="0" borderId="0" xfId="0" applyFont="1" applyAlignment="1">
      <alignment horizontal="right"/>
    </xf>
    <xf numFmtId="165" fontId="8" fillId="28" borderId="5" xfId="0" applyNumberFormat="1" applyFont="1" applyFill="1" applyBorder="1"/>
    <xf numFmtId="165" fontId="8" fillId="29" borderId="0" xfId="0" applyNumberFormat="1" applyFont="1" applyFill="1"/>
    <xf numFmtId="165" fontId="8" fillId="29" borderId="3" xfId="0" applyNumberFormat="1" applyFont="1" applyFill="1" applyBorder="1"/>
    <xf numFmtId="10" fontId="8" fillId="29" borderId="24" xfId="2" applyNumberFormat="1" applyFont="1" applyFill="1" applyBorder="1"/>
    <xf numFmtId="43" fontId="8" fillId="0" borderId="0" xfId="0" applyNumberFormat="1" applyFont="1"/>
    <xf numFmtId="165" fontId="8" fillId="28" borderId="5" xfId="1" applyNumberFormat="1" applyFont="1" applyFill="1" applyBorder="1" applyAlignment="1">
      <alignment horizontal="center"/>
    </xf>
    <xf numFmtId="165" fontId="8" fillId="29" borderId="3" xfId="1" applyNumberFormat="1" applyFont="1" applyFill="1" applyBorder="1" applyAlignment="1">
      <alignment horizontal="center"/>
    </xf>
    <xf numFmtId="165" fontId="8" fillId="0" borderId="5" xfId="1" applyNumberFormat="1" applyFont="1" applyFill="1" applyBorder="1" applyAlignment="1">
      <alignment horizontal="right"/>
    </xf>
    <xf numFmtId="165" fontId="8" fillId="0" borderId="5" xfId="0" applyNumberFormat="1" applyFont="1" applyBorder="1"/>
    <xf numFmtId="165" fontId="8" fillId="28" borderId="25" xfId="1" applyNumberFormat="1" applyFont="1" applyFill="1" applyBorder="1" applyAlignment="1">
      <alignment horizontal="center"/>
    </xf>
    <xf numFmtId="165" fontId="8" fillId="29" borderId="16" xfId="1" applyNumberFormat="1" applyFont="1" applyFill="1" applyBorder="1" applyAlignment="1">
      <alignment horizontal="center"/>
    </xf>
    <xf numFmtId="165" fontId="8" fillId="29" borderId="26" xfId="1" applyNumberFormat="1" applyFont="1" applyFill="1" applyBorder="1" applyAlignment="1">
      <alignment horizontal="center"/>
    </xf>
    <xf numFmtId="165" fontId="8" fillId="28" borderId="7" xfId="1" applyNumberFormat="1" applyFont="1" applyFill="1" applyBorder="1"/>
    <xf numFmtId="165" fontId="8" fillId="29" borderId="24" xfId="1" applyNumberFormat="1" applyFont="1" applyFill="1" applyBorder="1"/>
    <xf numFmtId="0" fontId="11" fillId="2" borderId="40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5" xfId="0" applyFont="1" applyBorder="1" applyAlignment="1">
      <alignment horizontal="left" vertical="center"/>
    </xf>
    <xf numFmtId="164" fontId="8" fillId="29" borderId="1" xfId="1" applyNumberFormat="1" applyFont="1" applyFill="1" applyBorder="1"/>
    <xf numFmtId="164" fontId="8" fillId="29" borderId="3" xfId="1" applyNumberFormat="1" applyFont="1" applyFill="1" applyBorder="1"/>
    <xf numFmtId="164" fontId="8" fillId="29" borderId="34" xfId="1" applyNumberFormat="1" applyFont="1" applyFill="1" applyBorder="1"/>
    <xf numFmtId="164" fontId="8" fillId="29" borderId="32" xfId="1" applyNumberFormat="1" applyFont="1" applyFill="1" applyBorder="1"/>
    <xf numFmtId="164" fontId="8" fillId="28" borderId="22" xfId="0" applyNumberFormat="1" applyFont="1" applyFill="1" applyBorder="1" applyAlignment="1">
      <alignment horizontal="right" vertical="center"/>
    </xf>
    <xf numFmtId="164" fontId="8" fillId="29" borderId="13" xfId="1" applyNumberFormat="1" applyFont="1" applyFill="1" applyBorder="1"/>
    <xf numFmtId="164" fontId="8" fillId="29" borderId="21" xfId="1" applyNumberFormat="1" applyFont="1" applyFill="1" applyBorder="1"/>
    <xf numFmtId="164" fontId="8" fillId="29" borderId="26" xfId="1" applyNumberFormat="1" applyFont="1" applyFill="1" applyBorder="1"/>
    <xf numFmtId="164" fontId="8" fillId="29" borderId="16" xfId="1" applyNumberFormat="1" applyFont="1" applyFill="1" applyBorder="1" applyAlignment="1"/>
    <xf numFmtId="164" fontId="8" fillId="29" borderId="26" xfId="1" applyNumberFormat="1" applyFont="1" applyFill="1" applyBorder="1" applyAlignment="1"/>
    <xf numFmtId="2" fontId="8" fillId="0" borderId="0" xfId="0" applyNumberFormat="1" applyFont="1" applyAlignment="1">
      <alignment horizontal="right" vertical="center"/>
    </xf>
    <xf numFmtId="2" fontId="8" fillId="31" borderId="16" xfId="1" applyNumberFormat="1" applyFont="1" applyFill="1" applyBorder="1" applyAlignment="1" applyProtection="1">
      <alignment horizontal="right"/>
      <protection locked="0"/>
    </xf>
    <xf numFmtId="164" fontId="8" fillId="29" borderId="26" xfId="1" applyNumberFormat="1" applyFont="1" applyFill="1" applyBorder="1" applyAlignment="1">
      <alignment horizontal="right"/>
    </xf>
    <xf numFmtId="0" fontId="8" fillId="0" borderId="7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164" fontId="8" fillId="29" borderId="23" xfId="1" applyNumberFormat="1" applyFont="1" applyFill="1" applyBorder="1" applyAlignment="1">
      <alignment horizontal="right"/>
    </xf>
    <xf numFmtId="164" fontId="8" fillId="29" borderId="23" xfId="1" applyNumberFormat="1" applyFont="1" applyFill="1" applyBorder="1" applyAlignment="1">
      <alignment vertical="top"/>
    </xf>
    <xf numFmtId="164" fontId="8" fillId="29" borderId="0" xfId="1" applyNumberFormat="1" applyFont="1" applyFill="1" applyBorder="1" applyAlignment="1">
      <alignment vertical="top"/>
    </xf>
    <xf numFmtId="164" fontId="8" fillId="29" borderId="13" xfId="1" applyNumberFormat="1" applyFont="1" applyFill="1" applyBorder="1" applyAlignment="1">
      <alignment vertical="top"/>
    </xf>
    <xf numFmtId="164" fontId="8" fillId="29" borderId="34" xfId="1" applyNumberFormat="1" applyFont="1" applyFill="1" applyBorder="1" applyAlignment="1"/>
    <xf numFmtId="43" fontId="8" fillId="0" borderId="1" xfId="1" applyFont="1" applyBorder="1"/>
    <xf numFmtId="174" fontId="8" fillId="28" borderId="0" xfId="2" applyNumberFormat="1" applyFont="1" applyFill="1" applyBorder="1"/>
    <xf numFmtId="174" fontId="8" fillId="31" borderId="0" xfId="2" applyNumberFormat="1" applyFont="1" applyFill="1" applyBorder="1" applyProtection="1">
      <protection locked="0"/>
    </xf>
    <xf numFmtId="174" fontId="8" fillId="29" borderId="3" xfId="1" applyNumberFormat="1" applyFont="1" applyFill="1" applyBorder="1"/>
    <xf numFmtId="165" fontId="11" fillId="28" borderId="34" xfId="1" applyNumberFormat="1" applyFont="1" applyFill="1" applyBorder="1"/>
    <xf numFmtId="165" fontId="8" fillId="28" borderId="0" xfId="1" applyNumberFormat="1" applyFont="1" applyFill="1" applyBorder="1" applyAlignment="1" applyProtection="1">
      <alignment horizontal="left" vertical="center"/>
      <protection locked="0"/>
    </xf>
    <xf numFmtId="165" fontId="8" fillId="28" borderId="0" xfId="0" applyNumberFormat="1" applyFont="1" applyFill="1"/>
    <xf numFmtId="165" fontId="8" fillId="28" borderId="0" xfId="1" applyNumberFormat="1" applyFont="1" applyFill="1" applyBorder="1" applyAlignment="1">
      <alignment horizontal="center"/>
    </xf>
    <xf numFmtId="165" fontId="11" fillId="28" borderId="34" xfId="1" applyNumberFormat="1" applyFont="1" applyFill="1" applyBorder="1" applyAlignment="1"/>
    <xf numFmtId="165" fontId="8" fillId="0" borderId="0" xfId="0" applyNumberFormat="1" applyFont="1"/>
    <xf numFmtId="165" fontId="8" fillId="28" borderId="16" xfId="1" applyNumberFormat="1" applyFont="1" applyFill="1" applyBorder="1" applyAlignment="1">
      <alignment horizontal="center"/>
    </xf>
    <xf numFmtId="165" fontId="11" fillId="28" borderId="0" xfId="1" applyNumberFormat="1" applyFont="1" applyFill="1" applyBorder="1"/>
    <xf numFmtId="165" fontId="11" fillId="28" borderId="23" xfId="1" applyNumberFormat="1" applyFont="1" applyFill="1" applyBorder="1"/>
    <xf numFmtId="165" fontId="11" fillId="30" borderId="1" xfId="1" applyNumberFormat="1" applyFont="1" applyFill="1" applyBorder="1"/>
    <xf numFmtId="165" fontId="11" fillId="30" borderId="2" xfId="1" applyNumberFormat="1" applyFont="1" applyFill="1" applyBorder="1"/>
    <xf numFmtId="165" fontId="8" fillId="28" borderId="22" xfId="1" applyNumberFormat="1" applyFont="1" applyFill="1" applyBorder="1" applyAlignment="1">
      <alignment horizontal="center"/>
    </xf>
    <xf numFmtId="165" fontId="8" fillId="28" borderId="0" xfId="0" applyNumberFormat="1" applyFont="1" applyFill="1" applyAlignment="1">
      <alignment horizontal="right" vertical="center"/>
    </xf>
    <xf numFmtId="165" fontId="8" fillId="28" borderId="13" xfId="0" applyNumberFormat="1" applyFont="1" applyFill="1" applyBorder="1" applyAlignment="1">
      <alignment horizontal="right" vertical="center"/>
    </xf>
    <xf numFmtId="165" fontId="11" fillId="28" borderId="24" xfId="0" applyNumberFormat="1" applyFont="1" applyFill="1" applyBorder="1" applyAlignment="1">
      <alignment horizontal="right" vertical="center"/>
    </xf>
    <xf numFmtId="164" fontId="8" fillId="28" borderId="23" xfId="0" applyNumberFormat="1" applyFont="1" applyFill="1" applyBorder="1" applyAlignment="1">
      <alignment horizontal="right" vertical="center"/>
    </xf>
    <xf numFmtId="164" fontId="8" fillId="28" borderId="0" xfId="0" applyNumberFormat="1" applyFont="1" applyFill="1" applyAlignment="1">
      <alignment horizontal="right" vertical="center"/>
    </xf>
    <xf numFmtId="164" fontId="11" fillId="28" borderId="34" xfId="0" applyNumberFormat="1" applyFont="1" applyFill="1" applyBorder="1" applyAlignment="1">
      <alignment horizontal="right" vertical="center"/>
    </xf>
    <xf numFmtId="39" fontId="5" fillId="0" borderId="0" xfId="0" applyNumberFormat="1" applyFont="1"/>
    <xf numFmtId="165" fontId="8" fillId="28" borderId="23" xfId="1" applyNumberFormat="1" applyFont="1" applyFill="1" applyBorder="1" applyAlignment="1">
      <alignment vertical="top"/>
    </xf>
    <xf numFmtId="165" fontId="8" fillId="28" borderId="0" xfId="1" applyNumberFormat="1" applyFont="1" applyFill="1" applyBorder="1" applyAlignment="1">
      <alignment vertical="top"/>
    </xf>
    <xf numFmtId="10" fontId="11" fillId="28" borderId="16" xfId="2" applyNumberFormat="1" applyFont="1" applyFill="1" applyBorder="1"/>
    <xf numFmtId="165" fontId="11" fillId="28" borderId="34" xfId="0" applyNumberFormat="1" applyFont="1" applyFill="1" applyBorder="1" applyAlignment="1">
      <alignment horizontal="right" vertical="center"/>
    </xf>
    <xf numFmtId="165" fontId="8" fillId="29" borderId="34" xfId="1" applyNumberFormat="1" applyFont="1" applyFill="1" applyBorder="1" applyAlignment="1">
      <alignment horizontal="center"/>
    </xf>
    <xf numFmtId="165" fontId="11" fillId="28" borderId="31" xfId="0" applyNumberFormat="1" applyFont="1" applyFill="1" applyBorder="1" applyAlignment="1">
      <alignment horizontal="right" vertical="center"/>
    </xf>
    <xf numFmtId="165" fontId="8" fillId="29" borderId="34" xfId="1" applyNumberFormat="1" applyFont="1" applyFill="1" applyBorder="1" applyAlignment="1">
      <alignment vertical="top"/>
    </xf>
    <xf numFmtId="165" fontId="8" fillId="28" borderId="34" xfId="1" applyNumberFormat="1" applyFont="1" applyFill="1" applyBorder="1" applyAlignment="1">
      <alignment vertical="top"/>
    </xf>
    <xf numFmtId="165" fontId="8" fillId="29" borderId="34" xfId="1" applyNumberFormat="1" applyFont="1" applyFill="1" applyBorder="1" applyAlignment="1">
      <alignment horizontal="center" vertical="top"/>
    </xf>
    <xf numFmtId="164" fontId="8" fillId="28" borderId="13" xfId="0" applyNumberFormat="1" applyFont="1" applyFill="1" applyBorder="1" applyAlignment="1">
      <alignment horizontal="right" vertical="center"/>
    </xf>
    <xf numFmtId="164" fontId="11" fillId="28" borderId="16" xfId="0" applyNumberFormat="1" applyFont="1" applyFill="1" applyBorder="1" applyAlignment="1">
      <alignment horizontal="right" vertical="center"/>
    </xf>
    <xf numFmtId="164" fontId="11" fillId="28" borderId="16" xfId="0" applyNumberFormat="1" applyFont="1" applyFill="1" applyBorder="1"/>
    <xf numFmtId="164" fontId="11" fillId="28" borderId="16" xfId="0" applyNumberFormat="1" applyFont="1" applyFill="1" applyBorder="1" applyAlignment="1">
      <alignment horizontal="right"/>
    </xf>
    <xf numFmtId="0" fontId="38" fillId="0" borderId="0" xfId="0" applyFont="1" applyAlignment="1">
      <alignment horizontal="center" vertical="center"/>
    </xf>
    <xf numFmtId="39" fontId="8" fillId="28" borderId="0" xfId="0" applyNumberFormat="1" applyFont="1" applyFill="1" applyAlignment="1">
      <alignment horizontal="right" vertical="center"/>
    </xf>
    <xf numFmtId="164" fontId="38" fillId="0" borderId="0" xfId="0" applyNumberFormat="1" applyFont="1" applyAlignment="1">
      <alignment horizontal="right" vertical="center"/>
    </xf>
    <xf numFmtId="39" fontId="8" fillId="28" borderId="13" xfId="0" applyNumberFormat="1" applyFont="1" applyFill="1" applyBorder="1" applyAlignment="1">
      <alignment horizontal="right" vertical="center"/>
    </xf>
    <xf numFmtId="164" fontId="8" fillId="28" borderId="10" xfId="0" applyNumberFormat="1" applyFont="1" applyFill="1" applyBorder="1" applyAlignment="1">
      <alignment horizontal="right" vertical="center"/>
    </xf>
    <xf numFmtId="39" fontId="8" fillId="28" borderId="22" xfId="0" applyNumberFormat="1" applyFont="1" applyFill="1" applyBorder="1" applyAlignment="1">
      <alignment horizontal="right" vertical="center"/>
    </xf>
    <xf numFmtId="164" fontId="8" fillId="28" borderId="14" xfId="0" applyNumberFormat="1" applyFont="1" applyFill="1" applyBorder="1" applyAlignment="1">
      <alignment horizontal="right" vertical="center"/>
    </xf>
    <xf numFmtId="164" fontId="8" fillId="28" borderId="16" xfId="0" applyNumberFormat="1" applyFont="1" applyFill="1" applyBorder="1" applyAlignment="1">
      <alignment horizontal="right" vertical="center"/>
    </xf>
    <xf numFmtId="39" fontId="8" fillId="0" borderId="16" xfId="0" applyNumberFormat="1" applyFont="1" applyBorder="1" applyAlignment="1">
      <alignment horizontal="center" vertical="center"/>
    </xf>
    <xf numFmtId="43" fontId="8" fillId="32" borderId="0" xfId="1" applyFont="1" applyFill="1" applyBorder="1" applyAlignment="1">
      <alignment horizontal="center" vertical="center"/>
    </xf>
    <xf numFmtId="164" fontId="8" fillId="29" borderId="40" xfId="0" applyNumberFormat="1" applyFont="1" applyFill="1" applyBorder="1" applyAlignment="1">
      <alignment horizontal="right" vertical="top"/>
    </xf>
    <xf numFmtId="164" fontId="11" fillId="29" borderId="38" xfId="1" applyNumberFormat="1" applyFont="1" applyFill="1" applyBorder="1" applyAlignment="1">
      <alignment vertical="top"/>
    </xf>
    <xf numFmtId="164" fontId="11" fillId="29" borderId="40" xfId="1" applyNumberFormat="1" applyFont="1" applyFill="1" applyBorder="1" applyAlignment="1">
      <alignment vertical="top"/>
    </xf>
    <xf numFmtId="164" fontId="8" fillId="29" borderId="38" xfId="1" applyNumberFormat="1" applyFont="1" applyFill="1" applyBorder="1" applyAlignment="1">
      <alignment vertical="top"/>
    </xf>
    <xf numFmtId="164" fontId="11" fillId="29" borderId="34" xfId="0" applyNumberFormat="1" applyFont="1" applyFill="1" applyBorder="1" applyAlignment="1">
      <alignment horizontal="right" vertical="center"/>
    </xf>
    <xf numFmtId="176" fontId="8" fillId="28" borderId="23" xfId="1" applyNumberFormat="1" applyFont="1" applyFill="1" applyBorder="1"/>
    <xf numFmtId="176" fontId="8" fillId="28" borderId="0" xfId="1" applyNumberFormat="1" applyFont="1" applyFill="1" applyBorder="1"/>
    <xf numFmtId="43" fontId="11" fillId="28" borderId="24" xfId="1" applyFont="1" applyFill="1" applyBorder="1"/>
    <xf numFmtId="43" fontId="8" fillId="28" borderId="23" xfId="1" applyFont="1" applyFill="1" applyBorder="1"/>
    <xf numFmtId="43" fontId="8" fillId="28" borderId="24" xfId="1" applyFont="1" applyFill="1" applyBorder="1"/>
    <xf numFmtId="43" fontId="11" fillId="28" borderId="23" xfId="1" applyFont="1" applyFill="1" applyBorder="1"/>
    <xf numFmtId="174" fontId="11" fillId="28" borderId="24" xfId="2" applyNumberFormat="1" applyFont="1" applyFill="1" applyBorder="1"/>
    <xf numFmtId="14" fontId="11" fillId="2" borderId="4" xfId="0" applyNumberFormat="1" applyFont="1" applyFill="1" applyBorder="1" applyAlignment="1">
      <alignment horizontal="center" vertical="center"/>
    </xf>
    <xf numFmtId="39" fontId="8" fillId="33" borderId="16" xfId="0" applyNumberFormat="1" applyFont="1" applyFill="1" applyBorder="1" applyAlignment="1">
      <alignment horizontal="center" vertical="center"/>
    </xf>
    <xf numFmtId="164" fontId="8" fillId="28" borderId="23" xfId="0" applyNumberFormat="1" applyFont="1" applyFill="1" applyBorder="1" applyAlignment="1">
      <alignment horizontal="right" vertical="top"/>
    </xf>
    <xf numFmtId="164" fontId="8" fillId="28" borderId="0" xfId="0" applyNumberFormat="1" applyFont="1" applyFill="1" applyAlignment="1">
      <alignment horizontal="right" vertical="top"/>
    </xf>
    <xf numFmtId="164" fontId="8" fillId="28" borderId="13" xfId="0" applyNumberFormat="1" applyFont="1" applyFill="1" applyBorder="1" applyAlignment="1">
      <alignment horizontal="right" vertical="top"/>
    </xf>
    <xf numFmtId="164" fontId="11" fillId="28" borderId="38" xfId="0" applyNumberFormat="1" applyFont="1" applyFill="1" applyBorder="1" applyAlignment="1">
      <alignment horizontal="right" vertical="top"/>
    </xf>
    <xf numFmtId="39" fontId="11" fillId="28" borderId="16" xfId="0" applyNumberFormat="1" applyFont="1" applyFill="1" applyBorder="1" applyAlignment="1">
      <alignment horizontal="right" vertical="center"/>
    </xf>
    <xf numFmtId="164" fontId="11" fillId="28" borderId="0" xfId="0" applyNumberFormat="1" applyFont="1" applyFill="1" applyAlignment="1">
      <alignment horizontal="right" vertical="top"/>
    </xf>
    <xf numFmtId="164" fontId="11" fillId="28" borderId="41" xfId="0" applyNumberFormat="1" applyFont="1" applyFill="1" applyBorder="1" applyAlignment="1">
      <alignment horizontal="right" vertical="top"/>
    </xf>
    <xf numFmtId="164" fontId="11" fillId="28" borderId="34" xfId="0" applyNumberFormat="1" applyFont="1" applyFill="1" applyBorder="1" applyAlignment="1">
      <alignment horizontal="right"/>
    </xf>
    <xf numFmtId="43" fontId="8" fillId="28" borderId="13" xfId="1" applyFont="1" applyFill="1" applyBorder="1"/>
    <xf numFmtId="43" fontId="11" fillId="28" borderId="34" xfId="1" applyFont="1" applyFill="1" applyBorder="1"/>
    <xf numFmtId="43" fontId="11" fillId="28" borderId="16" xfId="1" applyFont="1" applyFill="1" applyBorder="1"/>
    <xf numFmtId="43" fontId="8" fillId="28" borderId="0" xfId="1" applyFont="1" applyFill="1" applyBorder="1"/>
    <xf numFmtId="43" fontId="8" fillId="28" borderId="22" xfId="1" applyFont="1" applyFill="1" applyBorder="1"/>
    <xf numFmtId="174" fontId="8" fillId="31" borderId="24" xfId="2" applyNumberFormat="1" applyFont="1" applyFill="1" applyBorder="1" applyProtection="1">
      <protection locked="0"/>
    </xf>
    <xf numFmtId="165" fontId="8" fillId="0" borderId="0" xfId="1" quotePrefix="1" applyNumberFormat="1" applyFont="1" applyFill="1" applyBorder="1" applyAlignment="1">
      <alignment horizontal="center" vertical="center"/>
    </xf>
    <xf numFmtId="43" fontId="8" fillId="0" borderId="12" xfId="1" applyFont="1" applyBorder="1" applyAlignment="1">
      <alignment horizontal="center" vertical="center"/>
    </xf>
    <xf numFmtId="0" fontId="34" fillId="0" borderId="1" xfId="0" applyFont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/>
    <xf numFmtId="165" fontId="11" fillId="28" borderId="34" xfId="1" applyNumberFormat="1" applyFont="1" applyFill="1" applyBorder="1" applyAlignment="1">
      <alignment horizontal="left" vertical="center"/>
    </xf>
    <xf numFmtId="165" fontId="11" fillId="28" borderId="34" xfId="1" applyNumberFormat="1" applyFont="1" applyFill="1" applyBorder="1" applyAlignment="1">
      <alignment vertical="top"/>
    </xf>
    <xf numFmtId="43" fontId="8" fillId="0" borderId="0" xfId="1" quotePrefix="1" applyFont="1" applyBorder="1" applyAlignment="1">
      <alignment horizontal="center" vertical="center"/>
    </xf>
    <xf numFmtId="14" fontId="11" fillId="2" borderId="42" xfId="0" applyNumberFormat="1" applyFont="1" applyFill="1" applyBorder="1" applyAlignment="1">
      <alignment horizontal="center" vertical="center"/>
    </xf>
    <xf numFmtId="0" fontId="11" fillId="2" borderId="42" xfId="93" applyFont="1" applyFill="1" applyBorder="1" applyAlignment="1">
      <alignment horizontal="center" vertical="center"/>
    </xf>
    <xf numFmtId="165" fontId="8" fillId="29" borderId="13" xfId="1" applyNumberFormat="1" applyFont="1" applyFill="1" applyBorder="1"/>
    <xf numFmtId="0" fontId="5" fillId="0" borderId="4" xfId="0" applyFont="1" applyBorder="1" applyAlignment="1">
      <alignment horizontal="right"/>
    </xf>
    <xf numFmtId="0" fontId="54" fillId="0" borderId="0" xfId="146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32" fillId="0" borderId="0" xfId="0" applyFont="1" applyAlignment="1">
      <alignment horizontal="center"/>
    </xf>
    <xf numFmtId="0" fontId="32" fillId="0" borderId="4" xfId="0" applyFont="1" applyBorder="1" applyAlignment="1">
      <alignment horizontal="center"/>
    </xf>
    <xf numFmtId="0" fontId="11" fillId="2" borderId="23" xfId="0" applyFont="1" applyFill="1" applyBorder="1" applyAlignment="1">
      <alignment horizontal="center" vertical="center"/>
    </xf>
    <xf numFmtId="0" fontId="11" fillId="2" borderId="12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2" fillId="2" borderId="0" xfId="93" applyFont="1" applyFill="1" applyAlignment="1">
      <alignment horizontal="center" vertical="center"/>
    </xf>
    <xf numFmtId="0" fontId="12" fillId="2" borderId="24" xfId="93" applyFont="1" applyFill="1" applyBorder="1" applyAlignment="1">
      <alignment horizontal="center" vertical="center"/>
    </xf>
    <xf numFmtId="177" fontId="8" fillId="29" borderId="32" xfId="1" applyNumberFormat="1" applyFont="1" applyFill="1" applyBorder="1"/>
    <xf numFmtId="164" fontId="11" fillId="28" borderId="0" xfId="0" applyNumberFormat="1" applyFont="1" applyFill="1" applyAlignment="1">
      <alignment horizontal="right"/>
    </xf>
    <xf numFmtId="0" fontId="31" fillId="0" borderId="0" xfId="0" applyFont="1" applyAlignment="1">
      <alignment horizontal="center"/>
    </xf>
    <xf numFmtId="0" fontId="31" fillId="0" borderId="4" xfId="0" applyFont="1" applyBorder="1" applyAlignment="1">
      <alignment horizontal="center"/>
    </xf>
    <xf numFmtId="0" fontId="32" fillId="0" borderId="0" xfId="0" applyFont="1" applyAlignment="1">
      <alignment horizontal="center"/>
    </xf>
    <xf numFmtId="0" fontId="32" fillId="0" borderId="4" xfId="0" applyFont="1" applyBorder="1" applyAlignment="1">
      <alignment horizontal="center"/>
    </xf>
    <xf numFmtId="0" fontId="9" fillId="0" borderId="0" xfId="0" applyFont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11" fillId="2" borderId="16" xfId="0" applyFont="1" applyFill="1" applyBorder="1" applyAlignment="1">
      <alignment horizontal="center" vertical="center"/>
    </xf>
    <xf numFmtId="0" fontId="11" fillId="2" borderId="26" xfId="0" applyFont="1" applyFill="1" applyBorder="1" applyAlignment="1">
      <alignment horizontal="center" vertical="center"/>
    </xf>
    <xf numFmtId="0" fontId="11" fillId="2" borderId="10" xfId="0" applyFont="1" applyFill="1" applyBorder="1" applyAlignment="1">
      <alignment horizontal="center" vertical="center"/>
    </xf>
    <xf numFmtId="0" fontId="11" fillId="2" borderId="11" xfId="0" applyFont="1" applyFill="1" applyBorder="1" applyAlignment="1">
      <alignment horizontal="center" vertical="center"/>
    </xf>
    <xf numFmtId="43" fontId="11" fillId="27" borderId="25" xfId="1" applyFont="1" applyFill="1" applyBorder="1" applyAlignment="1">
      <alignment horizontal="center" vertical="center" wrapText="1"/>
    </xf>
    <xf numFmtId="43" fontId="11" fillId="27" borderId="16" xfId="1" applyFont="1" applyFill="1" applyBorder="1" applyAlignment="1">
      <alignment horizontal="center" vertical="center" wrapText="1"/>
    </xf>
    <xf numFmtId="43" fontId="11" fillId="27" borderId="26" xfId="1" applyFont="1" applyFill="1" applyBorder="1" applyAlignment="1">
      <alignment horizontal="center" vertical="center" wrapText="1"/>
    </xf>
    <xf numFmtId="0" fontId="11" fillId="2" borderId="23" xfId="0" applyFont="1" applyFill="1" applyBorder="1" applyAlignment="1">
      <alignment horizontal="center" vertical="center"/>
    </xf>
    <xf numFmtId="43" fontId="11" fillId="27" borderId="25" xfId="1" applyFont="1" applyFill="1" applyBorder="1" applyAlignment="1">
      <alignment horizontal="center" vertical="center"/>
    </xf>
    <xf numFmtId="43" fontId="11" fillId="27" borderId="16" xfId="1" applyFont="1" applyFill="1" applyBorder="1" applyAlignment="1">
      <alignment horizontal="center" vertical="center"/>
    </xf>
    <xf numFmtId="43" fontId="11" fillId="27" borderId="26" xfId="1" applyFont="1" applyFill="1" applyBorder="1" applyAlignment="1">
      <alignment horizontal="center" vertical="center"/>
    </xf>
    <xf numFmtId="0" fontId="11" fillId="2" borderId="25" xfId="0" applyFont="1" applyFill="1" applyBorder="1" applyAlignment="1">
      <alignment horizontal="center" vertical="center"/>
    </xf>
    <xf numFmtId="0" fontId="33" fillId="0" borderId="0" xfId="0" applyFont="1" applyAlignment="1">
      <alignment horizontal="left" vertical="center"/>
    </xf>
    <xf numFmtId="0" fontId="11" fillId="2" borderId="12" xfId="0" applyFont="1" applyFill="1" applyBorder="1" applyAlignment="1">
      <alignment horizontal="center" vertical="center"/>
    </xf>
    <xf numFmtId="0" fontId="11" fillId="2" borderId="14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5" fillId="0" borderId="0" xfId="93" applyAlignment="1">
      <alignment horizontal="left" vertical="top" wrapText="1"/>
    </xf>
    <xf numFmtId="0" fontId="5" fillId="0" borderId="0" xfId="93" applyAlignment="1">
      <alignment horizontal="left" vertical="top"/>
    </xf>
    <xf numFmtId="0" fontId="12" fillId="2" borderId="25" xfId="93" applyFont="1" applyFill="1" applyBorder="1" applyAlignment="1">
      <alignment horizontal="center" vertical="center"/>
    </xf>
    <xf numFmtId="0" fontId="12" fillId="2" borderId="16" xfId="93" applyFont="1" applyFill="1" applyBorder="1" applyAlignment="1">
      <alignment horizontal="center" vertical="center"/>
    </xf>
    <xf numFmtId="0" fontId="12" fillId="2" borderId="26" xfId="93" applyFont="1" applyFill="1" applyBorder="1" applyAlignment="1">
      <alignment horizontal="center" vertical="center"/>
    </xf>
    <xf numFmtId="0" fontId="49" fillId="2" borderId="25" xfId="93" applyFont="1" applyFill="1" applyBorder="1" applyAlignment="1">
      <alignment horizontal="center" vertical="center"/>
    </xf>
    <xf numFmtId="0" fontId="49" fillId="2" borderId="16" xfId="93" applyFont="1" applyFill="1" applyBorder="1" applyAlignment="1">
      <alignment horizontal="center" vertical="center"/>
    </xf>
    <xf numFmtId="0" fontId="49" fillId="2" borderId="26" xfId="93" applyFont="1" applyFill="1" applyBorder="1" applyAlignment="1">
      <alignment horizontal="center" vertical="center"/>
    </xf>
    <xf numFmtId="0" fontId="12" fillId="2" borderId="12" xfId="93" applyFont="1" applyFill="1" applyBorder="1" applyAlignment="1">
      <alignment horizontal="center" vertical="center"/>
    </xf>
    <xf numFmtId="0" fontId="12" fillId="2" borderId="23" xfId="93" applyFont="1" applyFill="1" applyBorder="1" applyAlignment="1">
      <alignment horizontal="center" vertical="center"/>
    </xf>
    <xf numFmtId="0" fontId="12" fillId="2" borderId="5" xfId="93" applyFont="1" applyFill="1" applyBorder="1" applyAlignment="1">
      <alignment horizontal="center" vertical="center"/>
    </xf>
    <xf numFmtId="0" fontId="12" fillId="2" borderId="0" xfId="93" applyFont="1" applyFill="1" applyAlignment="1">
      <alignment horizontal="center" vertical="center"/>
    </xf>
    <xf numFmtId="0" fontId="12" fillId="2" borderId="7" xfId="93" applyFont="1" applyFill="1" applyBorder="1" applyAlignment="1">
      <alignment horizontal="center" vertical="center"/>
    </xf>
    <xf numFmtId="0" fontId="12" fillId="2" borderId="24" xfId="93" applyFont="1" applyFill="1" applyBorder="1" applyAlignment="1">
      <alignment horizontal="center" vertical="center"/>
    </xf>
    <xf numFmtId="0" fontId="11" fillId="2" borderId="14" xfId="93" applyFont="1" applyFill="1" applyBorder="1" applyAlignment="1">
      <alignment horizontal="center" vertical="center"/>
    </xf>
    <xf numFmtId="0" fontId="11" fillId="2" borderId="10" xfId="93" applyFont="1" applyFill="1" applyBorder="1" applyAlignment="1">
      <alignment horizontal="center" vertical="center"/>
    </xf>
    <xf numFmtId="0" fontId="11" fillId="2" borderId="11" xfId="93" applyFont="1" applyFill="1" applyBorder="1" applyAlignment="1">
      <alignment horizontal="center" vertical="center"/>
    </xf>
    <xf numFmtId="0" fontId="47" fillId="2" borderId="14" xfId="93" applyFont="1" applyFill="1" applyBorder="1" applyAlignment="1">
      <alignment horizontal="center" vertical="center"/>
    </xf>
    <xf numFmtId="0" fontId="47" fillId="2" borderId="10" xfId="93" applyFont="1" applyFill="1" applyBorder="1" applyAlignment="1">
      <alignment horizontal="center" vertical="center"/>
    </xf>
    <xf numFmtId="0" fontId="47" fillId="2" borderId="11" xfId="93" applyFont="1" applyFill="1" applyBorder="1" applyAlignment="1">
      <alignment horizontal="center" vertical="center"/>
    </xf>
  </cellXfs>
  <cellStyles count="150">
    <cellStyle name="Comma" xfId="1" builtinId="3"/>
    <cellStyle name="Comma 10" xfId="10" xr:uid="{00000000-0005-0000-0000-000001000000}"/>
    <cellStyle name="Comma 11" xfId="11" xr:uid="{00000000-0005-0000-0000-000002000000}"/>
    <cellStyle name="Comma 12" xfId="12" xr:uid="{00000000-0005-0000-0000-000003000000}"/>
    <cellStyle name="Comma 13" xfId="13" xr:uid="{00000000-0005-0000-0000-000004000000}"/>
    <cellStyle name="Comma 13 2" xfId="95" xr:uid="{00000000-0005-0000-0000-000005000000}"/>
    <cellStyle name="Comma 14" xfId="14" xr:uid="{00000000-0005-0000-0000-000006000000}"/>
    <cellStyle name="Comma 14 2" xfId="15" xr:uid="{00000000-0005-0000-0000-000007000000}"/>
    <cellStyle name="Comma 14 2 2" xfId="97" xr:uid="{00000000-0005-0000-0000-000008000000}"/>
    <cellStyle name="Comma 14 3" xfId="96" xr:uid="{00000000-0005-0000-0000-000009000000}"/>
    <cellStyle name="Comma 15" xfId="86" xr:uid="{00000000-0005-0000-0000-00000A000000}"/>
    <cellStyle name="Comma 2" xfId="4" xr:uid="{00000000-0005-0000-0000-00000B000000}"/>
    <cellStyle name="Comma 2 2" xfId="16" xr:uid="{00000000-0005-0000-0000-00000C000000}"/>
    <cellStyle name="Comma 2 2 2" xfId="98" xr:uid="{00000000-0005-0000-0000-00000D000000}"/>
    <cellStyle name="Comma 2 3" xfId="89" xr:uid="{00000000-0005-0000-0000-00000E000000}"/>
    <cellStyle name="Comma 2_3. ARO Balance 2010-2014 CGAAP - BP Submission January 15 2010" xfId="17" xr:uid="{00000000-0005-0000-0000-00000F000000}"/>
    <cellStyle name="Comma 3" xfId="6" xr:uid="{00000000-0005-0000-0000-000010000000}"/>
    <cellStyle name="Comma 3 2" xfId="9" xr:uid="{00000000-0005-0000-0000-000011000000}"/>
    <cellStyle name="Comma 3 2 2" xfId="94" xr:uid="{00000000-0005-0000-0000-000012000000}"/>
    <cellStyle name="Comma 3 3" xfId="91" xr:uid="{00000000-0005-0000-0000-000013000000}"/>
    <cellStyle name="Comma 4" xfId="18" xr:uid="{00000000-0005-0000-0000-000014000000}"/>
    <cellStyle name="Comma 4 2" xfId="99" xr:uid="{00000000-0005-0000-0000-000015000000}"/>
    <cellStyle name="Comma 5" xfId="19" xr:uid="{00000000-0005-0000-0000-000016000000}"/>
    <cellStyle name="Comma 5 2" xfId="100" xr:uid="{00000000-0005-0000-0000-000017000000}"/>
    <cellStyle name="Comma 6" xfId="20" xr:uid="{00000000-0005-0000-0000-000018000000}"/>
    <cellStyle name="Comma 6 2" xfId="101" xr:uid="{00000000-0005-0000-0000-000019000000}"/>
    <cellStyle name="Comma 7" xfId="21" xr:uid="{00000000-0005-0000-0000-00001A000000}"/>
    <cellStyle name="Comma 7 2" xfId="102" xr:uid="{00000000-0005-0000-0000-00001B000000}"/>
    <cellStyle name="Comma 8" xfId="22" xr:uid="{00000000-0005-0000-0000-00001C000000}"/>
    <cellStyle name="Comma 8 2" xfId="103" xr:uid="{00000000-0005-0000-0000-00001D000000}"/>
    <cellStyle name="Comma 9" xfId="23" xr:uid="{00000000-0005-0000-0000-00001E000000}"/>
    <cellStyle name="comma zerodec" xfId="24" xr:uid="{00000000-0005-0000-0000-00001F000000}"/>
    <cellStyle name="comma zerodec 2" xfId="104" xr:uid="{00000000-0005-0000-0000-000020000000}"/>
    <cellStyle name="Currency 2" xfId="142" xr:uid="{00000000-0005-0000-0000-000021000000}"/>
    <cellStyle name="Currency1" xfId="25" xr:uid="{00000000-0005-0000-0000-000022000000}"/>
    <cellStyle name="Currency1 2" xfId="105" xr:uid="{00000000-0005-0000-0000-000023000000}"/>
    <cellStyle name="Dollar (zero dec)" xfId="26" xr:uid="{00000000-0005-0000-0000-000024000000}"/>
    <cellStyle name="Dollar (zero dec) 2" xfId="106" xr:uid="{00000000-0005-0000-0000-000025000000}"/>
    <cellStyle name="Emphasis 1" xfId="27" xr:uid="{00000000-0005-0000-0000-000026000000}"/>
    <cellStyle name="Emphasis 2" xfId="28" xr:uid="{00000000-0005-0000-0000-000027000000}"/>
    <cellStyle name="Emphasis 3" xfId="29" xr:uid="{00000000-0005-0000-0000-000028000000}"/>
    <cellStyle name="Grey" xfId="30" xr:uid="{00000000-0005-0000-0000-000029000000}"/>
    <cellStyle name="Header1" xfId="31" xr:uid="{00000000-0005-0000-0000-00002A000000}"/>
    <cellStyle name="Header2" xfId="32" xr:uid="{00000000-0005-0000-0000-00002B000000}"/>
    <cellStyle name="Hyperlink" xfId="144" builtinId="8"/>
    <cellStyle name="Input [yellow]" xfId="33" xr:uid="{00000000-0005-0000-0000-00002D000000}"/>
    <cellStyle name="Normal" xfId="0" builtinId="0"/>
    <cellStyle name="Normal - Style1" xfId="34" xr:uid="{00000000-0005-0000-0000-00002F000000}"/>
    <cellStyle name="Normal 10" xfId="141" xr:uid="{00000000-0005-0000-0000-000030000000}"/>
    <cellStyle name="Normal 10 2" xfId="145" xr:uid="{00000000-0005-0000-0000-000031000000}"/>
    <cellStyle name="Normal 11" xfId="143" xr:uid="{00000000-0005-0000-0000-000032000000}"/>
    <cellStyle name="Normal 139" xfId="149" xr:uid="{00000000-0005-0000-0000-000033000000}"/>
    <cellStyle name="Normal 2" xfId="3" xr:uid="{00000000-0005-0000-0000-000034000000}"/>
    <cellStyle name="Normal 2 2" xfId="8" xr:uid="{00000000-0005-0000-0000-000035000000}"/>
    <cellStyle name="Normal 2 2 10" xfId="148" xr:uid="{00000000-0005-0000-0000-000036000000}"/>
    <cellStyle name="Normal 2 2 2" xfId="93" xr:uid="{00000000-0005-0000-0000-000037000000}"/>
    <cellStyle name="Normal 2 3" xfId="88" xr:uid="{00000000-0005-0000-0000-000038000000}"/>
    <cellStyle name="Normal 2 3 2" xfId="146" xr:uid="{00000000-0005-0000-0000-000039000000}"/>
    <cellStyle name="Normal 2 4" xfId="147" xr:uid="{00000000-0005-0000-0000-00003A000000}"/>
    <cellStyle name="Normal 3" xfId="5" xr:uid="{00000000-0005-0000-0000-00003B000000}"/>
    <cellStyle name="Normal 3 2" xfId="90" xr:uid="{00000000-0005-0000-0000-00003C000000}"/>
    <cellStyle name="Normal 4" xfId="35" xr:uid="{00000000-0005-0000-0000-00003D000000}"/>
    <cellStyle name="Normal 5" xfId="36" xr:uid="{00000000-0005-0000-0000-00003E000000}"/>
    <cellStyle name="Normal 6" xfId="37" xr:uid="{00000000-0005-0000-0000-00003F000000}"/>
    <cellStyle name="Normal 6 2" xfId="107" xr:uid="{00000000-0005-0000-0000-000040000000}"/>
    <cellStyle name="Normal 7" xfId="38" xr:uid="{00000000-0005-0000-0000-000041000000}"/>
    <cellStyle name="Normal 7 2" xfId="108" xr:uid="{00000000-0005-0000-0000-000042000000}"/>
    <cellStyle name="Normal 8" xfId="85" xr:uid="{00000000-0005-0000-0000-000043000000}"/>
    <cellStyle name="Normal 9" xfId="84" xr:uid="{00000000-0005-0000-0000-000044000000}"/>
    <cellStyle name="Percent" xfId="2" builtinId="5"/>
    <cellStyle name="Percent [2]" xfId="39" xr:uid="{00000000-0005-0000-0000-000046000000}"/>
    <cellStyle name="Percent [2] 2" xfId="109" xr:uid="{00000000-0005-0000-0000-000047000000}"/>
    <cellStyle name="Percent 2" xfId="7" xr:uid="{00000000-0005-0000-0000-000048000000}"/>
    <cellStyle name="Percent 2 2" xfId="40" xr:uid="{00000000-0005-0000-0000-000049000000}"/>
    <cellStyle name="Percent 2 2 2" xfId="110" xr:uid="{00000000-0005-0000-0000-00004A000000}"/>
    <cellStyle name="Percent 2 3" xfId="92" xr:uid="{00000000-0005-0000-0000-00004B000000}"/>
    <cellStyle name="Percent 3" xfId="41" xr:uid="{00000000-0005-0000-0000-00004C000000}"/>
    <cellStyle name="Percent 4" xfId="87" xr:uid="{00000000-0005-0000-0000-00004D000000}"/>
    <cellStyle name="SAPBEXaggData" xfId="42" xr:uid="{00000000-0005-0000-0000-00004E000000}"/>
    <cellStyle name="SAPBEXaggData 2" xfId="111" xr:uid="{00000000-0005-0000-0000-00004F000000}"/>
    <cellStyle name="SAPBEXaggDataEmph" xfId="43" xr:uid="{00000000-0005-0000-0000-000050000000}"/>
    <cellStyle name="SAPBEXaggDataEmph 2" xfId="112" xr:uid="{00000000-0005-0000-0000-000051000000}"/>
    <cellStyle name="SAPBEXaggItem" xfId="44" xr:uid="{00000000-0005-0000-0000-000052000000}"/>
    <cellStyle name="SAPBEXaggItem 2" xfId="113" xr:uid="{00000000-0005-0000-0000-000053000000}"/>
    <cellStyle name="SAPBEXaggItemX" xfId="45" xr:uid="{00000000-0005-0000-0000-000054000000}"/>
    <cellStyle name="SAPBEXaggItemX 2" xfId="114" xr:uid="{00000000-0005-0000-0000-000055000000}"/>
    <cellStyle name="SAPBEXchaText" xfId="46" xr:uid="{00000000-0005-0000-0000-000056000000}"/>
    <cellStyle name="SAPBEXexcBad7" xfId="47" xr:uid="{00000000-0005-0000-0000-000057000000}"/>
    <cellStyle name="SAPBEXexcBad7 2" xfId="115" xr:uid="{00000000-0005-0000-0000-000058000000}"/>
    <cellStyle name="SAPBEXexcBad8" xfId="48" xr:uid="{00000000-0005-0000-0000-000059000000}"/>
    <cellStyle name="SAPBEXexcBad8 2" xfId="116" xr:uid="{00000000-0005-0000-0000-00005A000000}"/>
    <cellStyle name="SAPBEXexcBad9" xfId="49" xr:uid="{00000000-0005-0000-0000-00005B000000}"/>
    <cellStyle name="SAPBEXexcBad9 2" xfId="117" xr:uid="{00000000-0005-0000-0000-00005C000000}"/>
    <cellStyle name="SAPBEXexcCritical4" xfId="50" xr:uid="{00000000-0005-0000-0000-00005D000000}"/>
    <cellStyle name="SAPBEXexcCritical4 2" xfId="118" xr:uid="{00000000-0005-0000-0000-00005E000000}"/>
    <cellStyle name="SAPBEXexcCritical5" xfId="51" xr:uid="{00000000-0005-0000-0000-00005F000000}"/>
    <cellStyle name="SAPBEXexcCritical5 2" xfId="119" xr:uid="{00000000-0005-0000-0000-000060000000}"/>
    <cellStyle name="SAPBEXexcCritical6" xfId="52" xr:uid="{00000000-0005-0000-0000-000061000000}"/>
    <cellStyle name="SAPBEXexcCritical6 2" xfId="120" xr:uid="{00000000-0005-0000-0000-000062000000}"/>
    <cellStyle name="SAPBEXexcGood1" xfId="53" xr:uid="{00000000-0005-0000-0000-000063000000}"/>
    <cellStyle name="SAPBEXexcGood1 2" xfId="121" xr:uid="{00000000-0005-0000-0000-000064000000}"/>
    <cellStyle name="SAPBEXexcGood2" xfId="54" xr:uid="{00000000-0005-0000-0000-000065000000}"/>
    <cellStyle name="SAPBEXexcGood2 2" xfId="122" xr:uid="{00000000-0005-0000-0000-000066000000}"/>
    <cellStyle name="SAPBEXexcGood3" xfId="55" xr:uid="{00000000-0005-0000-0000-000067000000}"/>
    <cellStyle name="SAPBEXexcGood3 2" xfId="123" xr:uid="{00000000-0005-0000-0000-000068000000}"/>
    <cellStyle name="SAPBEXfilterDrill" xfId="56" xr:uid="{00000000-0005-0000-0000-000069000000}"/>
    <cellStyle name="SAPBEXfilterItem" xfId="57" xr:uid="{00000000-0005-0000-0000-00006A000000}"/>
    <cellStyle name="SAPBEXfilterText" xfId="58" xr:uid="{00000000-0005-0000-0000-00006B000000}"/>
    <cellStyle name="SAPBEXformats" xfId="59" xr:uid="{00000000-0005-0000-0000-00006C000000}"/>
    <cellStyle name="SAPBEXformats 2" xfId="124" xr:uid="{00000000-0005-0000-0000-00006D000000}"/>
    <cellStyle name="SAPBEXheaderItem" xfId="60" xr:uid="{00000000-0005-0000-0000-00006E000000}"/>
    <cellStyle name="SAPBEXheaderText" xfId="61" xr:uid="{00000000-0005-0000-0000-00006F000000}"/>
    <cellStyle name="SAPBEXHLevel0" xfId="62" xr:uid="{00000000-0005-0000-0000-000070000000}"/>
    <cellStyle name="SAPBEXHLevel0 2" xfId="125" xr:uid="{00000000-0005-0000-0000-000071000000}"/>
    <cellStyle name="SAPBEXHLevel0X" xfId="63" xr:uid="{00000000-0005-0000-0000-000072000000}"/>
    <cellStyle name="SAPBEXHLevel0X 2" xfId="126" xr:uid="{00000000-0005-0000-0000-000073000000}"/>
    <cellStyle name="SAPBEXHLevel1" xfId="64" xr:uid="{00000000-0005-0000-0000-000074000000}"/>
    <cellStyle name="SAPBEXHLevel1 2" xfId="127" xr:uid="{00000000-0005-0000-0000-000075000000}"/>
    <cellStyle name="SAPBEXHLevel1X" xfId="65" xr:uid="{00000000-0005-0000-0000-000076000000}"/>
    <cellStyle name="SAPBEXHLevel1X 2" xfId="128" xr:uid="{00000000-0005-0000-0000-000077000000}"/>
    <cellStyle name="SAPBEXHLevel2" xfId="66" xr:uid="{00000000-0005-0000-0000-000078000000}"/>
    <cellStyle name="SAPBEXHLevel2 2" xfId="129" xr:uid="{00000000-0005-0000-0000-000079000000}"/>
    <cellStyle name="SAPBEXHLevel2X" xfId="67" xr:uid="{00000000-0005-0000-0000-00007A000000}"/>
    <cellStyle name="SAPBEXHLevel2X 2" xfId="130" xr:uid="{00000000-0005-0000-0000-00007B000000}"/>
    <cellStyle name="SAPBEXHLevel3" xfId="68" xr:uid="{00000000-0005-0000-0000-00007C000000}"/>
    <cellStyle name="SAPBEXHLevel3 2" xfId="131" xr:uid="{00000000-0005-0000-0000-00007D000000}"/>
    <cellStyle name="SAPBEXHLevel3X" xfId="69" xr:uid="{00000000-0005-0000-0000-00007E000000}"/>
    <cellStyle name="SAPBEXHLevel3X 2" xfId="132" xr:uid="{00000000-0005-0000-0000-00007F000000}"/>
    <cellStyle name="SAPBEXresData" xfId="70" xr:uid="{00000000-0005-0000-0000-000080000000}"/>
    <cellStyle name="SAPBEXresData 2" xfId="133" xr:uid="{00000000-0005-0000-0000-000081000000}"/>
    <cellStyle name="SAPBEXresDataEmph" xfId="71" xr:uid="{00000000-0005-0000-0000-000082000000}"/>
    <cellStyle name="SAPBEXresDataEmph 2" xfId="134" xr:uid="{00000000-0005-0000-0000-000083000000}"/>
    <cellStyle name="SAPBEXresItem" xfId="72" xr:uid="{00000000-0005-0000-0000-000084000000}"/>
    <cellStyle name="SAPBEXresItem 2" xfId="135" xr:uid="{00000000-0005-0000-0000-000085000000}"/>
    <cellStyle name="SAPBEXresItemX" xfId="73" xr:uid="{00000000-0005-0000-0000-000086000000}"/>
    <cellStyle name="SAPBEXresItemX 2" xfId="136" xr:uid="{00000000-0005-0000-0000-000087000000}"/>
    <cellStyle name="SAPBEXstdData" xfId="74" xr:uid="{00000000-0005-0000-0000-000088000000}"/>
    <cellStyle name="SAPBEXstdData 2" xfId="137" xr:uid="{00000000-0005-0000-0000-000089000000}"/>
    <cellStyle name="SAPBEXstdDataEmph" xfId="75" xr:uid="{00000000-0005-0000-0000-00008A000000}"/>
    <cellStyle name="SAPBEXstdDataEmph 2" xfId="138" xr:uid="{00000000-0005-0000-0000-00008B000000}"/>
    <cellStyle name="SAPBEXstdItem" xfId="76" xr:uid="{00000000-0005-0000-0000-00008C000000}"/>
    <cellStyle name="SAPBEXstdItemX" xfId="77" xr:uid="{00000000-0005-0000-0000-00008D000000}"/>
    <cellStyle name="SAPBEXstdItemX 2" xfId="139" xr:uid="{00000000-0005-0000-0000-00008E000000}"/>
    <cellStyle name="SAPBEXtitle" xfId="78" xr:uid="{00000000-0005-0000-0000-00008F000000}"/>
    <cellStyle name="SAPBEXundefined" xfId="79" xr:uid="{00000000-0005-0000-0000-000090000000}"/>
    <cellStyle name="SAPBEXundefined 2" xfId="140" xr:uid="{00000000-0005-0000-0000-000091000000}"/>
    <cellStyle name="Sheet Title" xfId="80" xr:uid="{00000000-0005-0000-0000-000092000000}"/>
    <cellStyle name="Style 1" xfId="81" xr:uid="{00000000-0005-0000-0000-000093000000}"/>
    <cellStyle name="Tahoma" xfId="82" xr:uid="{00000000-0005-0000-0000-000094000000}"/>
    <cellStyle name="Task_Header" xfId="83" xr:uid="{00000000-0005-0000-0000-000095000000}"/>
  </cellStyles>
  <dxfs count="0"/>
  <tableStyles count="0" defaultTableStyle="TableStyleMedium9" defaultPivotStyle="PivotStyleLight16"/>
  <colors>
    <mruColors>
      <color rgb="FFFFFF99"/>
      <color rgb="FFCCECFF"/>
      <color rgb="FFFF33CC"/>
      <color rgb="FF99CCFF"/>
      <color rgb="FFFFCCFF"/>
      <color rgb="FFC0C0C0"/>
      <color rgb="FFCCFF66"/>
      <color rgb="FFCCFFCC"/>
      <color rgb="FFFF99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27.xml"/><Relationship Id="rId21" Type="http://schemas.openxmlformats.org/officeDocument/2006/relationships/externalLink" Target="externalLinks/externalLink9.xml"/><Relationship Id="rId34" Type="http://schemas.openxmlformats.org/officeDocument/2006/relationships/externalLink" Target="externalLinks/externalLink22.xml"/><Relationship Id="rId42" Type="http://schemas.openxmlformats.org/officeDocument/2006/relationships/externalLink" Target="externalLinks/externalLink30.xml"/><Relationship Id="rId47" Type="http://schemas.openxmlformats.org/officeDocument/2006/relationships/externalLink" Target="externalLinks/externalLink35.xml"/><Relationship Id="rId50" Type="http://schemas.openxmlformats.org/officeDocument/2006/relationships/theme" Target="theme/theme1.xml"/><Relationship Id="rId55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38" Type="http://schemas.openxmlformats.org/officeDocument/2006/relationships/externalLink" Target="externalLinks/externalLink26.xml"/><Relationship Id="rId46" Type="http://schemas.openxmlformats.org/officeDocument/2006/relationships/externalLink" Target="externalLinks/externalLink3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41" Type="http://schemas.openxmlformats.org/officeDocument/2006/relationships/externalLink" Target="externalLinks/externalLink29.xml"/><Relationship Id="rId54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externalLink" Target="externalLinks/externalLink25.xml"/><Relationship Id="rId40" Type="http://schemas.openxmlformats.org/officeDocument/2006/relationships/externalLink" Target="externalLinks/externalLink28.xml"/><Relationship Id="rId45" Type="http://schemas.openxmlformats.org/officeDocument/2006/relationships/externalLink" Target="externalLinks/externalLink33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37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4" Type="http://schemas.openxmlformats.org/officeDocument/2006/relationships/externalLink" Target="externalLinks/externalLink32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1.xml"/><Relationship Id="rId48" Type="http://schemas.openxmlformats.org/officeDocument/2006/relationships/externalLink" Target="externalLinks/externalLink36.xml"/><Relationship Id="rId56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D-PLAN-DEPT\Coal%20%20Req'ts\Business%20Plan\2003%20requirements\BP%20R6\Temp\Fossil%20Fuel%20Consumption-Deliveries-Inventories%20-%2020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D-PLAN-DEPT\Coal%20%20Req'ts\Business%20Plan\Coal%20requirements%202002%20-%202007\P7%20Sept%2011\Initial%20Workbook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fi04p-d01\206693$\CF\CB\2002-6%20Business%20Plan\Utensil_2002_VTestJune1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2-2006BusinessPlan\Budget%20%202002\Revenue-ContMar-CommLosses\EP_Support\EP_BUSINT\EP_BP2000\Submissions\Electricity%20Production_BPlan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tacorpfp201\common$\CF\CB\Financial%20Forecasts\2002%20Reporting%20Base\OPGOperatingBud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2-2006BusinessPlan\Budget%20%202002\Revenue-ContMar-CommLosses\Program&amp;Plan\William\RA99\Budget\BUDENG9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PG\Liability%20Management\2010%20NWMD\Reports\NWMD%20Report\Number%20Inputs%20Backup\A2%20npmv1.29_2007_nwmd2010_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433286\Local%20Settings\Temporary%20Internet%20Files\OLK38\AGC%20model%20output%20-%20final%20jan26,2004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nergy%20forecast\1998\Mar98\RIVMONTH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5%20NWMD\2005%20Model%20Scenarios\npmv1.27_200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7_O%20N%20F%20A\Implementation\Pmt%20Cert\Final\Projected%20Seg%20Fund%20Balance%20Jul%2024%20ONF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fi04p-d01\206693$\cf\Income%20Tax\Business%20Plan\2006\OCMT\Nuclear%20Depn%20Forecast%20201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IE\OLKD8E\Revenue%20Analysis_20071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&amp;ILW%20Deep%20Repository%20(PMMM%20Study)\Cost%20Estimate\Final%20Est%20Report\L&amp;ILW%20WBS%20Rev%20Q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chive%20Compare\PBC%20Compare\ZN_July_06_Sched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360493\Local%20Settings\Temporary%20Internet%20Files\OLK8CA\Fuelex\Fuelex%20BP%20May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0703_MnthEnd_Accrua_wip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21127_RMPL_mnthly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Revenue\Consolidated%20Report\Month%20End\20020630_RM&amp;PL_MnthEnd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F\CB\2002-6%20Business%20Plan\Utensil_2002_VTestJune1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working%20spreadsheet\20020513_TRO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IE\Content.Outlook\P6JNOV9O\ROE%20update%20Nov%2030_10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tacorpfp201\common$\CF\AA\AM\FA_TAX\2004\Dec\Tax%20Report%20Continuity%20Schedul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PLACE\2007ONFA\2007%20ONFA%20Models\npmv1.29_2007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2-2006BusinessPlan\Budget%20%202002\Revenue-ContMar-CommLosses\EP_Support\EP_BUSINT\2000%20EP%20Budget\2000%20Budget%20Template%20-%20EP%20Support.dec7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\Consolidated%20Rpt\Month%20End\Archive%20Compare\PBC%20Compare\ZN_Jan_05_Sched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ARED\2003_ProprietarySpot\Apr8\BP\EC_2003\Presentation\Monthly_Summary_200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2000OPG_YTDQTR4_Final%20Revenue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REVENUE\Consolidated%20Rpt\Month%20End\200703_MnthEnd_Accrua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0702_MnthEnd_Accrua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PC\Business%20Plan\BusPlan_TOPS_Original\Summary_Public8_99092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AR_NUG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YE_199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old%20computer\LenjoseJ\windows\TEMP\BB98-4FINALFeb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212_MnthEnd_Accrual%20_R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\Consolidated%20Rpt\Month%20End\200607_MnthEnd_Accrua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Revenue\Consolidated%20Report\Month%20End\20020729_RM&amp;P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keview"/>
      <sheetName val="Lambton 1&amp;2"/>
      <sheetName val="Lambton 3&amp;4"/>
      <sheetName val="Nanticoke"/>
      <sheetName val="Lennox"/>
      <sheetName val="Northwest"/>
      <sheetName val="Energy Summary"/>
      <sheetName val="Consumption"/>
      <sheetName val="Deliveries"/>
      <sheetName val="Inventories"/>
      <sheetName val="Summary-Plants"/>
      <sheetName val="Summary-Total"/>
      <sheetName val="Emission Rates 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mbton"/>
      <sheetName val="Nanticoke"/>
      <sheetName val="Northwest"/>
      <sheetName val="Lennox"/>
      <sheetName val="Total FBU"/>
      <sheetName val="Other Summaries"/>
      <sheetName val="Initial Workbook"/>
      <sheetName val="Bal-sum"/>
      <sheetName val="CashFlows"/>
      <sheetName val="Financial Summary"/>
      <sheetName val="MAIN INDEX"/>
      <sheetName val="Lambton:Total FB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Utensil Manual"/>
      <sheetName val="BP Information"/>
      <sheetName val="Dialog_opshelp"/>
      <sheetName val="Joke"/>
      <sheetName val="DialogGoto"/>
      <sheetName val="DialogOrgSetup"/>
      <sheetName val="DialogAbout"/>
      <sheetName val="DialogPrint"/>
      <sheetName val="DialogOrgSetupHel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Utensil Manual"/>
      <sheetName val="Dialog_opshelp"/>
      <sheetName val="Joke"/>
      <sheetName val="DialogGoto"/>
      <sheetName val="DialogOrgSetup"/>
      <sheetName val="DialogAbout"/>
      <sheetName val="DialogPrint"/>
      <sheetName val="DialogOrgSetupHelp"/>
      <sheetName val="DialogBreakLinks"/>
      <sheetName val="BP Information"/>
      <sheetName val="Guidline Summary"/>
      <sheetName val="EP Budget Guideline"/>
      <sheetName val="Incremental Energy"/>
      <sheetName val="EP1999"/>
      <sheetName val="EP2000"/>
      <sheetName val="EP2001"/>
      <sheetName val="EP2002"/>
      <sheetName val="Atikokan"/>
      <sheetName val="HTO Long Term Planning"/>
      <sheetName val="CHPG"/>
      <sheetName val="HT Project Execution"/>
      <sheetName val="CO(no HT Proj Exec)"/>
      <sheetName val="Lambton"/>
      <sheetName val="Lennox"/>
      <sheetName val="Nanticoke"/>
      <sheetName val="NAPG"/>
      <sheetName val="NEPG"/>
      <sheetName val="NWPG"/>
      <sheetName val="OSPG"/>
      <sheetName val="Saunders GS"/>
      <sheetName val="Thermal Plants (Allocated)"/>
      <sheetName val="Thunder Bay"/>
      <sheetName val="Refurb Proj Phase 1"/>
      <sheetName val="File4Web"/>
      <sheetName val="CopyEnergy"/>
      <sheetName val="Sheet3"/>
      <sheetName val="Codes"/>
      <sheetName val="Rate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 Method"/>
      <sheetName val="Margin"/>
      <sheetName val="Sheet3"/>
      <sheetName val="month_budget"/>
      <sheetName val="OPGOperatingBud2002"/>
      <sheetName val="CHECKLIST"/>
      <sheetName val="COVER PAGE"/>
      <sheetName val="E&amp;Y"/>
      <sheetName val="contents"/>
      <sheetName val="Sec A. 2007 seg income st"/>
      <sheetName val="Sec B &amp; C 2006 seg income st"/>
      <sheetName val="Sec 1.1 to 1.3 gen rev 1"/>
      <sheetName val="Sec 1.4 to 1.7 rev"/>
      <sheetName val="Sec 2 trading rev"/>
      <sheetName val="Sec 3. non gen rev"/>
      <sheetName val="Sec 4. fuel costs"/>
      <sheetName val="Sec 5. gross margin"/>
      <sheetName val="Sec 6.1 to 6.3 om&amp;a"/>
      <sheetName val="Sec 6.4 om&amp;a "/>
      <sheetName val="Sec 7 dep &amp; amort"/>
      <sheetName val="Sec 8 &amp; 9 seg fund earn &amp; dep "/>
      <sheetName val="Sec 10 to 12 tax exps &amp; net int"/>
      <sheetName val="Sec 13 to 18 assets"/>
      <sheetName val="Sec 19 to 30 assets &amp; liabs"/>
      <sheetName val="App A1 Trading FV List 1 "/>
      <sheetName val="App A2 Trading FV List 2"/>
      <sheetName val="App A3 Change in mark to market"/>
      <sheetName val="App B1 Provision Exp Breakdown"/>
      <sheetName val="App B2 Fixed Asset NBV by seg"/>
      <sheetName val="App C Fuel Hedge Ratio"/>
      <sheetName val="App D Y ov Y pension, OPEB 1"/>
      <sheetName val="App E Capital &amp; PARTS Expend"/>
      <sheetName val="F1 Nuclear PUEC (3)"/>
      <sheetName val="F2 Hydroelectric OM&amp;A (2)"/>
      <sheetName val="F3  Fossil OM&amp;A (2)"/>
      <sheetName val="F4 EFOR (2)"/>
      <sheetName val="F5 om&amp;a per mwh"/>
      <sheetName val="App G1 Outage stats"/>
      <sheetName val="App G2 Nuc produc indicators"/>
      <sheetName val="App I1 change in ST AR"/>
      <sheetName val="App I2 change in  LT AR "/>
      <sheetName val="App I3 change in AP &amp; accruals"/>
      <sheetName val="App I4 change in LT AP"/>
      <sheetName val="App J Bruce Power Deferred"/>
      <sheetName val="Appendix K Direct Cash Flow"/>
      <sheetName val="Appendix L1 Comprehensive Incom"/>
      <sheetName val="Appendix L2 AccCompIncome"/>
      <sheetName val="Sec A. 2007 seg income"/>
      <sheetName val="Sec. B 2006 seg income st"/>
      <sheetName val="Sec 6.1 to 6.3 om&amp;aN"/>
      <sheetName val="App E Capital &amp; PARTS Expen (2)"/>
      <sheetName val="Appendix M Impact RR Acctg"/>
      <sheetName val="Sec.A 2007 seg incomea"/>
      <sheetName val="Sec. B  2006 seg incomea"/>
      <sheetName val="Sec. C Net Income Recon.a"/>
      <sheetName val="Sec 1.1 to 1.3 gen rev"/>
      <sheetName val="Sec 2. Trading Rev"/>
      <sheetName val="Sec 3. non gen rev (2)"/>
      <sheetName val="Sec 4. fuel costs2"/>
      <sheetName val="Sec 5. gross margin (2)"/>
      <sheetName val="Sec 6.1 to 6.3 om&amp;aN $5M (2)"/>
      <sheetName val="Sec 6.4 Pension om&amp;a "/>
      <sheetName val="F1 Nuclear PUEC (4)"/>
      <sheetName val="F2 Hydroelectric OM&amp;A (3)"/>
      <sheetName val="F3  Fossil OM&amp;A (3)"/>
      <sheetName val="App G2 Nuc Produc Indicatorsa"/>
      <sheetName val="App I1 change in ST AR "/>
      <sheetName val="App I2 change in LT AR"/>
      <sheetName val="App J Bruce Power Deferred (2)"/>
      <sheetName val="App K Direct Cash Flow YoY"/>
      <sheetName val="App K1 Direct Cash Flow QoQ"/>
      <sheetName val="Appendix L1 Comprehensive I (2)"/>
      <sheetName val="Appendix M Impact RR Acctg (3)"/>
      <sheetName val="Sec.A 2008 seg incomea"/>
      <sheetName val="Sec. B  2007 seg incomea"/>
      <sheetName val="App A1 Trading FV List 1"/>
      <sheetName val="ARM"/>
      <sheetName val="settings"/>
      <sheetName val="Sheet2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 99 Energy-Revenue Budget"/>
      <sheetName val="Final 99 Budget -Small Hydro"/>
      <sheetName val="99 Budget"/>
      <sheetName val="Intermediate 99 Budget"/>
      <sheetName val="99 Budget -John Arciuch"/>
      <sheetName val="Summary 99 - John Arciuch"/>
      <sheetName val="Combine -John Arciuch"/>
      <sheetName val="1996 Energy Budget"/>
      <sheetName val="GenCostBudDetail"/>
      <sheetName val="CMSC"/>
      <sheetName val="GCG"/>
      <sheetName val="HESA"/>
      <sheetName val="OEFC"/>
      <sheetName val="Production"/>
      <sheetName val="RegHydro_Pivot"/>
      <sheetName val="Ancillary"/>
      <sheetName val="Marg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InputRateForecast"/>
      <sheetName val="RateofReturn"/>
      <sheetName val="InputEscalationForecast"/>
      <sheetName val="EscalationIndices"/>
      <sheetName val="WeightedIndices"/>
      <sheetName val="InputCostWeightings"/>
      <sheetName val="InputOpeningBalances"/>
      <sheetName val="BalanceAllocation"/>
      <sheetName val="InputReferenceDatesDCM"/>
      <sheetName val="InputBaseCostsDCM"/>
      <sheetName val="ConstantCostsDCM"/>
      <sheetName val="ShiftedCostsDCM"/>
      <sheetName val="EscalationDCM"/>
      <sheetName val="AllocationDCM"/>
      <sheetName val="FixProvisionDCM"/>
      <sheetName val="InputBaseCostsUFS"/>
      <sheetName val="ConstantCostsUFS"/>
      <sheetName val="EscalationUFS"/>
      <sheetName val="AllocationUFS"/>
      <sheetName val="FixUFS PSL"/>
      <sheetName val="FixUFS Post Dism"/>
      <sheetName val="VarUFS PSL"/>
      <sheetName val="VarUFS Post Dism"/>
      <sheetName val="InputBaseCostsUFD"/>
      <sheetName val="FormattedCostsUFD"/>
      <sheetName val="ShiftedCostsUFD"/>
      <sheetName val="ConstantCostsUFD"/>
      <sheetName val="EscalationUFD"/>
      <sheetName val="AllocationUFD"/>
      <sheetName val="FixProvisionUFD"/>
      <sheetName val="VarProvisionUFD"/>
      <sheetName val="InputBaseCostsILW"/>
      <sheetName val="ShiftedCostsILW"/>
      <sheetName val="ConstantCostsOpsILW"/>
      <sheetName val="ConstantCostsDisposalILW"/>
      <sheetName val="EscalationILW"/>
      <sheetName val="AllocationILW"/>
      <sheetName val="FixProvisionOpsILW"/>
      <sheetName val="FixProvisionDisposalILW"/>
      <sheetName val="VarProvisionOpsILW"/>
      <sheetName val="VarProvisionDisposalILW"/>
      <sheetName val="InputBaseCostsLLW"/>
      <sheetName val="ConstantCostsOPSLLW"/>
      <sheetName val="ConstantCostsDisposalLLW"/>
      <sheetName val="ShiftedCostsLLW"/>
      <sheetName val="EscalationLLW"/>
      <sheetName val="AllocationLLW"/>
      <sheetName val="FixProvisionOpsLLW"/>
      <sheetName val="FixProvisionDisposalLLW"/>
      <sheetName val="VarProvisionOpsLLW"/>
      <sheetName val="VarProvisionDisposalLLW"/>
      <sheetName val="InputBundleForecast"/>
      <sheetName val="InputAccumBundles"/>
      <sheetName val="DetailedBundleSchedule"/>
      <sheetName val="Bundles"/>
      <sheetName val="InputAccumWaste"/>
      <sheetName val="InputWasteForecast"/>
      <sheetName val="ILWWaste"/>
      <sheetName val="DetailedILWSchedule"/>
      <sheetName val="LLWWaste"/>
      <sheetName val="DetailedLLWSchedule"/>
      <sheetName val="Checksheet"/>
      <sheetName val="Methods"/>
      <sheetName val="Results"/>
      <sheetName val="Ext Results"/>
      <sheetName val="FinalOutputs-NWMD2010"/>
      <sheetName val="2009-2013 BP"/>
      <sheetName val="CCL-2009"/>
      <sheetName val="CCL-2008"/>
      <sheetName val="NWMDExpenditure-Nancy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ison with ROC - Nov "/>
      <sheetName val="Nov 18 - Nov 4 input runs"/>
      <sheetName val="true up calcs for nov - jan"/>
      <sheetName val="final - Jan 26"/>
      <sheetName val="comparison between nov and jan"/>
      <sheetName val="x1"/>
      <sheetName val="Input"/>
      <sheetName val="GRAPH DATA"/>
      <sheetName val="Import"/>
      <sheetName val="MAIN INDEX"/>
      <sheetName val="Bal Assist"/>
      <sheetName val="Bal-sum"/>
      <sheetName val="Req 04"/>
      <sheetName val="Financial Forecast Inputs"/>
      <sheetName val="Physical Forecast Inputs"/>
      <sheetName val="Contracts"/>
      <sheetName val="Inventory Actuals"/>
      <sheetName val="Monthly Actual Physicals"/>
      <sheetName val="Act-Chk"/>
      <sheetName val="Monthly Actual Physicals (Gg)"/>
      <sheetName val="Physical Calculations"/>
      <sheetName val="Financial Calculations"/>
      <sheetName val="Physical Formulas"/>
      <sheetName val="Physical &amp; Financial Relations"/>
      <sheetName val="Financial Summary"/>
      <sheetName val="CashFlows"/>
      <sheetName val="Lakeview 03"/>
      <sheetName val="Lambton 03"/>
      <sheetName val="Nanticoke 03"/>
      <sheetName val="NorthWest 03"/>
      <sheetName val="Lennox 03"/>
      <sheetName val="Requirements"/>
      <sheetName val="Requirements (2)"/>
      <sheetName val="BP Summary"/>
      <sheetName val="BP Template"/>
      <sheetName val="mth-sum 04"/>
      <sheetName val="mth-sum 05"/>
      <sheetName val="mth-sum 06"/>
      <sheetName val="mth-sum 07"/>
      <sheetName val="mth-sum 05-SPLIT"/>
      <sheetName val="Comments"/>
      <sheetName val="Requirements ---&gt;"/>
      <sheetName val="2004"/>
      <sheetName val="2005"/>
      <sheetName val="2006"/>
      <sheetName val="2007"/>
      <sheetName val="2008"/>
      <sheetName val="Delta"/>
      <sheetName val="2004 new"/>
      <sheetName val="2005 new "/>
      <sheetName val="2006 new"/>
      <sheetName val="2007 new"/>
      <sheetName val="2008 new"/>
      <sheetName val="Lakeview 04"/>
      <sheetName val="Lakeview 05"/>
      <sheetName val="Lakeview 06"/>
      <sheetName val="Lakeview 07"/>
      <sheetName val="Lakeview 08"/>
      <sheetName val="Lambton 04"/>
      <sheetName val="Lambton 05"/>
      <sheetName val="Lambton 06"/>
      <sheetName val="Lambton 07"/>
      <sheetName val="Lambton 08"/>
      <sheetName val="Nanticoke 04"/>
      <sheetName val="Nanticoke 05"/>
      <sheetName val="Nanticoke 06"/>
      <sheetName val="Nanticoke 07"/>
      <sheetName val="Nanticoke 08"/>
      <sheetName val="NorthWest 04"/>
      <sheetName val="NorthWest 05"/>
      <sheetName val="NorthWest 06"/>
      <sheetName val="NorthWest 07"/>
      <sheetName val="NorthWest 08"/>
      <sheetName val="Lennox 04"/>
      <sheetName val="Lennox 05"/>
      <sheetName val="Lennox 06"/>
      <sheetName val="Lennox 07"/>
      <sheetName val="Lennox 08"/>
      <sheetName val="Documentation"/>
      <sheetName val="Total FBU"/>
      <sheetName val="Year End Inventory Value"/>
      <sheetName val="File4Web"/>
      <sheetName val="CopyEnergy"/>
      <sheetName val="Dropdown Lists"/>
      <sheetName val="CHPG"/>
      <sheetName val="HD Capital List 2012"/>
      <sheetName val="HD OM&amp;A List 2012"/>
      <sheetName val="Hydro Development"/>
      <sheetName val="CO(no HD)"/>
      <sheetName val="Nia"/>
      <sheetName val="NEPG"/>
      <sheetName val="NWPG"/>
      <sheetName val="OSPG"/>
      <sheetName val="Saunders no support"/>
      <sheetName val="99 Budget -John Arciu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VMONTH"/>
      <sheetName val="RIVMONTH.XLS"/>
      <sheetName val="2007 Spills Summary(draft)"/>
      <sheetName val="x1"/>
      <sheetName val="Financial Summary"/>
      <sheetName val="2016 ProvExpFcst"/>
    </sheetNames>
    <definedNames>
      <definedName name="CopyEnergy"/>
      <definedName name="File4Web"/>
      <definedName name="MonthlyScroll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InputRateForecast"/>
      <sheetName val="RateofReturn"/>
      <sheetName val="InputEscalationForecast"/>
      <sheetName val="EscalationIndices"/>
      <sheetName val="WeightedIndices"/>
      <sheetName val="InputCostWeightings"/>
      <sheetName val="InputOpeningBalances"/>
      <sheetName val="BalanceAllocation"/>
      <sheetName val="InputReferenceDatesDCM"/>
      <sheetName val="InputBaseCostsDCM"/>
      <sheetName val="ConstantCostsDCM"/>
      <sheetName val="ShiftedCostsDCM"/>
      <sheetName val="EscalationDCM"/>
      <sheetName val="AllocationDCM"/>
      <sheetName val="FixProvisionDCM"/>
      <sheetName val="InputBaseCostsUFS"/>
      <sheetName val="ConstantCostsUFS"/>
      <sheetName val="EscalationUFS"/>
      <sheetName val="AllocationUFS"/>
      <sheetName val="FixUFS PSL"/>
      <sheetName val="FixUFS Post Dism"/>
      <sheetName val="VarUFS PSL"/>
      <sheetName val="VarUFS Post Dism"/>
      <sheetName val="InputBaseCostsUFD"/>
      <sheetName val="FormattedCostsUFD"/>
      <sheetName val="ShiftedCostsUFD"/>
      <sheetName val="ConstantCostsUFD"/>
      <sheetName val="EscalationUFD"/>
      <sheetName val="AllocationUFD"/>
      <sheetName val="FixProvisionUFD"/>
      <sheetName val="VarProvisionUFD"/>
      <sheetName val="InputBaseCostsILW"/>
      <sheetName val="ShiftedCostsILW"/>
      <sheetName val="ConstantCostsOpsILW"/>
      <sheetName val="ConstantCostsDisposalILW"/>
      <sheetName val="EscalationILW"/>
      <sheetName val="AllocationILW"/>
      <sheetName val="FixProvisionOpsILW"/>
      <sheetName val="FixProvisionDisposalILW"/>
      <sheetName val="VarProvisionOpsILW"/>
      <sheetName val="VarProvisionDisposalILW"/>
      <sheetName val="InputBaseCostsLLW"/>
      <sheetName val="ConstantCostsOPSLLW"/>
      <sheetName val="ConstantCostsDisposalLLW"/>
      <sheetName val="ShiftedCostsLLW"/>
      <sheetName val="EscalationLLW"/>
      <sheetName val="AllocationLLW"/>
      <sheetName val="FixProvisionOpsLLW"/>
      <sheetName val="FixProvisionDisposalLLW"/>
      <sheetName val="VarProvisionOpsLLW"/>
      <sheetName val="VarProvisionDisposalLLW"/>
      <sheetName val="InputBundleForecast"/>
      <sheetName val="InputAccumBundles"/>
      <sheetName val="DetailedBundleSchedule"/>
      <sheetName val="Bundles"/>
      <sheetName val="InputAccumWaste"/>
      <sheetName val="InputWasteForecast"/>
      <sheetName val="ILWWaste"/>
      <sheetName val="DetailedILWSchedule"/>
      <sheetName val="LLWWaste"/>
      <sheetName val="DetailedLLWSchedule"/>
      <sheetName val="Checksheet"/>
      <sheetName val="Methods"/>
      <sheetName val="Results"/>
      <sheetName val="Ext Resul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cm - ONFA"/>
      <sheetName val="OEFC CIL"/>
      <sheetName val="UF"/>
      <sheetName val="UFF"/>
      <sheetName val="&lt;=2002 Expenditures"/>
      <sheetName val="Expenditures"/>
      <sheetName val="Ont CP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clear"/>
      <sheetName val="Nuc 9807"/>
      <sheetName val="Nuc Darl NOSS Maj"/>
      <sheetName val="Nuc Darl MFA"/>
      <sheetName val="Nuc Pick A 9820 &amp; NOSS"/>
      <sheetName val="Nuc Pick B 9820 &amp; NOSS"/>
      <sheetName val="Nuc Pick Com 9820 &amp; NOSS"/>
      <sheetName val="Nuc Pick A MFA"/>
      <sheetName val="Nuc Pick B MFA"/>
      <sheetName val="Nuc Pick Com MFA"/>
      <sheetName val="Nuc Pick Waste 9821"/>
      <sheetName val="Nuc Bruce A 9803 &amp; NOSS"/>
      <sheetName val="Nuc Bruce B 9804 &amp; NOSS"/>
      <sheetName val="Nuc Bruce Com 9805 &amp; NOSS"/>
      <sheetName val="Nuc ISDI MFA Divide by 5"/>
      <sheetName val="Nuc NOSS Maj Divide by 3"/>
      <sheetName val="Nuc NOSS Maj Divide by 5"/>
      <sheetName val="Nuc NOSS Maj OTHER Bruce Com W"/>
      <sheetName val="Nuc NOSS MF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OM&amp;A"/>
      <sheetName val="Variance"/>
      <sheetName val="Variance (2)"/>
      <sheetName val="S&amp;D"/>
      <sheetName val="AncilRev"/>
      <sheetName val="ONPA"/>
      <sheetName val="GenCost"/>
      <sheetName val="Margin Detail"/>
      <sheetName val="Margin Detail (2)"/>
      <sheetName val="Rev"/>
      <sheetName val="Production"/>
      <sheetName val="Prod_SS"/>
      <sheetName val="IMOData1"/>
      <sheetName val="P&amp;L"/>
      <sheetName val="GenRev"/>
      <sheetName val="EmbGen"/>
      <sheetName val="Acc_EmbGen"/>
      <sheetName val="HedgeMargin"/>
      <sheetName val="TradeMargin"/>
      <sheetName val="Ancillary"/>
      <sheetName val="50020"/>
      <sheetName val="IMOData_LM"/>
      <sheetName val="IMO_Accrual"/>
      <sheetName val="ICRpt"/>
      <sheetName val="ICQty"/>
      <sheetName val="Total MtM"/>
      <sheetName val="OntDataSched"/>
      <sheetName val="Budget"/>
      <sheetName val="GenGWh_Budget"/>
      <sheetName val="GenRev_Budget"/>
      <sheetName val="Hydro_Reg_NonReg_Budget"/>
      <sheetName val="AncRev_GenCost_Budget"/>
      <sheetName val="AncRev_Bud_Detail"/>
      <sheetName val="ONPA_Var"/>
      <sheetName val="S&amp;D_LY"/>
      <sheetName val="Trd Margin Bud_Trading"/>
      <sheetName val="Trd Margin Bud_Sales"/>
      <sheetName val="Trd Margin Bud_Legacy"/>
      <sheetName val="TrdBk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cale factors"/>
      <sheetName val="Transfer"/>
      <sheetName val="CC CF Subtotals"/>
      <sheetName val="Labour"/>
      <sheetName val="Material"/>
      <sheetName val="Other"/>
      <sheetName val="Contgncy"/>
      <sheetName val="list"/>
      <sheetName val="WBS"/>
      <sheetName val="WBS-2"/>
      <sheetName val="15 SE"/>
      <sheetName val="20 RPS"/>
      <sheetName val="25 SA"/>
      <sheetName val="30 LA"/>
      <sheetName val="35 PA"/>
      <sheetName val="40FDC"/>
      <sheetName val="45 FO"/>
      <sheetName val="55 EA&amp;M"/>
      <sheetName val="60 FDC"/>
      <sheetName val="90 PM"/>
      <sheetName val="15.01.01"/>
      <sheetName val="15.01.02"/>
      <sheetName val="15.02.01"/>
      <sheetName val="15.02.02"/>
      <sheetName val="15.02.03"/>
      <sheetName val="15.02.04"/>
      <sheetName val="15.02.05"/>
      <sheetName val="15.02.06"/>
      <sheetName val="15.02.07"/>
      <sheetName val="15.02.08"/>
      <sheetName val="15.02.09"/>
      <sheetName val="15.02.10"/>
      <sheetName val="15.03.01"/>
      <sheetName val="15.03.02"/>
      <sheetName val="20.01.01"/>
      <sheetName val="20.01.02"/>
      <sheetName val="20.01.03"/>
      <sheetName val="20.01.04"/>
      <sheetName val="20.01.05"/>
      <sheetName val="20.01.06"/>
      <sheetName val="20.01.07"/>
      <sheetName val="20.02.01"/>
      <sheetName val="20.02.02"/>
      <sheetName val="20.02.03"/>
      <sheetName val="20.02.04"/>
      <sheetName val="20.02.05"/>
      <sheetName val="25.01"/>
      <sheetName val="25.02.01"/>
      <sheetName val="25.02.02"/>
      <sheetName val="25.02.03"/>
      <sheetName val="25.03.01"/>
      <sheetName val="25.03.02"/>
      <sheetName val="25.03.03"/>
      <sheetName val="25.04"/>
      <sheetName val="25.05"/>
      <sheetName val="25.06"/>
      <sheetName val="30.01"/>
      <sheetName val="30.02"/>
      <sheetName val="30.03.01"/>
      <sheetName val="30.03.02"/>
      <sheetName val="30.03.03"/>
      <sheetName val="30.04"/>
      <sheetName val="30.05"/>
      <sheetName val="35.01"/>
      <sheetName val="40.01.01"/>
      <sheetName val="40.01.02"/>
      <sheetName val="40.01.03"/>
      <sheetName val="40.01.04"/>
      <sheetName val="40.01.05"/>
      <sheetName val="40.01.06"/>
      <sheetName val="40.01.07"/>
      <sheetName val="40.01.08"/>
      <sheetName val="40.01.09"/>
      <sheetName val="40.01.10"/>
      <sheetName val="40.02.01.01"/>
      <sheetName val="40.02.01.02"/>
      <sheetName val="40.02.01.03"/>
      <sheetName val="40.02.01.04.01"/>
      <sheetName val="40.02.01.04.02"/>
      <sheetName val="40.02.01.04.03"/>
      <sheetName val="40.02.01.04.04"/>
      <sheetName val="40.02.01.04.05"/>
      <sheetName val="40.02.01.04.06"/>
      <sheetName val="40.02.02.01"/>
      <sheetName val="40.02.02.02"/>
      <sheetName val="40.02.02.03"/>
      <sheetName val="40.02.02.04"/>
      <sheetName val="40.02.02.05"/>
      <sheetName val="40.02.02.06"/>
      <sheetName val="40.02.02.07"/>
      <sheetName val="40.02.02.08"/>
      <sheetName val="40.02.02.09"/>
      <sheetName val="40.02.02.10"/>
      <sheetName val="40.02.02.11"/>
      <sheetName val="40.02.02.12"/>
      <sheetName val="40.02.02.13"/>
      <sheetName val="40.02.02.14"/>
      <sheetName val="40.02.02.15"/>
      <sheetName val="40.02.02.16"/>
      <sheetName val="40.02.02.17"/>
      <sheetName val="40.02.03"/>
      <sheetName val="45.01.01"/>
      <sheetName val="45.01.02"/>
      <sheetName val="45.02.01.01"/>
      <sheetName val="45.02.01.02"/>
      <sheetName val="45.02.01.03"/>
      <sheetName val="45.02.01.04"/>
      <sheetName val="45.02.01.05"/>
      <sheetName val="45.02.01.06"/>
      <sheetName val="45.02.01.07"/>
      <sheetName val="45.02.02.01"/>
      <sheetName val="45.02.02.02"/>
      <sheetName val="45.02.02.03"/>
      <sheetName val="45.02.02.04"/>
      <sheetName val="45.02.02.05"/>
      <sheetName val="45.02.02.06"/>
      <sheetName val="45.02.02.07"/>
      <sheetName val="45.02.02.08"/>
      <sheetName val="45.02.02.09"/>
      <sheetName val="45.02.03.01"/>
      <sheetName val="45.02.03.02"/>
      <sheetName val="45.03.01"/>
      <sheetName val="45.03.02"/>
      <sheetName val="55.01.01"/>
      <sheetName val="55.01.02"/>
      <sheetName val="55.01.03"/>
      <sheetName val="55.02"/>
      <sheetName val="55.03"/>
      <sheetName val="55.04"/>
      <sheetName val="55.05"/>
      <sheetName val="60.01."/>
      <sheetName val="60.02.01"/>
      <sheetName val="60.02.02"/>
      <sheetName val="60.02.03"/>
      <sheetName val="60.03.01"/>
      <sheetName val="60.03.02"/>
      <sheetName val="60.04"/>
      <sheetName val="60.05.01"/>
      <sheetName val="60.05.02"/>
      <sheetName val="60.05.03"/>
      <sheetName val="90.01"/>
      <sheetName val="90.02"/>
      <sheetName val="90.03"/>
      <sheetName val="spare1"/>
      <sheetName val="WEDS"/>
      <sheetName val="OPG Rates"/>
      <sheetName val="Purchase rates"/>
      <sheetName val="Waste Level"/>
      <sheetName val="W Level Pie"/>
      <sheetName val="Category Pie"/>
      <sheetName val="Phases Pie"/>
      <sheetName val="Phases $"/>
      <sheetName val="Phases"/>
      <sheetName val="Cashflow Summary"/>
      <sheetName val="Cumulative"/>
      <sheetName val="Cashflow - Cost Categories"/>
      <sheetName val="Mining Sum"/>
      <sheetName val="EPSCA "/>
      <sheetName val="No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 refreshError="1"/>
      <sheetData sheetId="150" refreshError="1"/>
      <sheetData sheetId="151" refreshError="1"/>
      <sheetData sheetId="152"/>
      <sheetData sheetId="153"/>
      <sheetData sheetId="154" refreshError="1"/>
      <sheetData sheetId="155" refreshError="1"/>
      <sheetData sheetId="156" refreshError="1"/>
      <sheetData sheetId="157"/>
      <sheetData sheetId="158"/>
      <sheetData sheetId="15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_Check"/>
      <sheetName val="REC"/>
      <sheetName val="ZN_PBC"/>
      <sheetName val="IMO_Prelim_Invoice"/>
      <sheetName val="IMO_Final_Invo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INDEX"/>
      <sheetName val="Bal Assist"/>
      <sheetName val="Position Calculations"/>
      <sheetName val="Req 05"/>
      <sheetName val="Bal-sum"/>
      <sheetName val="Financial Forecast Inputs"/>
      <sheetName val="Physical Forecast Inputs"/>
      <sheetName val="Contracts"/>
      <sheetName val="Inventory Actuals"/>
      <sheetName val="Monthly Actual Physicals"/>
      <sheetName val="Act-Chk"/>
      <sheetName val="Monthly Actual Physicals (Gg)"/>
      <sheetName val="Physical Calculations"/>
      <sheetName val="EM Programming Calculations"/>
      <sheetName val="Financial Calculations"/>
      <sheetName val="Physical Formulas"/>
      <sheetName val="Physical &amp; Financial Relations"/>
      <sheetName val="Financial Summary"/>
      <sheetName val="CashFlows"/>
      <sheetName val="Lakeview 03"/>
      <sheetName val="Lambton 03"/>
      <sheetName val="Nanticoke 03"/>
      <sheetName val="NorthWest 03"/>
      <sheetName val="Lennox 03"/>
      <sheetName val="Requirements"/>
      <sheetName val="Requirements (2)"/>
      <sheetName val="CashFlows 05"/>
      <sheetName val="CashFlows 06"/>
      <sheetName val="BP Summary"/>
      <sheetName val="BP Template"/>
      <sheetName val="mth-sum 04"/>
      <sheetName val="mth-sum 05"/>
      <sheetName val="mth-sum 06"/>
      <sheetName val="mth-sum 07"/>
      <sheetName val="mth-sum 05-SPLIT"/>
      <sheetName val="Comments"/>
      <sheetName val="Requirements ---&gt;"/>
      <sheetName val="2004 old"/>
      <sheetName val="2005 old"/>
      <sheetName val="2006 old"/>
      <sheetName val="2007 old"/>
      <sheetName val="2008 old"/>
      <sheetName val="Delta old"/>
      <sheetName val="2004"/>
      <sheetName val="2005"/>
      <sheetName val="2006"/>
      <sheetName val="2007"/>
      <sheetName val="2008"/>
      <sheetName val="Delta"/>
      <sheetName val="Lakeview 04"/>
      <sheetName val="Lakeview 05"/>
      <sheetName val="Lakeview 06"/>
      <sheetName val="Lakeview 07"/>
      <sheetName val="Lakeview 08"/>
      <sheetName val="Lambton 04"/>
      <sheetName val="Lambton 05"/>
      <sheetName val="Lambton 06"/>
      <sheetName val="Lambton 07"/>
      <sheetName val="Lambton 08"/>
      <sheetName val="Nanticoke 04"/>
      <sheetName val="Nanticoke 05"/>
      <sheetName val="Nanticoke 06"/>
      <sheetName val="Nanticoke 07"/>
      <sheetName val="Nanticoke 08"/>
      <sheetName val="NorthWest 04"/>
      <sheetName val="NorthWest 05"/>
      <sheetName val="NorthWest 06"/>
      <sheetName val="NorthWest 07"/>
      <sheetName val="NorthWest 08"/>
      <sheetName val="Lennox 04"/>
      <sheetName val="Lennox 05"/>
      <sheetName val="Lennox 06"/>
      <sheetName val="Lennox 07"/>
      <sheetName val="Lennox 08"/>
      <sheetName val="Documentation"/>
      <sheetName val="Total FBU"/>
      <sheetName val="Year End Inventory Val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TD P&amp;L w detail"/>
      <sheetName val="GenRev"/>
      <sheetName val="Trial Bal"/>
      <sheetName val="SAPBal"/>
      <sheetName val="SAPGenRev"/>
      <sheetName val="GenRev_Summary"/>
      <sheetName val="Generation"/>
      <sheetName val="Trading"/>
      <sheetName val="Ont_Generation"/>
      <sheetName val="IMOData"/>
      <sheetName val="IMOData1"/>
      <sheetName val="OPG Rebate Recovery"/>
      <sheetName val="Embedded_Gen"/>
      <sheetName val="ICRpt"/>
      <sheetName val="IC_GL"/>
      <sheetName val="ICQty"/>
      <sheetName val="Green PPA"/>
      <sheetName val="PBC Allocation"/>
      <sheetName val="PBC"/>
      <sheetName val="PBC_LM"/>
      <sheetName val="Total MtM"/>
      <sheetName val="IB Reserve"/>
      <sheetName val="ICmtm"/>
      <sheetName val="NPV"/>
      <sheetName val="NYMPA_MtM"/>
      <sheetName val="Gas_MtM"/>
      <sheetName val="Journal_Gen"/>
      <sheetName val="Journal_Trade"/>
      <sheetName val="Journal_Trade_IC"/>
      <sheetName val="Journal_MtM"/>
      <sheetName val="Journal_Energy Hedges"/>
      <sheetName val="Journal_ONPA"/>
      <sheetName val="Journal_Other"/>
      <sheetName val="SMO_Jrl"/>
      <sheetName val="SMOAdj_Jrl"/>
      <sheetName val="Correction_Jrl  1"/>
      <sheetName val="Correction_Jrl  2"/>
      <sheetName val="Correction_Jrl  3"/>
      <sheetName val="AR_Journal"/>
      <sheetName val="W-Forwards"/>
      <sheetName val="W-Swap_w_ISwap"/>
      <sheetName val="MtM_WFwdRebates"/>
      <sheetName val="MtM_WSwapsRebates"/>
      <sheetName val="R-Forwards"/>
      <sheetName val="MtM_RFwdRebates"/>
      <sheetName val="R-Swaps"/>
      <sheetName val="MtM_RSwapsRebates"/>
      <sheetName val="Retail"/>
      <sheetName val="Retail_PY"/>
      <sheetName val="TR"/>
      <sheetName val="MtM_TR"/>
      <sheetName val="TRO"/>
      <sheetName val="TRO Cost"/>
      <sheetName val="TRO_Prov"/>
      <sheetName val="ONPA Rebate"/>
      <sheetName val="SMO_CM"/>
      <sheetName val="SMO_LM"/>
      <sheetName val="NYPA_WT"/>
      <sheetName val="OntData"/>
      <sheetName val="Hedge_MtM_Sum"/>
      <sheetName val="Hedge_MtM"/>
      <sheetName val="MAIN INDEX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M&amp;PL"/>
      <sheetName val="RM&amp;PL_pd"/>
      <sheetName val="Credit Summary"/>
      <sheetName val=" Collateral &amp; Exceptions"/>
      <sheetName val="P&amp;L_Sum_PM"/>
      <sheetName val="P&amp;L wo detail"/>
      <sheetName val="P&amp;L w detail"/>
      <sheetName val="YTD P&amp;L w detail"/>
      <sheetName val="YTD_P&amp;L_PM"/>
      <sheetName val="P&amp;L_Hedge_Trade"/>
      <sheetName val="Realized"/>
      <sheetName val="PBC"/>
      <sheetName val="MTM"/>
      <sheetName val="OntData"/>
      <sheetName val="OntData_PM"/>
      <sheetName val="Summary"/>
      <sheetName val="DataSum"/>
      <sheetName val="IMOData"/>
      <sheetName val="IMOData_LM"/>
      <sheetName val="ICRpt"/>
      <sheetName val="ICRpt _LM"/>
      <sheetName val="ICmtm"/>
      <sheetName val="NPV"/>
      <sheetName val="TCC"/>
      <sheetName val="TCCData"/>
      <sheetName val="TR"/>
      <sheetName val="TR_Qty"/>
      <sheetName val="Misc"/>
      <sheetName val="MPMA Rebate"/>
      <sheetName val="Rebate Rate"/>
      <sheetName val="Avg Price"/>
      <sheetName val="NPPT RC"/>
      <sheetName val="Actu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M&amp;PL"/>
      <sheetName val="RM&amp;PL_pd"/>
      <sheetName val="P&amp;L_Sum_PM"/>
      <sheetName val="P&amp;L wo detail"/>
      <sheetName val="P&amp;L w detail"/>
      <sheetName val="YTD P&amp;L w detail"/>
      <sheetName val="YTD_P&amp;L_PM"/>
      <sheetName val="P&amp;L_Hedge_Trade"/>
      <sheetName val="P&amp;L w detail_PM"/>
      <sheetName val="Realized"/>
      <sheetName val="PBC"/>
      <sheetName val="MTM"/>
      <sheetName val="OntData"/>
      <sheetName val="OntData_PM"/>
      <sheetName val="Summary"/>
      <sheetName val="DataSum"/>
      <sheetName val="IMOData"/>
      <sheetName val="IMOData_LM"/>
      <sheetName val="ICRpt"/>
      <sheetName val="ICmtm"/>
      <sheetName val="TCC"/>
      <sheetName val="TCCData"/>
      <sheetName val="TRO_Uplift"/>
      <sheetName val="Avg Price"/>
      <sheetName val="94SEC5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Utensil Manual"/>
      <sheetName val="BP Information"/>
      <sheetName val="Dialog_opshelp"/>
      <sheetName val="Joke"/>
      <sheetName val="DialogGoto"/>
      <sheetName val="DialogOrgSetup"/>
      <sheetName val="DialogAbout"/>
      <sheetName val="DialogPrint"/>
      <sheetName val="DialogOrgSetupHel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Components"/>
      <sheetName val="Pivot Table May 13"/>
      <sheetName val="Zainet Data May 13"/>
      <sheetName val="Pivot Table May 12"/>
      <sheetName val="Zainet Data May 12"/>
      <sheetName val="Pivot Table May 9"/>
      <sheetName val="Pivot Table May 2"/>
      <sheetName val="Pivot Table May 3"/>
      <sheetName val="Pivot Table May 5"/>
      <sheetName val="Pivot Table May 6"/>
      <sheetName val="Pivot Table May 7"/>
      <sheetName val="Pivot Table May 8"/>
      <sheetName val="Sheet2"/>
      <sheetName val="Sheet3"/>
      <sheetName val="Zainet Data May 9"/>
      <sheetName val="Zainet Data May 8"/>
      <sheetName val="Zainet Data May 7"/>
      <sheetName val="Zainet Data May 6"/>
      <sheetName val="Zainet Data May 5"/>
      <sheetName val="Zainet Data May 2"/>
      <sheetName val="Zainet Data May 3"/>
      <sheetName val="Znt Cur Day May 2"/>
      <sheetName val="Znt Cur Day May 3"/>
      <sheetName val="Static Data"/>
      <sheetName val="Excluded Zainet Data May 2"/>
      <sheetName val="Excluded Zainet Data May 3"/>
      <sheetName val="Excl Znt May 5"/>
      <sheetName val="Curr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E Dec 2010"/>
      <sheetName val="ROE Nov 2010"/>
      <sheetName val="ROE 2012 Forecast"/>
      <sheetName val="Control"/>
      <sheetName val="ROE 2012 Forecast alt"/>
      <sheetName val="ROE Sep 2010"/>
      <sheetName val="ROE Jan 2010"/>
      <sheetName val="Market Rates"/>
      <sheetName val="ROE update Nov 30_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 98xx"/>
      <sheetName val="Tax FOS1 Major"/>
      <sheetName val="Tax FOS1 Minor"/>
    </sheetNames>
    <sheetDataSet>
      <sheetData sheetId="0"/>
      <sheetData sheetId="1"/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InputRateForecast"/>
      <sheetName val="RateofReturn"/>
      <sheetName val="InputEscalationForecast"/>
      <sheetName val="EscalationIndices"/>
      <sheetName val="WeightedIndices"/>
      <sheetName val="InputCostWeightings"/>
      <sheetName val="InputOpeningBalances"/>
      <sheetName val="BalanceAllocation"/>
      <sheetName val="InputReferenceDatesDCM"/>
      <sheetName val="InputBaseCostsDCM"/>
      <sheetName val="ConstantCostsDCM"/>
      <sheetName val="ShiftedCostsDCM"/>
      <sheetName val="EscalationDCM"/>
      <sheetName val="AllocationDCM"/>
      <sheetName val="FixProvisionDCM"/>
      <sheetName val="InputBaseCostsUFS"/>
      <sheetName val="ConstantCostsUFS"/>
      <sheetName val="EscalationUFS"/>
      <sheetName val="AllocationUFS"/>
      <sheetName val="FixUFS PSL"/>
      <sheetName val="FixUFS Post Dism"/>
      <sheetName val="VarUFS PSL"/>
      <sheetName val="VarUFS Post Dism"/>
      <sheetName val="InputBaseCostsUFD"/>
      <sheetName val="FormattedCostsUFD"/>
      <sheetName val="ShiftedCostsUFD"/>
      <sheetName val="ConstantCostsUFD"/>
      <sheetName val="EscalationUFD"/>
      <sheetName val="AllocationUFD"/>
      <sheetName val="FixProvisionUFD"/>
      <sheetName val="VarProvisionUFD"/>
      <sheetName val="InputBaseCostsILW"/>
      <sheetName val="ShiftedCostsILW"/>
      <sheetName val="ConstantCostsOpsILW"/>
      <sheetName val="ConstantCostsDisposalILW"/>
      <sheetName val="EscalationILW"/>
      <sheetName val="AllocationILW"/>
      <sheetName val="FixProvisionOpsILW"/>
      <sheetName val="FixProvisionDisposalILW"/>
      <sheetName val="VarProvisionOpsILW"/>
      <sheetName val="VarProvisionDisposalILW"/>
      <sheetName val="InputBaseCostsLLW"/>
      <sheetName val="ConstantCostsOPSLLW"/>
      <sheetName val="ConstantCostsDisposalLLW"/>
      <sheetName val="ShiftedCostsLLW"/>
      <sheetName val="EscalationLLW"/>
      <sheetName val="AllocationLLW"/>
      <sheetName val="FixProvisionOpsLLW"/>
      <sheetName val="FixProvisionDisposalLLW"/>
      <sheetName val="VarProvisionOpsLLW"/>
      <sheetName val="VarProvisionDisposalLLW"/>
      <sheetName val="InputBundleForecast"/>
      <sheetName val="InputAccumBundles"/>
      <sheetName val="DetailedBundleSchedule"/>
      <sheetName val="Bundles"/>
      <sheetName val="InputAccumWaste"/>
      <sheetName val="InputWasteForecast"/>
      <sheetName val="ILWWaste"/>
      <sheetName val="DetailedILWSchedule"/>
      <sheetName val="LLWWaste"/>
      <sheetName val="DetailedLLWSchedule"/>
      <sheetName val="Checksheet"/>
      <sheetName val="Methods"/>
      <sheetName val="Results"/>
      <sheetName val="Ext Resul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DialogOrgSetup"/>
      <sheetName val="DialogAbout"/>
      <sheetName val="DialogBreakLinks"/>
      <sheetName val="PrintDialog"/>
      <sheetName val="Instructions Dialog"/>
      <sheetName val="EP Support"/>
      <sheetName val="Admin"/>
      <sheetName val="EP Data Input"/>
      <sheetName val="BI"/>
      <sheetName val="BE"/>
      <sheetName val="Technology"/>
      <sheetName val="Energy"/>
      <sheetName val="Milestones"/>
      <sheetName val="EP Budget Guideline"/>
      <sheetName val="OPGET_Accrual"/>
      <sheetName val="Static Data"/>
      <sheetName val="MPLDec3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_Check"/>
      <sheetName val="REC"/>
      <sheetName val="ZN_PBC"/>
      <sheetName val="IMO_Prelim_Invoice"/>
      <sheetName val="IMO_Final_Invo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ntLoad"/>
      <sheetName val="Sheet1"/>
      <sheetName val="Govt Impact"/>
      <sheetName val="Revised Margins"/>
      <sheetName val="Gen and Rev Apr8"/>
      <sheetName val="Gen Summary"/>
      <sheetName val="Apr8"/>
      <sheetName val="Apr 8 Base"/>
      <sheetName val="Base No CO2"/>
      <sheetName val="Base No Emissions IMA Only"/>
      <sheetName val="Base No Variable Adders"/>
      <sheetName val="Higher NO"/>
      <sheetName val="Higher NO plus10"/>
      <sheetName val="Gen and Rev P2"/>
      <sheetName val="Gen and Rev Apr8 old"/>
      <sheetName val="PC1 Quarterly RPT"/>
      <sheetName val="PC14 Quarterly RPT"/>
      <sheetName val="PC2 Quarterly RPT"/>
      <sheetName val="TRIP FREQUENCY"/>
      <sheetName val="Project Listing"/>
      <sheetName val="IMO_Prelim_Invoice"/>
      <sheetName val="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G"/>
      <sheetName val="III.A2(PoolRev)"/>
      <sheetName val="Rev_Pool_qtr_analysis"/>
      <sheetName val="Weather2000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TD P&amp;L w detail"/>
      <sheetName val="GenRev"/>
      <sheetName val="Trial Bal"/>
      <sheetName val="SAPBal"/>
      <sheetName val="SAPGenRev"/>
      <sheetName val="GenRev_Summary"/>
      <sheetName val="Generation"/>
      <sheetName val="Trading"/>
      <sheetName val="Ont_Generation"/>
      <sheetName val="IMOData"/>
      <sheetName val="IMOData1"/>
      <sheetName val="OPG Rebate Recovery"/>
      <sheetName val="Embedded_Gen"/>
      <sheetName val="ICRpt"/>
      <sheetName val="IC_GL"/>
      <sheetName val="ICQty"/>
      <sheetName val="Green PPA"/>
      <sheetName val="PBC Allocation"/>
      <sheetName val="PBC"/>
      <sheetName val="PBC_LM"/>
      <sheetName val="Total MtM"/>
      <sheetName val="IB Reserve"/>
      <sheetName val="ICmtm"/>
      <sheetName val="NPV"/>
      <sheetName val="NYMPA_MtM"/>
      <sheetName val="Gas_MtM"/>
      <sheetName val="Journal_Gen"/>
      <sheetName val="Journal_Trade"/>
      <sheetName val="Journal_Trade_IC"/>
      <sheetName val="Journal_MtM"/>
      <sheetName val="Journal_Energy Hedges"/>
      <sheetName val="Journal_ONPA"/>
      <sheetName val="Journal_Other"/>
      <sheetName val="SMO_Jrl"/>
      <sheetName val="SMOAdj_Jrl"/>
      <sheetName val="Correction_Jrl  1"/>
      <sheetName val="Correction_Jrl  2"/>
      <sheetName val="Correction_Jrl  3"/>
      <sheetName val="AR_Journal"/>
      <sheetName val="W-Forwards"/>
      <sheetName val="W-Swap_w_ISwap"/>
      <sheetName val="MtM_WFwdRebates"/>
      <sheetName val="MtM_WSwapsRebates"/>
      <sheetName val="R-Forwards"/>
      <sheetName val="MtM_RFwdRebates"/>
      <sheetName val="R-Swaps"/>
      <sheetName val="MtM_RSwapsRebates"/>
      <sheetName val="Retail"/>
      <sheetName val="Retail_PY"/>
      <sheetName val="TR"/>
      <sheetName val="MtM_TR"/>
      <sheetName val="TRO"/>
      <sheetName val="TRO Cost"/>
      <sheetName val="TRO_Prov"/>
      <sheetName val="ONPA Rebate"/>
      <sheetName val="SMO_CM"/>
      <sheetName val="SMO_LM"/>
      <sheetName val="NYPA_WT"/>
      <sheetName val="OntData"/>
      <sheetName val="Hedge_MtM_Sum"/>
      <sheetName val="Hedge_MtM"/>
      <sheetName val="BPC Management Re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TD P&amp;L w detail"/>
      <sheetName val="GenRev"/>
      <sheetName val="Trial Bal"/>
      <sheetName val="SAPBal"/>
      <sheetName val="SAPGenRev"/>
      <sheetName val="GenRev_Summary"/>
      <sheetName val="Generation"/>
      <sheetName val="Trading"/>
      <sheetName val="Ont_Generation"/>
      <sheetName val="IMOData"/>
      <sheetName val="IMOData1"/>
      <sheetName val="OPG Rebate Recovery"/>
      <sheetName val="Embedded_Gen"/>
      <sheetName val="ICRpt"/>
      <sheetName val="IC_GL"/>
      <sheetName val="ICQty"/>
      <sheetName val="Green PPA"/>
      <sheetName val="PBC Allocation"/>
      <sheetName val="PBC"/>
      <sheetName val="PBC_LM"/>
      <sheetName val="Total MtM"/>
      <sheetName val="IB Reserve"/>
      <sheetName val="ICmtm"/>
      <sheetName val="NPV"/>
      <sheetName val="NYMPA_MtM"/>
      <sheetName val="Gas_MtM"/>
      <sheetName val="Journal_Gen"/>
      <sheetName val="Journal_Trade"/>
      <sheetName val="Journal_Trade_IC"/>
      <sheetName val="Journal_MtM"/>
      <sheetName val="Journal_Energy Hedges"/>
      <sheetName val="Journal_ONPA"/>
      <sheetName val="Journal_Other"/>
      <sheetName val="SMO_Jrl"/>
      <sheetName val="SMOAdj_Jrl"/>
      <sheetName val="Correction_Jrl  1"/>
      <sheetName val="Correction_Jrl  2"/>
      <sheetName val="Correction_Jrl  3"/>
      <sheetName val="AR_Journal"/>
      <sheetName val="W-Forwards"/>
      <sheetName val="W-Swap_w_ISwap"/>
      <sheetName val="MtM_WFwdRebates"/>
      <sheetName val="MtM_WSwapsRebates"/>
      <sheetName val="R-Forwards"/>
      <sheetName val="MtM_RFwdRebates"/>
      <sheetName val="R-Swaps"/>
      <sheetName val="MtM_RSwapsRebates"/>
      <sheetName val="Retail"/>
      <sheetName val="Retail_PY"/>
      <sheetName val="TR"/>
      <sheetName val="MtM_TR"/>
      <sheetName val="TRO"/>
      <sheetName val="TRO Cost"/>
      <sheetName val="TRO_Prov"/>
      <sheetName val="ONPA Rebate"/>
      <sheetName val="SMO_CM"/>
      <sheetName val="SMO_LM"/>
      <sheetName val="OntData"/>
      <sheetName val="Hedge_MtM_Sum"/>
      <sheetName val="Hedge_Mt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U$"/>
      <sheetName val="Summary C$"/>
      <sheetName val="Generation"/>
      <sheetName val="PRB R2vsR1"/>
      <sheetName val="Trading"/>
      <sheetName val="ONPA Rebate"/>
      <sheetName val="US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4SEC5L"/>
      <sheetName val="Generation"/>
      <sheetName val="IMOData1"/>
      <sheetName val="SAPGenRev"/>
      <sheetName val="IMOData"/>
      <sheetName val="Journal_Gen"/>
      <sheetName val="Ont_Generation"/>
      <sheetName val="Healey"/>
      <sheetName val="IC_GL"/>
      <sheetName val="ICQty"/>
      <sheetName val="OPGET_Accrual"/>
      <sheetName val="Lac Seul"/>
      <sheetName val="Lennox RMR"/>
      <sheetName val="SAP_LME"/>
      <sheetName val="Ont_Gen_LME"/>
      <sheetName val="Gen_LME"/>
      <sheetName val="OPGET_IC"/>
      <sheetName val="OEFC_LTGS"/>
      <sheetName val="OEFC_NTGS"/>
      <sheetName val="ICmtm"/>
      <sheetName val="OPGET_IC_GL"/>
      <sheetName val="OPGET_SAP"/>
      <sheetName val="Production"/>
      <sheetName val="SAPBal"/>
      <sheetName val="Trading"/>
      <sheetName val="UMAT"/>
      <sheetName val="Rates"/>
      <sheetName val="Lac_Seul"/>
      <sheetName val="Lennox_RM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INDEX"/>
      <sheetName val="III"/>
      <sheetName val="III.B"/>
      <sheetName val="III.I"/>
      <sheetName val="III.IA"/>
      <sheetName val="III.II"/>
      <sheetName val="III.III"/>
      <sheetName val="III.A"/>
      <sheetName val="III.Aa"/>
      <sheetName val="III.Ab"/>
      <sheetName val="III.Ac"/>
      <sheetName val="III.A1"/>
      <sheetName val="III.B1"/>
      <sheetName val="III.C"/>
      <sheetName val="III.Cc"/>
      <sheetName val="III.Cc1"/>
      <sheetName val="III.Cc1.1"/>
      <sheetName val="III.Cc1.2"/>
      <sheetName val="III.C1"/>
      <sheetName val="III.C1.1"/>
      <sheetName val="III.C2"/>
      <sheetName val="III.C2.1"/>
      <sheetName val="III.C3"/>
      <sheetName val="III.D"/>
      <sheetName val="III.E"/>
      <sheetName val="III.Ee"/>
      <sheetName val="III.F"/>
      <sheetName val="III.Ff"/>
      <sheetName val="III.Ff2"/>
      <sheetName val="III.G"/>
      <sheetName val="IV"/>
      <sheetName val="IV.I"/>
      <sheetName val="IV.II"/>
      <sheetName val="IV.A"/>
      <sheetName val="IV.Aa"/>
      <sheetName val="IV.B"/>
      <sheetName val="IV.Bb"/>
      <sheetName val="IV.C"/>
      <sheetName val="IV.Cc"/>
      <sheetName val="IV.Cc1"/>
      <sheetName val="IV.D"/>
      <sheetName val="IV.E"/>
      <sheetName val="IV.Ee"/>
      <sheetName val="IV.F"/>
      <sheetName val="IV.G"/>
      <sheetName val="IV.H"/>
      <sheetName val="IV.Hh"/>
      <sheetName val="IV.H1"/>
      <sheetName val="IV.H2"/>
      <sheetName val="IV.J"/>
      <sheetName val="IV.K"/>
      <sheetName val="IV.Kk"/>
      <sheetName val="V"/>
      <sheetName val="V.I"/>
      <sheetName val="V.II"/>
      <sheetName val="V.A"/>
      <sheetName val="V.Aa"/>
      <sheetName val="V.Aa1"/>
      <sheetName val="V.B"/>
      <sheetName val="V.C"/>
      <sheetName val="V.D"/>
      <sheetName val="V.E"/>
      <sheetName val="V.F"/>
      <sheetName val="V.G"/>
      <sheetName val="V.H"/>
      <sheetName val="V.J"/>
      <sheetName val="V.K"/>
      <sheetName val="V.L"/>
      <sheetName val="V.L.I"/>
      <sheetName val="V.L.IA"/>
      <sheetName val="V.L.II"/>
      <sheetName val="V.M"/>
      <sheetName val="V.N"/>
      <sheetName val="VI"/>
      <sheetName val="VI.A"/>
      <sheetName val="VI.I"/>
      <sheetName val="VI.II"/>
      <sheetName val="VI.A1"/>
      <sheetName val="VI.B"/>
      <sheetName val="VI.C"/>
      <sheetName val="VI.D"/>
      <sheetName val="VI.E"/>
      <sheetName val="VII"/>
      <sheetName val="VII.A"/>
      <sheetName val="VII.B"/>
      <sheetName val="VII.B1"/>
      <sheetName val="VII.C"/>
      <sheetName val="VII.C1"/>
      <sheetName val="VII.D"/>
      <sheetName val="OntLo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dt"/>
      <sheetName val="Current"/>
      <sheetName val="MIX"/>
      <sheetName val="PQ Results"/>
      <sheetName val="MIX (2)"/>
      <sheetName val="Instruction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TD P&amp;L w detail"/>
      <sheetName val="Trial Bal"/>
      <sheetName val="SAPBal"/>
      <sheetName val="Generation &amp; IC Adj"/>
      <sheetName val="Trading"/>
      <sheetName val="Ont_Generation"/>
      <sheetName val="IMOData"/>
      <sheetName val="ICRpt"/>
      <sheetName val="Green PPA"/>
      <sheetName val="PBC Allocation"/>
      <sheetName val="Total MtM"/>
      <sheetName val="MtM Rec"/>
      <sheetName val="NPV"/>
      <sheetName val="ICmtm"/>
      <sheetName val="Journal_Gen"/>
      <sheetName val="Journal_Trade"/>
      <sheetName val="Journal_MPMA"/>
      <sheetName val="Journal_Other"/>
      <sheetName val="Correction_Jrl"/>
      <sheetName val="W-Forwards"/>
      <sheetName val="W-Swap_w_ISwap"/>
      <sheetName val="MtM_WFwdRebates"/>
      <sheetName val="MtM_WSwapsRebates"/>
      <sheetName val="R-Forwards"/>
      <sheetName val="MtM_RFwdRebates"/>
      <sheetName val="R-Swaps"/>
      <sheetName val="MtM_RSwapsRebates"/>
      <sheetName val="Retail"/>
      <sheetName val="MtM_TR"/>
      <sheetName val="TRO"/>
      <sheetName val="TRO Cost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TD P&amp;L w detail"/>
      <sheetName val="GenRev"/>
      <sheetName val="Trial Bal"/>
      <sheetName val="SAPBal"/>
      <sheetName val="SAPGenRev"/>
      <sheetName val="GenRev_Summary"/>
      <sheetName val="Generation"/>
      <sheetName val="Trading"/>
      <sheetName val="Ont_Generation"/>
      <sheetName val="IMOData"/>
      <sheetName val="IMOData1"/>
      <sheetName val="OPG Rebate Recovery"/>
      <sheetName val="Embedded_Gen"/>
      <sheetName val="ICRpt"/>
      <sheetName val="IC_GL"/>
      <sheetName val="ICQty"/>
      <sheetName val="Green PPA"/>
      <sheetName val="PBC Allocation"/>
      <sheetName val="PBC"/>
      <sheetName val="PBC_LM"/>
      <sheetName val="Total MtM"/>
      <sheetName val="IB Reserve"/>
      <sheetName val="ICmtm"/>
      <sheetName val="NPV"/>
      <sheetName val="NYMPA_MtM"/>
      <sheetName val="Journal_Gen"/>
      <sheetName val="Journal_Trade"/>
      <sheetName val="Journal_Trade_IC"/>
      <sheetName val="Journal_MtM"/>
      <sheetName val="Journal_ONPA"/>
      <sheetName val="Journal_Other"/>
      <sheetName val="SMO_Jrl"/>
      <sheetName val="SMOAdj_Jrl"/>
      <sheetName val="Correction_Jrl  1"/>
      <sheetName val="Correction_Jrl  2"/>
      <sheetName val="Correction_Jrl  3"/>
      <sheetName val="AR_Journal"/>
      <sheetName val="W-Forwards"/>
      <sheetName val="W-Swap_w_ISwap"/>
      <sheetName val="MtM_WFwdRebates"/>
      <sheetName val="MtM_WSwapsRebates"/>
      <sheetName val="R-Forwards"/>
      <sheetName val="MtM_RFwdRebates"/>
      <sheetName val="R-Swaps"/>
      <sheetName val="MtM_RSwapsRebates"/>
      <sheetName val="Retail"/>
      <sheetName val="Retail_PY"/>
      <sheetName val="TR"/>
      <sheetName val="MtM_TR"/>
      <sheetName val="TRO"/>
      <sheetName val="TRO Cost"/>
      <sheetName val="TRO_Prov"/>
      <sheetName val="ONPA Rebate"/>
      <sheetName val="SMO_CM"/>
      <sheetName val="SMO_LM"/>
      <sheetName val="Ont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M&amp;PL"/>
      <sheetName val="RM&amp;PL_pd"/>
      <sheetName val="P&amp;L_Sum_PM"/>
      <sheetName val="P&amp;L wo detail"/>
      <sheetName val="P&amp;L w detail"/>
      <sheetName val="YTD P&amp;L w detail"/>
      <sheetName val="YTD_P&amp;L_PM"/>
      <sheetName val="P&amp;L_Hedge_Trade"/>
      <sheetName val="Realized"/>
      <sheetName val="PBC"/>
      <sheetName val="MTM"/>
      <sheetName val="OntData"/>
      <sheetName val="OntData_PM"/>
      <sheetName val="Summary"/>
      <sheetName val="DataSum"/>
      <sheetName val="IMOData"/>
      <sheetName val="IMOData_LM"/>
      <sheetName val="ICRpt"/>
      <sheetName val="ICmtm"/>
      <sheetName val="TCC"/>
      <sheetName val="TCCData"/>
      <sheetName val="Misc"/>
      <sheetName val="MPMA Rebate"/>
      <sheetName val="Rebate Rate"/>
      <sheetName val="Avg Price"/>
      <sheetName val="File4Web"/>
      <sheetName val="CopyEnergy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N51"/>
  <sheetViews>
    <sheetView showGridLines="0" tabSelected="1" zoomScale="75" zoomScaleNormal="75" workbookViewId="0">
      <selection activeCell="B19" sqref="B19"/>
    </sheetView>
  </sheetViews>
  <sheetFormatPr defaultColWidth="0" defaultRowHeight="12.5" zeroHeight="1"/>
  <cols>
    <col min="1" max="14" width="10.7265625" customWidth="1"/>
    <col min="15" max="16384" width="9.26953125" hidden="1"/>
  </cols>
  <sheetData>
    <row r="1" spans="1:13" ht="14">
      <c r="A1" s="506"/>
      <c r="B1" s="335"/>
      <c r="C1" s="335"/>
      <c r="D1" s="335"/>
      <c r="E1" s="335"/>
      <c r="F1" s="335"/>
      <c r="G1" s="335"/>
      <c r="H1" s="335"/>
      <c r="I1" s="335"/>
      <c r="J1" s="335"/>
      <c r="K1" s="335"/>
      <c r="L1" s="335"/>
      <c r="M1" s="336" t="s">
        <v>0</v>
      </c>
    </row>
    <row r="2" spans="1:13">
      <c r="A2" s="20"/>
      <c r="M2" s="328" t="s">
        <v>1</v>
      </c>
    </row>
    <row r="3" spans="1:13">
      <c r="A3" s="20"/>
      <c r="M3" s="505" t="s">
        <v>2</v>
      </c>
    </row>
    <row r="4" spans="1:13">
      <c r="A4" s="20"/>
      <c r="M4" s="505" t="s">
        <v>3</v>
      </c>
    </row>
    <row r="5" spans="1:13">
      <c r="A5" s="20"/>
      <c r="M5" s="21"/>
    </row>
    <row r="6" spans="1:13">
      <c r="A6" s="20"/>
      <c r="M6" s="21"/>
    </row>
    <row r="7" spans="1:13">
      <c r="A7" s="20"/>
      <c r="M7" s="21"/>
    </row>
    <row r="8" spans="1:13">
      <c r="A8" s="20"/>
      <c r="M8" s="21"/>
    </row>
    <row r="9" spans="1:13">
      <c r="A9" s="20"/>
      <c r="M9" s="21"/>
    </row>
    <row r="10" spans="1:13">
      <c r="A10" s="20"/>
      <c r="M10" s="21"/>
    </row>
    <row r="11" spans="1:13">
      <c r="A11" s="20"/>
      <c r="M11" s="21"/>
    </row>
    <row r="12" spans="1:13">
      <c r="A12" s="20"/>
      <c r="M12" s="21"/>
    </row>
    <row r="13" spans="1:13">
      <c r="A13" s="20"/>
      <c r="M13" s="21"/>
    </row>
    <row r="14" spans="1:13">
      <c r="A14" s="20"/>
      <c r="M14" s="21"/>
    </row>
    <row r="15" spans="1:13">
      <c r="A15" s="20"/>
      <c r="M15" s="21"/>
    </row>
    <row r="16" spans="1:13">
      <c r="A16" s="20"/>
      <c r="M16" s="21"/>
    </row>
    <row r="17" spans="1:13">
      <c r="A17" s="20"/>
      <c r="M17" s="21"/>
    </row>
    <row r="18" spans="1:13" ht="25">
      <c r="A18" s="20"/>
      <c r="B18" s="141" t="s">
        <v>4</v>
      </c>
      <c r="C18" s="141"/>
      <c r="D18" s="141"/>
      <c r="E18" s="141"/>
      <c r="F18" s="141"/>
      <c r="G18" s="141"/>
      <c r="H18" s="141"/>
      <c r="M18" s="21"/>
    </row>
    <row r="19" spans="1:13" ht="20">
      <c r="A19" s="20"/>
      <c r="B19" s="162"/>
      <c r="M19" s="21"/>
    </row>
    <row r="20" spans="1:13">
      <c r="A20" s="20"/>
      <c r="M20" s="21"/>
    </row>
    <row r="21" spans="1:13">
      <c r="A21" s="20"/>
      <c r="M21" s="21"/>
    </row>
    <row r="22" spans="1:13">
      <c r="A22" s="20"/>
      <c r="M22" s="21"/>
    </row>
    <row r="23" spans="1:13" ht="35">
      <c r="A23" s="20"/>
      <c r="B23" s="91" t="s">
        <v>1</v>
      </c>
      <c r="M23" s="21"/>
    </row>
    <row r="24" spans="1:13" ht="32.5">
      <c r="A24" s="20"/>
      <c r="B24" s="92" t="s">
        <v>5</v>
      </c>
      <c r="M24" s="21"/>
    </row>
    <row r="25" spans="1:13">
      <c r="A25" s="20"/>
      <c r="M25" s="21"/>
    </row>
    <row r="26" spans="1:13">
      <c r="A26" s="20"/>
      <c r="M26" s="21"/>
    </row>
    <row r="27" spans="1:13" ht="25">
      <c r="A27" s="20"/>
      <c r="B27" s="93" t="s">
        <v>6</v>
      </c>
      <c r="M27" s="21"/>
    </row>
    <row r="28" spans="1:13" ht="25">
      <c r="A28" s="20"/>
      <c r="B28" s="94"/>
      <c r="M28" s="21"/>
    </row>
    <row r="29" spans="1:13">
      <c r="A29" s="20"/>
      <c r="M29" s="21"/>
    </row>
    <row r="30" spans="1:13">
      <c r="A30" s="20"/>
      <c r="M30" s="21"/>
    </row>
    <row r="31" spans="1:13">
      <c r="A31" s="20"/>
      <c r="M31" s="21"/>
    </row>
    <row r="32" spans="1:13">
      <c r="A32" s="20"/>
      <c r="M32" s="21"/>
    </row>
    <row r="33" spans="1:13">
      <c r="A33" s="20"/>
      <c r="M33" s="21"/>
    </row>
    <row r="34" spans="1:13">
      <c r="A34" s="20"/>
      <c r="M34" s="21"/>
    </row>
    <row r="35" spans="1:13">
      <c r="A35" s="20"/>
      <c r="M35" s="21"/>
    </row>
    <row r="36" spans="1:13">
      <c r="A36" s="20"/>
      <c r="M36" s="21"/>
    </row>
    <row r="37" spans="1:13">
      <c r="A37" s="20"/>
      <c r="M37" s="21"/>
    </row>
    <row r="38" spans="1:13">
      <c r="A38" s="20"/>
      <c r="M38" s="21"/>
    </row>
    <row r="39" spans="1:13">
      <c r="A39" s="20"/>
      <c r="M39" s="21"/>
    </row>
    <row r="40" spans="1:13">
      <c r="A40" s="20"/>
      <c r="M40" s="21"/>
    </row>
    <row r="41" spans="1:13">
      <c r="A41" s="20"/>
      <c r="M41" s="21"/>
    </row>
    <row r="42" spans="1:13">
      <c r="A42" s="20"/>
      <c r="M42" s="21"/>
    </row>
    <row r="43" spans="1:13">
      <c r="A43" s="20"/>
      <c r="M43" s="21"/>
    </row>
    <row r="44" spans="1:13">
      <c r="A44" s="20"/>
      <c r="M44" s="21"/>
    </row>
    <row r="45" spans="1:13">
      <c r="A45" s="20"/>
      <c r="M45" s="21"/>
    </row>
    <row r="46" spans="1:13">
      <c r="A46" s="20"/>
      <c r="M46" s="21"/>
    </row>
    <row r="47" spans="1:13">
      <c r="A47" s="20"/>
      <c r="M47" s="21"/>
    </row>
    <row r="48" spans="1:13">
      <c r="A48" s="20"/>
      <c r="M48" s="21"/>
    </row>
    <row r="49" spans="1:13">
      <c r="A49" s="20"/>
      <c r="M49" s="21"/>
    </row>
    <row r="50" spans="1:13">
      <c r="A50" s="22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4"/>
    </row>
    <row r="51" spans="1:13"/>
  </sheetData>
  <pageMargins left="1" right="1" top="1" bottom="1" header="0.5" footer="0.5"/>
  <pageSetup paperSize="17" scale="91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>
    <pageSetUpPr fitToPage="1"/>
  </sheetPr>
  <dimension ref="A1:AD68"/>
  <sheetViews>
    <sheetView showGridLines="0" view="pageBreakPreview" topLeftCell="C1" zoomScale="55" zoomScaleNormal="55" zoomScaleSheetLayoutView="55" workbookViewId="0">
      <selection activeCell="F28" sqref="F28"/>
    </sheetView>
  </sheetViews>
  <sheetFormatPr defaultColWidth="0" defaultRowHeight="12.5" zeroHeight="1"/>
  <cols>
    <col min="1" max="1" width="2.7265625" customWidth="1"/>
    <col min="2" max="2" width="9.26953125" customWidth="1"/>
    <col min="3" max="3" width="75.26953125" bestFit="1" customWidth="1"/>
    <col min="4" max="23" width="16.7265625" customWidth="1"/>
    <col min="24" max="24" width="8.7265625" customWidth="1"/>
    <col min="25" max="30" width="0" hidden="1" customWidth="1"/>
    <col min="31" max="16384" width="9.26953125" hidden="1"/>
  </cols>
  <sheetData>
    <row r="1" spans="2:23" ht="18">
      <c r="B1" s="536" t="s">
        <v>240</v>
      </c>
      <c r="C1" s="536"/>
      <c r="D1" s="536"/>
      <c r="E1" s="536"/>
      <c r="F1" s="536"/>
      <c r="G1" s="536"/>
      <c r="H1" s="331"/>
      <c r="I1" s="331"/>
      <c r="J1" s="331"/>
      <c r="K1" s="331"/>
      <c r="L1" s="331"/>
      <c r="M1" s="331"/>
      <c r="N1" s="331"/>
      <c r="O1" s="331"/>
      <c r="P1" s="331"/>
      <c r="Q1" s="331"/>
      <c r="R1" s="39"/>
      <c r="S1" s="39"/>
      <c r="T1" s="39"/>
      <c r="U1" s="39"/>
      <c r="V1" s="39"/>
      <c r="W1" s="332" t="str">
        <f>'1. Cover'!M1</f>
        <v>Updated: 2021-11-29</v>
      </c>
    </row>
    <row r="2" spans="2:23" ht="18">
      <c r="B2" s="506"/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9"/>
      <c r="S2" s="39"/>
      <c r="T2" s="39"/>
      <c r="U2" s="39"/>
      <c r="V2" s="39"/>
      <c r="W2" s="332" t="str">
        <f>'1. Cover'!M2</f>
        <v>EB-2020-0290</v>
      </c>
    </row>
    <row r="3" spans="2:23" ht="18">
      <c r="B3" s="331"/>
      <c r="C3" s="331"/>
      <c r="D3" s="331"/>
      <c r="E3" s="331"/>
      <c r="F3" s="331"/>
      <c r="G3" s="331"/>
      <c r="H3" s="331"/>
      <c r="I3" s="331"/>
      <c r="J3" s="331"/>
      <c r="K3" s="331"/>
      <c r="L3" s="331"/>
      <c r="M3" s="331"/>
      <c r="N3" s="331"/>
      <c r="O3" s="331"/>
      <c r="P3" s="331"/>
      <c r="Q3" s="331"/>
      <c r="R3" s="39"/>
      <c r="S3" s="39"/>
      <c r="T3" s="39"/>
      <c r="U3" s="39"/>
      <c r="V3" s="39"/>
      <c r="W3" s="332" t="str">
        <f>'1. Cover'!M3</f>
        <v>Draft Payment Amounts Order</v>
      </c>
    </row>
    <row r="4" spans="2:23" ht="18">
      <c r="B4" s="331"/>
      <c r="C4" s="331"/>
      <c r="D4" s="331"/>
      <c r="E4" s="331"/>
      <c r="F4" s="331"/>
      <c r="G4" s="331"/>
      <c r="H4" s="331"/>
      <c r="I4" s="331"/>
      <c r="J4" s="331"/>
      <c r="K4" s="331"/>
      <c r="L4" s="331"/>
      <c r="M4" s="331"/>
      <c r="N4" s="331"/>
      <c r="O4" s="331"/>
      <c r="P4" s="331"/>
      <c r="Q4" s="331"/>
      <c r="R4" s="39"/>
      <c r="S4" s="39"/>
      <c r="T4" s="39"/>
      <c r="U4" s="39"/>
      <c r="V4" s="39"/>
      <c r="W4" s="332" t="str">
        <f>'1. Cover'!M4</f>
        <v>Appendix G</v>
      </c>
    </row>
    <row r="5" spans="2:23" ht="18.5" thickBot="1">
      <c r="B5" s="331"/>
      <c r="C5" s="331"/>
      <c r="D5" s="331"/>
      <c r="E5" s="331"/>
      <c r="F5" s="331"/>
      <c r="G5" s="331"/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9"/>
      <c r="S5" s="39"/>
      <c r="T5" s="39"/>
      <c r="U5" s="39"/>
      <c r="V5" s="39"/>
      <c r="W5" s="39"/>
    </row>
    <row r="6" spans="2:23" ht="16.5" customHeight="1" thickBot="1">
      <c r="B6" s="2"/>
      <c r="C6" s="2"/>
      <c r="D6" s="528" t="s">
        <v>241</v>
      </c>
      <c r="E6" s="529"/>
      <c r="F6" s="529"/>
      <c r="G6" s="529"/>
      <c r="H6" s="529"/>
      <c r="I6" s="529"/>
      <c r="J6" s="529"/>
      <c r="K6" s="529"/>
      <c r="L6" s="529"/>
      <c r="M6" s="529"/>
      <c r="N6" s="529"/>
      <c r="O6" s="529"/>
      <c r="P6" s="529"/>
      <c r="Q6" s="529"/>
      <c r="R6" s="529"/>
      <c r="S6" s="529"/>
      <c r="T6" s="529"/>
      <c r="U6" s="529"/>
      <c r="V6" s="529"/>
      <c r="W6" s="530"/>
    </row>
    <row r="7" spans="2:23" ht="15.5">
      <c r="B7" s="83"/>
      <c r="C7" s="82"/>
      <c r="D7" s="538">
        <v>2022</v>
      </c>
      <c r="E7" s="526"/>
      <c r="F7" s="526"/>
      <c r="G7" s="527"/>
      <c r="H7" s="538">
        <v>2023</v>
      </c>
      <c r="I7" s="526"/>
      <c r="J7" s="526"/>
      <c r="K7" s="527"/>
      <c r="L7" s="538">
        <v>2024</v>
      </c>
      <c r="M7" s="526"/>
      <c r="N7" s="526"/>
      <c r="O7" s="527"/>
      <c r="P7" s="538">
        <v>2025</v>
      </c>
      <c r="Q7" s="526"/>
      <c r="R7" s="526"/>
      <c r="S7" s="527"/>
      <c r="T7" s="538">
        <v>2026</v>
      </c>
      <c r="U7" s="526"/>
      <c r="V7" s="526"/>
      <c r="W7" s="527"/>
    </row>
    <row r="8" spans="2:23" ht="15.5">
      <c r="B8" s="41" t="s">
        <v>26</v>
      </c>
      <c r="C8" s="139"/>
      <c r="D8" s="171" t="s">
        <v>27</v>
      </c>
      <c r="E8" s="339" t="s">
        <v>30</v>
      </c>
      <c r="F8" s="339" t="s">
        <v>29</v>
      </c>
      <c r="G8" s="396" t="s">
        <v>29</v>
      </c>
      <c r="H8" s="171" t="s">
        <v>27</v>
      </c>
      <c r="I8" s="339" t="s">
        <v>30</v>
      </c>
      <c r="J8" s="339" t="s">
        <v>29</v>
      </c>
      <c r="K8" s="396" t="s">
        <v>29</v>
      </c>
      <c r="L8" s="171" t="s">
        <v>27</v>
      </c>
      <c r="M8" s="339" t="s">
        <v>30</v>
      </c>
      <c r="N8" s="339" t="s">
        <v>29</v>
      </c>
      <c r="O8" s="396" t="s">
        <v>29</v>
      </c>
      <c r="P8" s="171" t="s">
        <v>27</v>
      </c>
      <c r="Q8" s="339" t="s">
        <v>30</v>
      </c>
      <c r="R8" s="339" t="s">
        <v>29</v>
      </c>
      <c r="S8" s="396" t="s">
        <v>29</v>
      </c>
      <c r="T8" s="171" t="s">
        <v>27</v>
      </c>
      <c r="U8" s="339" t="s">
        <v>30</v>
      </c>
      <c r="V8" s="339" t="s">
        <v>29</v>
      </c>
      <c r="W8" s="396" t="s">
        <v>29</v>
      </c>
    </row>
    <row r="9" spans="2:23" ht="16" thickBot="1">
      <c r="B9" s="42" t="s">
        <v>11</v>
      </c>
      <c r="C9" s="140" t="s">
        <v>31</v>
      </c>
      <c r="D9" s="216">
        <f>'4a. OEB_Adjustment_Input_Sheet'!$E$9</f>
        <v>44196</v>
      </c>
      <c r="E9" s="215">
        <v>44393</v>
      </c>
      <c r="F9" s="146" t="s">
        <v>33</v>
      </c>
      <c r="G9" s="10" t="s">
        <v>34</v>
      </c>
      <c r="H9" s="216">
        <f>'4a. OEB_Adjustment_Input_Sheet'!$E$9</f>
        <v>44196</v>
      </c>
      <c r="I9" s="215">
        <v>44393</v>
      </c>
      <c r="J9" s="146" t="s">
        <v>33</v>
      </c>
      <c r="K9" s="10" t="s">
        <v>34</v>
      </c>
      <c r="L9" s="216">
        <f>'4a. OEB_Adjustment_Input_Sheet'!$E$9</f>
        <v>44196</v>
      </c>
      <c r="M9" s="215">
        <v>44393</v>
      </c>
      <c r="N9" s="146" t="s">
        <v>33</v>
      </c>
      <c r="O9" s="10" t="s">
        <v>34</v>
      </c>
      <c r="P9" s="216">
        <f>'4a. OEB_Adjustment_Input_Sheet'!$E$9</f>
        <v>44196</v>
      </c>
      <c r="Q9" s="215">
        <v>44393</v>
      </c>
      <c r="R9" s="146" t="s">
        <v>33</v>
      </c>
      <c r="S9" s="10" t="s">
        <v>34</v>
      </c>
      <c r="T9" s="216">
        <f>'4a. OEB_Adjustment_Input_Sheet'!$E$9</f>
        <v>44196</v>
      </c>
      <c r="U9" s="215">
        <v>44393</v>
      </c>
      <c r="V9" s="146" t="s">
        <v>33</v>
      </c>
      <c r="W9" s="10" t="s">
        <v>34</v>
      </c>
    </row>
    <row r="10" spans="2:23" ht="15" customHeight="1">
      <c r="B10" s="40"/>
      <c r="C10" s="496"/>
      <c r="D10" s="142" t="s">
        <v>35</v>
      </c>
      <c r="E10" s="142" t="s">
        <v>36</v>
      </c>
      <c r="F10" s="494" t="s">
        <v>37</v>
      </c>
      <c r="G10" s="144" t="s">
        <v>38</v>
      </c>
      <c r="H10" s="501" t="s">
        <v>39</v>
      </c>
      <c r="I10" s="142" t="s">
        <v>40</v>
      </c>
      <c r="J10" s="143" t="s">
        <v>41</v>
      </c>
      <c r="K10" s="144" t="s">
        <v>42</v>
      </c>
      <c r="L10" s="142" t="s">
        <v>43</v>
      </c>
      <c r="M10" s="142" t="s">
        <v>44</v>
      </c>
      <c r="N10" s="143" t="s">
        <v>45</v>
      </c>
      <c r="O10" s="144" t="s">
        <v>46</v>
      </c>
      <c r="P10" s="142" t="s">
        <v>47</v>
      </c>
      <c r="Q10" s="142" t="s">
        <v>48</v>
      </c>
      <c r="R10" s="143" t="s">
        <v>49</v>
      </c>
      <c r="S10" s="144" t="s">
        <v>50</v>
      </c>
      <c r="T10" s="142" t="s">
        <v>51</v>
      </c>
      <c r="U10" s="501" t="s">
        <v>52</v>
      </c>
      <c r="V10" s="143" t="s">
        <v>53</v>
      </c>
      <c r="W10" s="144" t="s">
        <v>54</v>
      </c>
    </row>
    <row r="11" spans="2:23" ht="15.75" customHeight="1" thickBot="1">
      <c r="B11" s="40"/>
      <c r="C11" s="71"/>
      <c r="D11" s="170"/>
      <c r="E11" s="142"/>
      <c r="F11" s="143"/>
      <c r="G11" s="144"/>
      <c r="H11" s="266"/>
      <c r="I11" s="465"/>
      <c r="J11" s="267"/>
      <c r="K11" s="268"/>
      <c r="L11" s="266"/>
      <c r="M11" s="465"/>
      <c r="N11" s="267"/>
      <c r="O11" s="268"/>
      <c r="P11" s="266"/>
      <c r="Q11" s="465"/>
      <c r="R11" s="267"/>
      <c r="S11" s="268"/>
      <c r="T11" s="266"/>
      <c r="U11" s="465"/>
      <c r="V11" s="267"/>
      <c r="W11" s="268"/>
    </row>
    <row r="12" spans="2:23" ht="16.5" customHeight="1" thickBot="1">
      <c r="B12" s="37">
        <v>1</v>
      </c>
      <c r="C12" s="70" t="s">
        <v>242</v>
      </c>
      <c r="D12" s="269">
        <v>43.88</v>
      </c>
      <c r="E12" s="479">
        <v>43.88</v>
      </c>
      <c r="F12" s="270"/>
      <c r="G12" s="271">
        <v>43.88</v>
      </c>
      <c r="H12" s="269">
        <v>43.88</v>
      </c>
      <c r="I12" s="479">
        <v>43.88</v>
      </c>
      <c r="J12" s="270"/>
      <c r="K12" s="271">
        <v>43.88</v>
      </c>
      <c r="L12" s="269">
        <v>43.88</v>
      </c>
      <c r="M12" s="479">
        <v>43.88</v>
      </c>
      <c r="N12" s="270"/>
      <c r="O12" s="271">
        <v>43.88</v>
      </c>
      <c r="P12" s="269">
        <v>43.88</v>
      </c>
      <c r="Q12" s="479">
        <v>43.88</v>
      </c>
      <c r="R12" s="270"/>
      <c r="S12" s="271">
        <v>43.88</v>
      </c>
      <c r="T12" s="269">
        <v>43.88</v>
      </c>
      <c r="U12" s="479">
        <v>43.88</v>
      </c>
      <c r="V12" s="270"/>
      <c r="W12" s="271">
        <v>43.88</v>
      </c>
    </row>
    <row r="13" spans="2:23" ht="13" thickBot="1"/>
    <row r="14" spans="2:23" ht="16.5" customHeight="1" thickBot="1">
      <c r="B14" s="2"/>
      <c r="C14" s="2"/>
      <c r="D14" s="532" t="s">
        <v>76</v>
      </c>
      <c r="E14" s="533"/>
      <c r="F14" s="533"/>
      <c r="G14" s="533"/>
      <c r="H14" s="533"/>
      <c r="I14" s="533"/>
      <c r="J14" s="533"/>
      <c r="K14" s="533"/>
      <c r="L14" s="533"/>
      <c r="M14" s="533"/>
      <c r="N14" s="533"/>
      <c r="O14" s="533"/>
      <c r="P14" s="533"/>
      <c r="Q14" s="533"/>
      <c r="R14" s="533"/>
      <c r="S14" s="533"/>
      <c r="T14" s="533"/>
      <c r="U14" s="533"/>
      <c r="V14" s="533"/>
      <c r="W14" s="534"/>
    </row>
    <row r="15" spans="2:23" ht="15.5">
      <c r="B15" s="83"/>
      <c r="C15" s="82"/>
      <c r="D15" s="538">
        <v>2022</v>
      </c>
      <c r="E15" s="526"/>
      <c r="F15" s="526"/>
      <c r="G15" s="527"/>
      <c r="H15" s="538">
        <v>2023</v>
      </c>
      <c r="I15" s="526"/>
      <c r="J15" s="526"/>
      <c r="K15" s="527"/>
      <c r="L15" s="538">
        <v>2024</v>
      </c>
      <c r="M15" s="526"/>
      <c r="N15" s="526"/>
      <c r="O15" s="527"/>
      <c r="P15" s="538">
        <v>2025</v>
      </c>
      <c r="Q15" s="526"/>
      <c r="R15" s="526"/>
      <c r="S15" s="527"/>
      <c r="T15" s="538">
        <v>2026</v>
      </c>
      <c r="U15" s="526"/>
      <c r="V15" s="526"/>
      <c r="W15" s="527"/>
    </row>
    <row r="16" spans="2:23" ht="15.5">
      <c r="B16" s="41" t="s">
        <v>26</v>
      </c>
      <c r="C16" s="139"/>
      <c r="D16" s="171" t="s">
        <v>27</v>
      </c>
      <c r="E16" s="339" t="s">
        <v>30</v>
      </c>
      <c r="F16" s="339" t="s">
        <v>29</v>
      </c>
      <c r="G16" s="396" t="s">
        <v>29</v>
      </c>
      <c r="H16" s="171" t="s">
        <v>27</v>
      </c>
      <c r="I16" s="339" t="s">
        <v>30</v>
      </c>
      <c r="J16" s="339" t="s">
        <v>29</v>
      </c>
      <c r="K16" s="396" t="s">
        <v>29</v>
      </c>
      <c r="L16" s="171" t="s">
        <v>27</v>
      </c>
      <c r="M16" s="339" t="s">
        <v>30</v>
      </c>
      <c r="N16" s="339" t="s">
        <v>29</v>
      </c>
      <c r="O16" s="396" t="s">
        <v>29</v>
      </c>
      <c r="P16" s="171" t="s">
        <v>27</v>
      </c>
      <c r="Q16" s="339" t="s">
        <v>30</v>
      </c>
      <c r="R16" s="339" t="s">
        <v>29</v>
      </c>
      <c r="S16" s="396" t="s">
        <v>29</v>
      </c>
      <c r="T16" s="171" t="s">
        <v>27</v>
      </c>
      <c r="U16" s="339" t="s">
        <v>30</v>
      </c>
      <c r="V16" s="339" t="s">
        <v>29</v>
      </c>
      <c r="W16" s="396" t="s">
        <v>29</v>
      </c>
    </row>
    <row r="17" spans="2:23" ht="16" thickBot="1">
      <c r="B17" s="42" t="s">
        <v>11</v>
      </c>
      <c r="C17" s="140" t="s">
        <v>31</v>
      </c>
      <c r="D17" s="216">
        <f>'4a. OEB_Adjustment_Input_Sheet'!$E$9</f>
        <v>44196</v>
      </c>
      <c r="E17" s="215">
        <v>44393</v>
      </c>
      <c r="F17" s="146" t="s">
        <v>33</v>
      </c>
      <c r="G17" s="10" t="s">
        <v>34</v>
      </c>
      <c r="H17" s="216">
        <f>'4a. OEB_Adjustment_Input_Sheet'!$E$9</f>
        <v>44196</v>
      </c>
      <c r="I17" s="215">
        <v>44393</v>
      </c>
      <c r="J17" s="146" t="s">
        <v>33</v>
      </c>
      <c r="K17" s="10" t="s">
        <v>34</v>
      </c>
      <c r="L17" s="216">
        <f>'4a. OEB_Adjustment_Input_Sheet'!$E$9</f>
        <v>44196</v>
      </c>
      <c r="M17" s="215">
        <v>44393</v>
      </c>
      <c r="N17" s="146" t="s">
        <v>33</v>
      </c>
      <c r="O17" s="10" t="s">
        <v>34</v>
      </c>
      <c r="P17" s="216">
        <f>'4a. OEB_Adjustment_Input_Sheet'!$E$9</f>
        <v>44196</v>
      </c>
      <c r="Q17" s="215">
        <v>44393</v>
      </c>
      <c r="R17" s="146" t="s">
        <v>33</v>
      </c>
      <c r="S17" s="10" t="s">
        <v>34</v>
      </c>
      <c r="T17" s="216">
        <f>'4a. OEB_Adjustment_Input_Sheet'!$E$9</f>
        <v>44196</v>
      </c>
      <c r="U17" s="215">
        <v>44393</v>
      </c>
      <c r="V17" s="146" t="s">
        <v>33</v>
      </c>
      <c r="W17" s="10" t="s">
        <v>34</v>
      </c>
    </row>
    <row r="18" spans="2:23" ht="15.5">
      <c r="B18" s="40"/>
      <c r="C18" s="71"/>
      <c r="D18" s="495" t="s">
        <v>35</v>
      </c>
      <c r="E18" s="142" t="s">
        <v>36</v>
      </c>
      <c r="F18" s="494" t="s">
        <v>37</v>
      </c>
      <c r="G18" s="144" t="s">
        <v>38</v>
      </c>
      <c r="H18" s="501" t="s">
        <v>39</v>
      </c>
      <c r="I18" s="142" t="s">
        <v>40</v>
      </c>
      <c r="J18" s="143" t="s">
        <v>41</v>
      </c>
      <c r="K18" s="144" t="s">
        <v>42</v>
      </c>
      <c r="L18" s="142" t="s">
        <v>43</v>
      </c>
      <c r="M18" s="142" t="s">
        <v>44</v>
      </c>
      <c r="N18" s="143" t="s">
        <v>45</v>
      </c>
      <c r="O18" s="144" t="s">
        <v>46</v>
      </c>
      <c r="P18" s="142" t="s">
        <v>47</v>
      </c>
      <c r="Q18" s="142" t="s">
        <v>48</v>
      </c>
      <c r="R18" s="143" t="s">
        <v>49</v>
      </c>
      <c r="S18" s="144" t="s">
        <v>50</v>
      </c>
      <c r="T18" s="142" t="s">
        <v>51</v>
      </c>
      <c r="U18" s="501" t="s">
        <v>52</v>
      </c>
      <c r="V18" s="143" t="s">
        <v>53</v>
      </c>
      <c r="W18" s="144" t="s">
        <v>54</v>
      </c>
    </row>
    <row r="19" spans="2:23" ht="13" thickBot="1">
      <c r="B19" s="46"/>
      <c r="D19" s="46"/>
      <c r="G19" s="47"/>
      <c r="H19" s="46"/>
      <c r="K19" s="47"/>
      <c r="L19" s="46"/>
      <c r="O19" s="47"/>
      <c r="P19" s="46"/>
      <c r="S19" s="47"/>
      <c r="T19" s="46"/>
      <c r="W19" s="47"/>
    </row>
    <row r="20" spans="2:23" ht="16" thickBot="1">
      <c r="B20" s="36">
        <v>2</v>
      </c>
      <c r="C20" s="2" t="s">
        <v>243</v>
      </c>
      <c r="D20" s="132">
        <f>'7. Rev_Req'!D37</f>
        <v>3611.3659159650256</v>
      </c>
      <c r="E20" s="463">
        <f>'7. Rev_Req'!E37</f>
        <v>3511.6757414886306</v>
      </c>
      <c r="F20" s="133">
        <f>G20-E20</f>
        <v>3.7805266638974899</v>
      </c>
      <c r="G20" s="134">
        <f>'7. Rev_Req'!G37</f>
        <v>3515.4562681525281</v>
      </c>
      <c r="H20" s="132">
        <f>'7. Rev_Req'!H37</f>
        <v>3540.8265248476473</v>
      </c>
      <c r="I20" s="463">
        <f>'7. Rev_Req'!I37</f>
        <v>3425.8911469782834</v>
      </c>
      <c r="J20" s="133">
        <f>K20-I20</f>
        <v>4.1571078593469792</v>
      </c>
      <c r="K20" s="134">
        <f>'7. Rev_Req'!K37</f>
        <v>3430.0482548376303</v>
      </c>
      <c r="L20" s="132">
        <f>'7. Rev_Req'!L37</f>
        <v>3644.2096971026244</v>
      </c>
      <c r="M20" s="463">
        <f>'7. Rev_Req'!M37</f>
        <v>3510.5017353668063</v>
      </c>
      <c r="N20" s="133">
        <f>O20-M20</f>
        <v>7.7686304043895689</v>
      </c>
      <c r="O20" s="134">
        <f>'7. Rev_Req'!O37</f>
        <v>3518.2703657711959</v>
      </c>
      <c r="P20" s="132">
        <f>'7. Rev_Req'!P37</f>
        <v>3324.5234060371986</v>
      </c>
      <c r="Q20" s="463">
        <f>'7. Rev_Req'!Q37</f>
        <v>3187.9744303387974</v>
      </c>
      <c r="R20" s="133">
        <f>S20-Q20</f>
        <v>9.5955233191443767</v>
      </c>
      <c r="S20" s="134">
        <f>'7. Rev_Req'!S37</f>
        <v>3197.5699536579418</v>
      </c>
      <c r="T20" s="132">
        <f>'7. Rev_Req'!T37</f>
        <v>2550.9256777285391</v>
      </c>
      <c r="U20" s="463">
        <f>'7. Rev_Req'!U37</f>
        <v>2428.5361996032566</v>
      </c>
      <c r="V20" s="133">
        <f>W20-U20</f>
        <v>10.942649707026249</v>
      </c>
      <c r="W20" s="134">
        <f>'7. Rev_Req'!W37</f>
        <v>2439.4788493102828</v>
      </c>
    </row>
    <row r="21" spans="2:23" ht="16" thickBot="1">
      <c r="B21" s="46"/>
      <c r="D21" s="67"/>
      <c r="E21" s="52"/>
      <c r="F21" s="52"/>
      <c r="G21" s="66"/>
      <c r="H21" s="67"/>
      <c r="I21" s="52"/>
      <c r="J21" s="52"/>
      <c r="K21" s="66"/>
      <c r="L21" s="67"/>
      <c r="M21" s="52"/>
      <c r="N21" s="52"/>
      <c r="O21" s="66"/>
      <c r="P21" s="67"/>
      <c r="Q21" s="52"/>
      <c r="R21" s="52"/>
      <c r="S21" s="66"/>
      <c r="T21" s="67"/>
      <c r="U21" s="52"/>
      <c r="V21" s="52"/>
      <c r="W21" s="66"/>
    </row>
    <row r="22" spans="2:23" ht="16" thickBot="1">
      <c r="B22" s="36">
        <v>3</v>
      </c>
      <c r="C22" s="2" t="s">
        <v>244</v>
      </c>
      <c r="D22" s="132">
        <f>'7. Rev_Req'!D35</f>
        <v>0</v>
      </c>
      <c r="E22" s="463">
        <f>'7. Rev_Req'!E35</f>
        <v>0</v>
      </c>
      <c r="F22" s="272">
        <f>G22-E22</f>
        <v>0</v>
      </c>
      <c r="G22" s="134">
        <f>'7. Rev_Req'!G35</f>
        <v>0</v>
      </c>
      <c r="H22" s="132">
        <v>9.5390547613850636</v>
      </c>
      <c r="I22" s="463">
        <f>'7. Rev_Req'!I35</f>
        <v>14.944668602328054</v>
      </c>
      <c r="J22" s="133">
        <f>K22-I22</f>
        <v>2.6908156453346876E-2</v>
      </c>
      <c r="K22" s="134">
        <f>'7. Rev_Req'!K35</f>
        <v>14.971576758781401</v>
      </c>
      <c r="L22" s="132">
        <v>18.650690153069959</v>
      </c>
      <c r="M22" s="463">
        <f>'7. Rev_Req'!M35</f>
        <v>29.234597728971131</v>
      </c>
      <c r="N22" s="133">
        <f>O22-M22</f>
        <v>5.6670078776498656E-2</v>
      </c>
      <c r="O22" s="134">
        <f>'7. Rev_Req'!O35</f>
        <v>29.29126780774763</v>
      </c>
      <c r="P22" s="132">
        <v>25.546493040031301</v>
      </c>
      <c r="Q22" s="463">
        <f>'7. Rev_Req'!Q35</f>
        <v>39.899645412837003</v>
      </c>
      <c r="R22" s="133">
        <f>S22-Q22</f>
        <v>8.8804431442966347E-2</v>
      </c>
      <c r="S22" s="134">
        <f>'7. Rev_Req'!S35</f>
        <v>39.98844984427997</v>
      </c>
      <c r="T22" s="132">
        <v>18.033300733095004</v>
      </c>
      <c r="U22" s="463">
        <f>'7. Rev_Req'!U35</f>
        <v>27.575405836878929</v>
      </c>
      <c r="V22" s="133">
        <f>W22-U22</f>
        <v>0.10308399671811941</v>
      </c>
      <c r="W22" s="134">
        <f>'7. Rev_Req'!W35</f>
        <v>27.678489833597048</v>
      </c>
    </row>
    <row r="23" spans="2:23" ht="16" thickBot="1">
      <c r="B23" s="36"/>
      <c r="C23" s="2"/>
      <c r="D23" s="131"/>
      <c r="E23" s="129"/>
      <c r="F23" s="129"/>
      <c r="G23" s="130"/>
      <c r="H23" s="131"/>
      <c r="I23" s="129"/>
      <c r="J23" s="129"/>
      <c r="K23" s="130"/>
      <c r="L23" s="131"/>
      <c r="M23" s="129"/>
      <c r="N23" s="129"/>
      <c r="O23" s="130"/>
      <c r="P23" s="131"/>
      <c r="Q23" s="129"/>
      <c r="R23" s="129"/>
      <c r="S23" s="130"/>
      <c r="T23" s="131"/>
      <c r="U23" s="129"/>
      <c r="V23" s="129"/>
      <c r="W23" s="130"/>
    </row>
    <row r="24" spans="2:23" ht="16" thickBot="1">
      <c r="B24" s="36">
        <v>4</v>
      </c>
      <c r="C24" s="2" t="s">
        <v>235</v>
      </c>
      <c r="D24" s="132">
        <f>'4a. OEB_Adjustment_Input_Sheet'!E59</f>
        <v>33.200164176462152</v>
      </c>
      <c r="E24" s="463">
        <f>'4a. OEB_Adjustment_Input_Sheet'!F59</f>
        <v>33.600164176462151</v>
      </c>
      <c r="F24" s="133">
        <f>G24-E24</f>
        <v>0</v>
      </c>
      <c r="G24" s="134">
        <f>'4a. OEB_Adjustment_Input_Sheet'!H59</f>
        <v>33.600164176462151</v>
      </c>
      <c r="H24" s="132">
        <f>'4a. OEB_Adjustment_Input_Sheet'!I59</f>
        <v>30.827702027725657</v>
      </c>
      <c r="I24" s="463">
        <f>'4a. OEB_Adjustment_Input_Sheet'!J59</f>
        <v>31.227702027725655</v>
      </c>
      <c r="J24" s="133">
        <f>K24-I24</f>
        <v>0</v>
      </c>
      <c r="K24" s="134">
        <f>'4a. OEB_Adjustment_Input_Sheet'!L59</f>
        <v>31.227702027725655</v>
      </c>
      <c r="L24" s="132">
        <f>'4a. OEB_Adjustment_Input_Sheet'!M59</f>
        <v>33.299999999999997</v>
      </c>
      <c r="M24" s="463">
        <f>'4a. OEB_Adjustment_Input_Sheet'!N59</f>
        <v>34</v>
      </c>
      <c r="N24" s="133">
        <f>O24-M24</f>
        <v>0</v>
      </c>
      <c r="O24" s="134">
        <f>'4a. OEB_Adjustment_Input_Sheet'!P59</f>
        <v>34</v>
      </c>
      <c r="P24" s="132">
        <f>'4a. OEB_Adjustment_Input_Sheet'!Q59</f>
        <v>30.189065368159635</v>
      </c>
      <c r="Q24" s="463">
        <f>'4a. OEB_Adjustment_Input_Sheet'!R59</f>
        <v>31.089065368159634</v>
      </c>
      <c r="R24" s="133">
        <f>S24-Q24</f>
        <v>0</v>
      </c>
      <c r="S24" s="134">
        <f>'4a. OEB_Adjustment_Input_Sheet'!T59</f>
        <v>31.089065368159634</v>
      </c>
      <c r="T24" s="132">
        <f>'4a. OEB_Adjustment_Input_Sheet'!U59</f>
        <v>21.511204607036518</v>
      </c>
      <c r="U24" s="463">
        <f>'4a. OEB_Adjustment_Input_Sheet'!V59</f>
        <v>21.911204607036517</v>
      </c>
      <c r="V24" s="133">
        <f>W24-U24</f>
        <v>0</v>
      </c>
      <c r="W24" s="134">
        <f>'4a. OEB_Adjustment_Input_Sheet'!X59</f>
        <v>21.911204607036517</v>
      </c>
    </row>
    <row r="25" spans="2:23" ht="16" thickBot="1">
      <c r="B25" s="36"/>
      <c r="C25" s="2"/>
      <c r="D25" s="117"/>
      <c r="E25" s="440"/>
      <c r="F25" s="274"/>
      <c r="G25" s="118"/>
      <c r="H25" s="117"/>
      <c r="I25" s="440"/>
      <c r="J25" s="274"/>
      <c r="K25" s="118"/>
      <c r="L25" s="117"/>
      <c r="M25" s="440"/>
      <c r="N25" s="274"/>
      <c r="O25" s="118"/>
      <c r="P25" s="117"/>
      <c r="Q25" s="440"/>
      <c r="R25" s="274"/>
      <c r="S25" s="118"/>
      <c r="T25" s="117"/>
      <c r="U25" s="440"/>
      <c r="V25" s="274"/>
      <c r="W25" s="118"/>
    </row>
    <row r="26" spans="2:23" ht="16" thickBot="1">
      <c r="B26" s="37">
        <v>5</v>
      </c>
      <c r="C26" s="70" t="s">
        <v>245</v>
      </c>
      <c r="D26" s="76">
        <f>(D20)/D24</f>
        <v>108.77554390304394</v>
      </c>
      <c r="E26" s="464">
        <f>(E20)/E24</f>
        <v>104.51364829784544</v>
      </c>
      <c r="F26" s="77">
        <f>G26-E26</f>
        <v>0.11251512474888159</v>
      </c>
      <c r="G26" s="78">
        <f>(G20)/G24</f>
        <v>104.62616342259432</v>
      </c>
      <c r="H26" s="464">
        <f>(H20)/H24</f>
        <v>114.85859444415019</v>
      </c>
      <c r="I26" s="464">
        <f>(I20)/I24</f>
        <v>109.70679635461458</v>
      </c>
      <c r="J26" s="77">
        <f>K26-I26</f>
        <v>0.13312243903365584</v>
      </c>
      <c r="K26" s="78">
        <f>(K20)/K24</f>
        <v>109.83991879364824</v>
      </c>
      <c r="L26" s="76">
        <f>(L20)/L24</f>
        <v>109.43572663971847</v>
      </c>
      <c r="M26" s="464">
        <f>(M20)/M24</f>
        <v>103.25005104020019</v>
      </c>
      <c r="N26" s="77">
        <f>O26-M26</f>
        <v>0.22848912954086131</v>
      </c>
      <c r="O26" s="78">
        <f>(O20)/O24</f>
        <v>103.47854016974105</v>
      </c>
      <c r="P26" s="76">
        <f>(P20)/P24</f>
        <v>110.12342931105012</v>
      </c>
      <c r="Q26" s="464">
        <f>(Q20)/Q24</f>
        <v>102.54327020084087</v>
      </c>
      <c r="R26" s="77">
        <f>S26-Q26</f>
        <v>0.30864624605189306</v>
      </c>
      <c r="S26" s="78">
        <f>(S20)/S24</f>
        <v>102.85191644689276</v>
      </c>
      <c r="T26" s="76">
        <f>(T20)/T24</f>
        <v>118.58590554682871</v>
      </c>
      <c r="U26" s="464">
        <f>(U20)/U24</f>
        <v>110.83535767008271</v>
      </c>
      <c r="V26" s="77">
        <f>W26-U26</f>
        <v>0.49940885968049997</v>
      </c>
      <c r="W26" s="464">
        <f>(W20)/W24</f>
        <v>111.33476652976321</v>
      </c>
    </row>
    <row r="27" spans="2:23" ht="16" thickBot="1">
      <c r="B27" s="36"/>
      <c r="C27" s="2"/>
      <c r="D27" s="131"/>
      <c r="E27" s="129"/>
      <c r="F27" s="275"/>
      <c r="G27" s="130"/>
      <c r="H27" s="131"/>
      <c r="I27" s="129"/>
      <c r="J27" s="275"/>
      <c r="K27" s="130"/>
      <c r="L27" s="131"/>
      <c r="M27" s="129"/>
      <c r="N27" s="275"/>
      <c r="O27" s="130"/>
      <c r="P27" s="131"/>
      <c r="Q27" s="129"/>
      <c r="R27" s="275"/>
      <c r="S27" s="130"/>
      <c r="T27" s="131"/>
      <c r="U27" s="129"/>
      <c r="V27" s="275"/>
      <c r="W27" s="130"/>
    </row>
    <row r="28" spans="2:23" ht="16" thickBot="1">
      <c r="B28" s="37">
        <v>6</v>
      </c>
      <c r="C28" s="70" t="s">
        <v>246</v>
      </c>
      <c r="D28" s="76">
        <v>101.58</v>
      </c>
      <c r="E28" s="464">
        <v>102.06</v>
      </c>
      <c r="F28" s="77">
        <f>IFERROR(F20/F24,0)</f>
        <v>0</v>
      </c>
      <c r="G28" s="464">
        <v>102.64</v>
      </c>
      <c r="H28" s="76">
        <v>105.21</v>
      </c>
      <c r="I28" s="464">
        <v>105.68</v>
      </c>
      <c r="J28" s="77">
        <f>IFERROR(J20/J24,0)</f>
        <v>0</v>
      </c>
      <c r="K28" s="78">
        <v>106.3</v>
      </c>
      <c r="L28" s="76">
        <v>104.49</v>
      </c>
      <c r="M28" s="464">
        <v>103.25005104020019</v>
      </c>
      <c r="N28" s="77">
        <f>IFERROR(N20/N24,0)</f>
        <v>0</v>
      </c>
      <c r="O28" s="78">
        <v>103.48</v>
      </c>
      <c r="P28" s="76">
        <v>106.7</v>
      </c>
      <c r="Q28" s="464">
        <v>102.54327020084087</v>
      </c>
      <c r="R28" s="77">
        <f>IFERROR(R20/R24,0)</f>
        <v>0</v>
      </c>
      <c r="S28" s="78">
        <v>102.85</v>
      </c>
      <c r="T28" s="76">
        <v>120.67</v>
      </c>
      <c r="U28" s="464">
        <v>110.83535767008271</v>
      </c>
      <c r="V28" s="77">
        <f>IFERROR(V20/V24,0)</f>
        <v>0</v>
      </c>
      <c r="W28" s="464">
        <v>111.33</v>
      </c>
    </row>
    <row r="29" spans="2:23" ht="15.5">
      <c r="B29" s="45"/>
      <c r="C29" s="12"/>
      <c r="D29" s="64"/>
      <c r="E29" s="64"/>
      <c r="F29" s="63"/>
      <c r="G29" s="64"/>
      <c r="H29" s="64"/>
      <c r="I29" s="64"/>
      <c r="J29" s="63"/>
      <c r="K29" s="64"/>
      <c r="L29" s="64"/>
      <c r="M29" s="64"/>
      <c r="N29" s="63"/>
      <c r="O29" s="64"/>
      <c r="P29" s="64"/>
      <c r="Q29" s="64"/>
      <c r="R29" s="63"/>
      <c r="S29" s="64"/>
      <c r="T29" s="64"/>
      <c r="U29" s="64"/>
      <c r="V29" s="63"/>
      <c r="W29" s="64"/>
    </row>
    <row r="30" spans="2:23" ht="15.5">
      <c r="B30" s="283" t="s">
        <v>195</v>
      </c>
      <c r="C30" s="12"/>
      <c r="D30" s="12"/>
      <c r="E30" s="12"/>
      <c r="F30" s="63"/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3"/>
      <c r="S30" s="64"/>
      <c r="T30" s="64"/>
      <c r="U30" s="64"/>
      <c r="V30" s="81"/>
      <c r="W30" s="75"/>
    </row>
    <row r="31" spans="2:23"/>
    <row r="32" spans="2:23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</sheetData>
  <mergeCells count="13">
    <mergeCell ref="B1:G1"/>
    <mergeCell ref="P15:S15"/>
    <mergeCell ref="T15:W15"/>
    <mergeCell ref="H15:K15"/>
    <mergeCell ref="L15:O15"/>
    <mergeCell ref="H7:K7"/>
    <mergeCell ref="L7:O7"/>
    <mergeCell ref="D7:G7"/>
    <mergeCell ref="P7:S7"/>
    <mergeCell ref="T7:W7"/>
    <mergeCell ref="D14:W14"/>
    <mergeCell ref="D15:G15"/>
    <mergeCell ref="D6:W6"/>
  </mergeCells>
  <pageMargins left="1" right="1" top="1" bottom="1" header="0.5" footer="0.5"/>
  <pageSetup paperSize="17" scale="46" orientation="landscape" r:id="rId1"/>
  <headerFooter>
    <oddHeader>&amp;COPG Requested Payment Amounts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>
    <pageSetUpPr fitToPage="1"/>
  </sheetPr>
  <dimension ref="A1:AD107"/>
  <sheetViews>
    <sheetView showGridLines="0" view="pageBreakPreview" topLeftCell="A23" zoomScale="40" zoomScaleNormal="55" zoomScaleSheetLayoutView="40" workbookViewId="0">
      <selection activeCell="R68" sqref="R68"/>
    </sheetView>
  </sheetViews>
  <sheetFormatPr defaultColWidth="0" defaultRowHeight="12.5" zeroHeight="1"/>
  <cols>
    <col min="1" max="1" width="2.7265625" customWidth="1"/>
    <col min="2" max="2" width="9.26953125" customWidth="1"/>
    <col min="3" max="3" width="81.54296875" customWidth="1"/>
    <col min="4" max="25" width="16.7265625" customWidth="1"/>
    <col min="26" max="26" width="8.7265625" customWidth="1"/>
    <col min="27" max="30" width="0" hidden="1" customWidth="1"/>
    <col min="31" max="16384" width="9.26953125" hidden="1"/>
  </cols>
  <sheetData>
    <row r="1" spans="2:25" ht="18">
      <c r="B1" s="536" t="s">
        <v>247</v>
      </c>
      <c r="C1" s="536"/>
      <c r="D1" s="536"/>
      <c r="E1" s="536"/>
      <c r="F1" s="536"/>
      <c r="G1" s="536"/>
      <c r="H1" s="331"/>
      <c r="I1" s="331"/>
      <c r="J1" s="331"/>
      <c r="K1" s="331"/>
      <c r="L1" s="331"/>
      <c r="M1" s="331"/>
      <c r="N1" s="331"/>
      <c r="O1" s="331"/>
      <c r="P1" s="331"/>
      <c r="Q1" s="331"/>
      <c r="R1" s="331"/>
      <c r="S1" s="331"/>
      <c r="T1" s="331"/>
      <c r="U1" s="331"/>
      <c r="V1" s="331"/>
      <c r="W1" s="332" t="str">
        <f>'1. Cover'!M1</f>
        <v>Updated: 2021-11-29</v>
      </c>
      <c r="X1" s="331"/>
      <c r="Y1" s="331"/>
    </row>
    <row r="2" spans="2:25" ht="18">
      <c r="B2" s="506"/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  <c r="V2" s="331"/>
      <c r="W2" s="332" t="str">
        <f>'1. Cover'!M2</f>
        <v>EB-2020-0290</v>
      </c>
      <c r="X2" s="331"/>
      <c r="Y2" s="331"/>
    </row>
    <row r="3" spans="2:25" ht="18">
      <c r="B3" s="331"/>
      <c r="C3" s="331"/>
      <c r="D3" s="331"/>
      <c r="E3" s="331"/>
      <c r="F3" s="331"/>
      <c r="G3" s="331"/>
      <c r="H3" s="331"/>
      <c r="I3" s="331"/>
      <c r="J3" s="331"/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331"/>
      <c r="V3" s="331"/>
      <c r="W3" s="332" t="str">
        <f>'1. Cover'!M3</f>
        <v>Draft Payment Amounts Order</v>
      </c>
      <c r="X3" s="331"/>
      <c r="Y3" s="331"/>
    </row>
    <row r="4" spans="2:25" ht="18">
      <c r="B4" s="331"/>
      <c r="C4" s="331"/>
      <c r="D4" s="331"/>
      <c r="E4" s="331"/>
      <c r="F4" s="331"/>
      <c r="G4" s="331"/>
      <c r="H4" s="331"/>
      <c r="I4" s="331"/>
      <c r="J4" s="331"/>
      <c r="K4" s="331"/>
      <c r="L4" s="331"/>
      <c r="M4" s="331"/>
      <c r="N4" s="331"/>
      <c r="O4" s="331"/>
      <c r="P4" s="331"/>
      <c r="Q4" s="331"/>
      <c r="R4" s="331"/>
      <c r="S4" s="331"/>
      <c r="T4" s="331"/>
      <c r="U4" s="331"/>
      <c r="V4" s="331"/>
      <c r="W4" s="332" t="str">
        <f>'1. Cover'!M4</f>
        <v>Appendix G</v>
      </c>
      <c r="X4" s="331"/>
      <c r="Y4" s="331"/>
    </row>
    <row r="5" spans="2:25" ht="18.5" thickBot="1">
      <c r="B5" s="331"/>
      <c r="C5" s="331"/>
      <c r="D5" s="331"/>
      <c r="E5" s="331"/>
      <c r="F5" s="331"/>
      <c r="G5" s="331"/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31"/>
      <c r="S5" s="331"/>
      <c r="T5" s="331"/>
      <c r="U5" s="331"/>
      <c r="V5" s="331"/>
      <c r="W5" s="331"/>
      <c r="X5" s="331"/>
      <c r="Y5" s="331"/>
    </row>
    <row r="6" spans="2:25" ht="15.75" customHeight="1" thickBot="1">
      <c r="B6" s="2"/>
      <c r="C6" s="2"/>
      <c r="D6" s="532" t="s">
        <v>248</v>
      </c>
      <c r="E6" s="533"/>
      <c r="F6" s="533"/>
      <c r="G6" s="533"/>
      <c r="H6" s="533"/>
      <c r="I6" s="533"/>
      <c r="J6" s="533"/>
      <c r="K6" s="533"/>
      <c r="L6" s="533"/>
      <c r="M6" s="533"/>
      <c r="N6" s="533"/>
      <c r="O6" s="533"/>
      <c r="P6" s="533"/>
      <c r="Q6" s="533"/>
      <c r="R6" s="533"/>
      <c r="S6" s="533"/>
      <c r="T6" s="533"/>
      <c r="U6" s="533"/>
      <c r="V6" s="533"/>
      <c r="W6" s="534"/>
      <c r="X6" s="296"/>
      <c r="Y6" s="296"/>
    </row>
    <row r="7" spans="2:25" ht="15.5">
      <c r="B7" s="83"/>
      <c r="C7" s="82"/>
      <c r="D7" s="538" t="s">
        <v>249</v>
      </c>
      <c r="E7" s="526"/>
      <c r="F7" s="526"/>
      <c r="G7" s="527"/>
      <c r="H7" s="538" t="s">
        <v>250</v>
      </c>
      <c r="I7" s="526"/>
      <c r="J7" s="526"/>
      <c r="K7" s="527"/>
      <c r="L7" s="538" t="s">
        <v>251</v>
      </c>
      <c r="M7" s="526"/>
      <c r="N7" s="526"/>
      <c r="O7" s="527"/>
      <c r="P7" s="538" t="s">
        <v>252</v>
      </c>
      <c r="Q7" s="526"/>
      <c r="R7" s="526"/>
      <c r="S7" s="527"/>
      <c r="T7" s="538" t="s">
        <v>253</v>
      </c>
      <c r="U7" s="526"/>
      <c r="V7" s="526"/>
      <c r="W7" s="527"/>
      <c r="X7" s="297"/>
      <c r="Y7" s="297"/>
    </row>
    <row r="8" spans="2:25" ht="15.5">
      <c r="B8" s="41" t="s">
        <v>26</v>
      </c>
      <c r="C8" s="139"/>
      <c r="D8" s="171" t="s">
        <v>27</v>
      </c>
      <c r="E8" s="339" t="s">
        <v>30</v>
      </c>
      <c r="F8" s="339" t="s">
        <v>29</v>
      </c>
      <c r="G8" s="396" t="s">
        <v>29</v>
      </c>
      <c r="H8" s="171" t="s">
        <v>27</v>
      </c>
      <c r="I8" s="339" t="s">
        <v>30</v>
      </c>
      <c r="J8" s="339" t="s">
        <v>29</v>
      </c>
      <c r="K8" s="396" t="s">
        <v>29</v>
      </c>
      <c r="L8" s="171" t="s">
        <v>27</v>
      </c>
      <c r="M8" s="339" t="s">
        <v>30</v>
      </c>
      <c r="N8" s="339" t="s">
        <v>29</v>
      </c>
      <c r="O8" s="396" t="s">
        <v>29</v>
      </c>
      <c r="P8" s="171" t="s">
        <v>27</v>
      </c>
      <c r="Q8" s="339" t="s">
        <v>30</v>
      </c>
      <c r="R8" s="339" t="s">
        <v>29</v>
      </c>
      <c r="S8" s="396" t="s">
        <v>29</v>
      </c>
      <c r="T8" s="171" t="s">
        <v>27</v>
      </c>
      <c r="U8" s="339" t="s">
        <v>30</v>
      </c>
      <c r="V8" s="339" t="s">
        <v>29</v>
      </c>
      <c r="W8" s="396" t="s">
        <v>29</v>
      </c>
      <c r="X8" s="297"/>
      <c r="Y8" s="297"/>
    </row>
    <row r="9" spans="2:25" ht="16" thickBot="1">
      <c r="B9" s="42" t="s">
        <v>11</v>
      </c>
      <c r="C9" s="140" t="s">
        <v>31</v>
      </c>
      <c r="D9" s="216">
        <f>'4a. OEB_Adjustment_Input_Sheet'!$E$9</f>
        <v>44196</v>
      </c>
      <c r="E9" s="215">
        <v>44393</v>
      </c>
      <c r="F9" s="146" t="s">
        <v>33</v>
      </c>
      <c r="G9" s="10" t="s">
        <v>34</v>
      </c>
      <c r="H9" s="216">
        <f>'4a. OEB_Adjustment_Input_Sheet'!$E$9</f>
        <v>44196</v>
      </c>
      <c r="I9" s="215">
        <v>44393</v>
      </c>
      <c r="J9" s="146" t="s">
        <v>33</v>
      </c>
      <c r="K9" s="10" t="s">
        <v>34</v>
      </c>
      <c r="L9" s="216">
        <f>'4a. OEB_Adjustment_Input_Sheet'!$E$9</f>
        <v>44196</v>
      </c>
      <c r="M9" s="215">
        <v>44393</v>
      </c>
      <c r="N9" s="146" t="s">
        <v>33</v>
      </c>
      <c r="O9" s="10" t="s">
        <v>34</v>
      </c>
      <c r="P9" s="216">
        <f>'4a. OEB_Adjustment_Input_Sheet'!$E$9</f>
        <v>44196</v>
      </c>
      <c r="Q9" s="215">
        <v>44393</v>
      </c>
      <c r="R9" s="146" t="s">
        <v>33</v>
      </c>
      <c r="S9" s="10" t="s">
        <v>34</v>
      </c>
      <c r="T9" s="216">
        <f>'4a. OEB_Adjustment_Input_Sheet'!$E$9</f>
        <v>44196</v>
      </c>
      <c r="U9" s="215">
        <v>44393</v>
      </c>
      <c r="V9" s="146" t="s">
        <v>33</v>
      </c>
      <c r="W9" s="10" t="s">
        <v>34</v>
      </c>
      <c r="X9" s="297"/>
      <c r="Y9" s="297"/>
    </row>
    <row r="10" spans="2:25" ht="15.5">
      <c r="B10" s="40"/>
      <c r="C10" s="496"/>
      <c r="D10" s="142" t="s">
        <v>35</v>
      </c>
      <c r="E10" s="142" t="s">
        <v>36</v>
      </c>
      <c r="F10" s="494" t="s">
        <v>37</v>
      </c>
      <c r="G10" s="144" t="s">
        <v>38</v>
      </c>
      <c r="H10" s="501" t="s">
        <v>39</v>
      </c>
      <c r="I10" s="142" t="s">
        <v>40</v>
      </c>
      <c r="J10" s="143" t="s">
        <v>41</v>
      </c>
      <c r="K10" s="144" t="s">
        <v>42</v>
      </c>
      <c r="L10" s="142" t="s">
        <v>43</v>
      </c>
      <c r="M10" s="142" t="s">
        <v>44</v>
      </c>
      <c r="N10" s="143" t="s">
        <v>45</v>
      </c>
      <c r="O10" s="144" t="s">
        <v>46</v>
      </c>
      <c r="P10" s="142" t="s">
        <v>47</v>
      </c>
      <c r="Q10" s="142" t="s">
        <v>48</v>
      </c>
      <c r="R10" s="143" t="s">
        <v>49</v>
      </c>
      <c r="S10" s="144" t="s">
        <v>50</v>
      </c>
      <c r="T10" s="142" t="s">
        <v>51</v>
      </c>
      <c r="U10" s="501" t="s">
        <v>52</v>
      </c>
      <c r="V10" s="143" t="s">
        <v>53</v>
      </c>
      <c r="W10" s="144" t="s">
        <v>54</v>
      </c>
      <c r="X10" s="142"/>
      <c r="Y10" s="142"/>
    </row>
    <row r="11" spans="2:25" ht="16" thickBot="1">
      <c r="B11" s="55" t="s">
        <v>254</v>
      </c>
      <c r="C11" s="2"/>
      <c r="D11" s="46"/>
      <c r="G11" s="47"/>
      <c r="H11" s="46"/>
      <c r="K11" s="47"/>
      <c r="L11" s="46"/>
      <c r="O11" s="47"/>
      <c r="P11" s="46"/>
      <c r="S11" s="47"/>
      <c r="T11" s="46"/>
      <c r="W11" s="47"/>
    </row>
    <row r="12" spans="2:25" ht="15.5">
      <c r="B12" s="181">
        <v>1</v>
      </c>
      <c r="C12" s="183" t="s">
        <v>130</v>
      </c>
      <c r="D12" s="315">
        <f>'4b. OEB_Adjustment_Input_Sheet'!E12</f>
        <v>-36.372395366435839</v>
      </c>
      <c r="E12" s="480">
        <f>'4b. OEB_Adjustment_Input_Sheet'!F12</f>
        <v>-36.372395366435839</v>
      </c>
      <c r="F12" s="416">
        <f>'4b. OEB_Adjustment_Input_Sheet'!H12</f>
        <v>0</v>
      </c>
      <c r="G12" s="316">
        <f>'4b. OEB_Adjustment_Input_Sheet'!I12</f>
        <v>-36.372395366435839</v>
      </c>
      <c r="H12" s="315">
        <f>'4b. OEB_Adjustment_Input_Sheet'!J12</f>
        <v>-36.372395366435839</v>
      </c>
      <c r="I12" s="480">
        <f>'4b. OEB_Adjustment_Input_Sheet'!K12</f>
        <v>-36.372395366435839</v>
      </c>
      <c r="J12" s="416">
        <f>'4b. OEB_Adjustment_Input_Sheet'!L12</f>
        <v>0</v>
      </c>
      <c r="K12" s="316">
        <f>'4b. OEB_Adjustment_Input_Sheet'!M12</f>
        <v>-36.372395366435839</v>
      </c>
      <c r="L12" s="315">
        <f>'4b. OEB_Adjustment_Input_Sheet'!N12</f>
        <v>-36.372395366435839</v>
      </c>
      <c r="M12" s="480">
        <f>'4b. OEB_Adjustment_Input_Sheet'!O12</f>
        <v>-36.372395366435839</v>
      </c>
      <c r="N12" s="416">
        <f>'4b. OEB_Adjustment_Input_Sheet'!P12</f>
        <v>0</v>
      </c>
      <c r="O12" s="316">
        <f>'4b. OEB_Adjustment_Input_Sheet'!Q12</f>
        <v>-36.372395366435839</v>
      </c>
      <c r="P12" s="315">
        <f>'4b. OEB_Adjustment_Input_Sheet'!R12</f>
        <v>0</v>
      </c>
      <c r="Q12" s="480">
        <f>'4b. OEB_Adjustment_Input_Sheet'!S12</f>
        <v>0</v>
      </c>
      <c r="R12" s="416">
        <f>'4b. OEB_Adjustment_Input_Sheet'!T12</f>
        <v>0</v>
      </c>
      <c r="S12" s="316">
        <f>'4b. OEB_Adjustment_Input_Sheet'!U12</f>
        <v>0</v>
      </c>
      <c r="T12" s="315">
        <f>'4b. OEB_Adjustment_Input_Sheet'!V12</f>
        <v>0</v>
      </c>
      <c r="U12" s="480">
        <f>'4b. OEB_Adjustment_Input_Sheet'!W12</f>
        <v>0</v>
      </c>
      <c r="V12" s="416">
        <f>'4b. OEB_Adjustment_Input_Sheet'!X12</f>
        <v>0</v>
      </c>
      <c r="W12" s="316">
        <f>'4b. OEB_Adjustment_Input_Sheet'!Y12</f>
        <v>0</v>
      </c>
      <c r="X12" s="298"/>
      <c r="Y12" s="298"/>
    </row>
    <row r="13" spans="2:25" ht="15.5">
      <c r="B13" s="181">
        <v>2</v>
      </c>
      <c r="C13" s="183" t="s">
        <v>132</v>
      </c>
      <c r="D13" s="317">
        <f>'4b. OEB_Adjustment_Input_Sheet'!E13</f>
        <v>-11.118750766888654</v>
      </c>
      <c r="E13" s="481">
        <f>'4b. OEB_Adjustment_Input_Sheet'!F13</f>
        <v>-11.118750766888654</v>
      </c>
      <c r="F13" s="417">
        <f>'4b. OEB_Adjustment_Input_Sheet'!H13</f>
        <v>0</v>
      </c>
      <c r="G13" s="318">
        <f>'4b. OEB_Adjustment_Input_Sheet'!I13</f>
        <v>-11.118750766888654</v>
      </c>
      <c r="H13" s="317">
        <f>'4b. OEB_Adjustment_Input_Sheet'!J13</f>
        <v>-11.118750766888654</v>
      </c>
      <c r="I13" s="481">
        <f>'4b. OEB_Adjustment_Input_Sheet'!K13</f>
        <v>-11.118750766888654</v>
      </c>
      <c r="J13" s="417">
        <f>'4b. OEB_Adjustment_Input_Sheet'!L13</f>
        <v>0</v>
      </c>
      <c r="K13" s="318">
        <f>'4b. OEB_Adjustment_Input_Sheet'!M13</f>
        <v>-11.118750766888654</v>
      </c>
      <c r="L13" s="317">
        <f>'4b. OEB_Adjustment_Input_Sheet'!N13</f>
        <v>-11.118750766888654</v>
      </c>
      <c r="M13" s="481">
        <f>'4b. OEB_Adjustment_Input_Sheet'!O13</f>
        <v>-11.118750766888654</v>
      </c>
      <c r="N13" s="417">
        <f>'4b. OEB_Adjustment_Input_Sheet'!P13</f>
        <v>0</v>
      </c>
      <c r="O13" s="318">
        <f>'4b. OEB_Adjustment_Input_Sheet'!Q13</f>
        <v>-11.118750766888654</v>
      </c>
      <c r="P13" s="317">
        <f>'4b. OEB_Adjustment_Input_Sheet'!R13</f>
        <v>0</v>
      </c>
      <c r="Q13" s="481">
        <f>'4b. OEB_Adjustment_Input_Sheet'!S13</f>
        <v>0</v>
      </c>
      <c r="R13" s="417">
        <f>'4b. OEB_Adjustment_Input_Sheet'!T13</f>
        <v>0</v>
      </c>
      <c r="S13" s="318">
        <f>'4b. OEB_Adjustment_Input_Sheet'!U13</f>
        <v>0</v>
      </c>
      <c r="T13" s="317">
        <f>'4b. OEB_Adjustment_Input_Sheet'!V13</f>
        <v>0</v>
      </c>
      <c r="U13" s="481">
        <f>'4b. OEB_Adjustment_Input_Sheet'!W13</f>
        <v>0</v>
      </c>
      <c r="V13" s="417">
        <f>'4b. OEB_Adjustment_Input_Sheet'!X13</f>
        <v>0</v>
      </c>
      <c r="W13" s="318">
        <f>'4b. OEB_Adjustment_Input_Sheet'!Y13</f>
        <v>0</v>
      </c>
      <c r="X13" s="298"/>
      <c r="Y13" s="298"/>
    </row>
    <row r="14" spans="2:25" ht="15.5">
      <c r="B14" s="181">
        <v>3</v>
      </c>
      <c r="C14" s="183" t="s">
        <v>133</v>
      </c>
      <c r="D14" s="317">
        <f>'4b. OEB_Adjustment_Input_Sheet'!E14</f>
        <v>8.5372177470322205E-3</v>
      </c>
      <c r="E14" s="481">
        <f>'4b. OEB_Adjustment_Input_Sheet'!F14</f>
        <v>8.5372177470322205E-3</v>
      </c>
      <c r="F14" s="417">
        <f>'4b. OEB_Adjustment_Input_Sheet'!H14</f>
        <v>0</v>
      </c>
      <c r="G14" s="318">
        <f>'4b. OEB_Adjustment_Input_Sheet'!I14</f>
        <v>8.5372177470322205E-3</v>
      </c>
      <c r="H14" s="317">
        <f>'4b. OEB_Adjustment_Input_Sheet'!J14</f>
        <v>8.5372177470322205E-3</v>
      </c>
      <c r="I14" s="481">
        <f>'4b. OEB_Adjustment_Input_Sheet'!K14</f>
        <v>8.5372177470322205E-3</v>
      </c>
      <c r="J14" s="417">
        <f>'4b. OEB_Adjustment_Input_Sheet'!L14</f>
        <v>0</v>
      </c>
      <c r="K14" s="318">
        <f>'4b. OEB_Adjustment_Input_Sheet'!M14</f>
        <v>8.5372177470322205E-3</v>
      </c>
      <c r="L14" s="317">
        <f>'4b. OEB_Adjustment_Input_Sheet'!N14</f>
        <v>8.5372177470322205E-3</v>
      </c>
      <c r="M14" s="481">
        <f>'4b. OEB_Adjustment_Input_Sheet'!O14</f>
        <v>8.5372177470322205E-3</v>
      </c>
      <c r="N14" s="417">
        <f>'4b. OEB_Adjustment_Input_Sheet'!P14</f>
        <v>0</v>
      </c>
      <c r="O14" s="318">
        <f>'4b. OEB_Adjustment_Input_Sheet'!Q14</f>
        <v>8.5372177470322205E-3</v>
      </c>
      <c r="P14" s="317">
        <f>'4b. OEB_Adjustment_Input_Sheet'!R14</f>
        <v>0</v>
      </c>
      <c r="Q14" s="481">
        <f>'4b. OEB_Adjustment_Input_Sheet'!S14</f>
        <v>0</v>
      </c>
      <c r="R14" s="417">
        <f>'4b. OEB_Adjustment_Input_Sheet'!T14</f>
        <v>0</v>
      </c>
      <c r="S14" s="318">
        <f>'4b. OEB_Adjustment_Input_Sheet'!U14</f>
        <v>0</v>
      </c>
      <c r="T14" s="317">
        <f>'4b. OEB_Adjustment_Input_Sheet'!V14</f>
        <v>0</v>
      </c>
      <c r="U14" s="481">
        <f>'4b. OEB_Adjustment_Input_Sheet'!W14</f>
        <v>0</v>
      </c>
      <c r="V14" s="417">
        <f>'4b. OEB_Adjustment_Input_Sheet'!X14</f>
        <v>0</v>
      </c>
      <c r="W14" s="318">
        <f>'4b. OEB_Adjustment_Input_Sheet'!Y14</f>
        <v>0</v>
      </c>
      <c r="X14" s="298"/>
      <c r="Y14" s="298"/>
    </row>
    <row r="15" spans="2:25" ht="15.5">
      <c r="B15" s="181">
        <v>4</v>
      </c>
      <c r="C15" s="183" t="s">
        <v>134</v>
      </c>
      <c r="D15" s="317">
        <f>'4b. OEB_Adjustment_Input_Sheet'!E15</f>
        <v>69.443659309731842</v>
      </c>
      <c r="E15" s="481">
        <f>'4b. OEB_Adjustment_Input_Sheet'!F15</f>
        <v>56.110325976398499</v>
      </c>
      <c r="F15" s="417">
        <f>'4b. OEB_Adjustment_Input_Sheet'!H15</f>
        <v>0</v>
      </c>
      <c r="G15" s="318">
        <f>'4b. OEB_Adjustment_Input_Sheet'!I15</f>
        <v>56.110325976398499</v>
      </c>
      <c r="H15" s="317">
        <f>'4b. OEB_Adjustment_Input_Sheet'!J15</f>
        <v>69.443659309731842</v>
      </c>
      <c r="I15" s="481">
        <f>'4b. OEB_Adjustment_Input_Sheet'!K15</f>
        <v>56.110325976398499</v>
      </c>
      <c r="J15" s="417">
        <f>'4b. OEB_Adjustment_Input_Sheet'!L15</f>
        <v>0</v>
      </c>
      <c r="K15" s="318">
        <f>'4b. OEB_Adjustment_Input_Sheet'!M15</f>
        <v>56.110325976398499</v>
      </c>
      <c r="L15" s="317">
        <f>'4b. OEB_Adjustment_Input_Sheet'!N15</f>
        <v>69.443659309731842</v>
      </c>
      <c r="M15" s="481">
        <f>'4b. OEB_Adjustment_Input_Sheet'!O15</f>
        <v>56.110325976398499</v>
      </c>
      <c r="N15" s="417">
        <f>'4b. OEB_Adjustment_Input_Sheet'!P15</f>
        <v>0</v>
      </c>
      <c r="O15" s="318">
        <f>'4b. OEB_Adjustment_Input_Sheet'!Q15</f>
        <v>56.110325976398499</v>
      </c>
      <c r="P15" s="317">
        <f>'4b. OEB_Adjustment_Input_Sheet'!R15</f>
        <v>0</v>
      </c>
      <c r="Q15" s="481">
        <f>'4b. OEB_Adjustment_Input_Sheet'!S15</f>
        <v>0</v>
      </c>
      <c r="R15" s="417">
        <f>'4b. OEB_Adjustment_Input_Sheet'!T15</f>
        <v>0</v>
      </c>
      <c r="S15" s="318">
        <f>'4b. OEB_Adjustment_Input_Sheet'!U15</f>
        <v>0</v>
      </c>
      <c r="T15" s="317">
        <f>'4b. OEB_Adjustment_Input_Sheet'!V15</f>
        <v>0</v>
      </c>
      <c r="U15" s="481">
        <f>'4b. OEB_Adjustment_Input_Sheet'!W15</f>
        <v>0</v>
      </c>
      <c r="V15" s="417">
        <f>'4b. OEB_Adjustment_Input_Sheet'!X15</f>
        <v>0</v>
      </c>
      <c r="W15" s="318">
        <f>'4b. OEB_Adjustment_Input_Sheet'!Y15</f>
        <v>0</v>
      </c>
      <c r="X15" s="298"/>
      <c r="Y15" s="298"/>
    </row>
    <row r="16" spans="2:25" ht="15.5">
      <c r="B16" s="181">
        <v>5</v>
      </c>
      <c r="C16" s="183" t="s">
        <v>135</v>
      </c>
      <c r="D16" s="317">
        <f>'4b. OEB_Adjustment_Input_Sheet'!E16</f>
        <v>-0.87840184081436379</v>
      </c>
      <c r="E16" s="481">
        <f>'4b. OEB_Adjustment_Input_Sheet'!F16</f>
        <v>-0.87840184081436379</v>
      </c>
      <c r="F16" s="417">
        <f>'4b. OEB_Adjustment_Input_Sheet'!H16</f>
        <v>0</v>
      </c>
      <c r="G16" s="318">
        <f>'4b. OEB_Adjustment_Input_Sheet'!I16</f>
        <v>-0.87840184081436379</v>
      </c>
      <c r="H16" s="317">
        <f>'4b. OEB_Adjustment_Input_Sheet'!J16</f>
        <v>-0.87840184081436379</v>
      </c>
      <c r="I16" s="481">
        <f>'4b. OEB_Adjustment_Input_Sheet'!K16</f>
        <v>-0.87840184081436379</v>
      </c>
      <c r="J16" s="417">
        <f>'4b. OEB_Adjustment_Input_Sheet'!L16</f>
        <v>0</v>
      </c>
      <c r="K16" s="318">
        <f>'4b. OEB_Adjustment_Input_Sheet'!M16</f>
        <v>-0.87840184081436379</v>
      </c>
      <c r="L16" s="317">
        <f>'4b. OEB_Adjustment_Input_Sheet'!N16</f>
        <v>-0.87840184081436379</v>
      </c>
      <c r="M16" s="481">
        <f>'4b. OEB_Adjustment_Input_Sheet'!O16</f>
        <v>-0.87840184081436379</v>
      </c>
      <c r="N16" s="417">
        <f>'4b. OEB_Adjustment_Input_Sheet'!P16</f>
        <v>0</v>
      </c>
      <c r="O16" s="318">
        <f>'4b. OEB_Adjustment_Input_Sheet'!Q16</f>
        <v>-0.87840184081436379</v>
      </c>
      <c r="P16" s="317">
        <f>'4b. OEB_Adjustment_Input_Sheet'!R16</f>
        <v>0</v>
      </c>
      <c r="Q16" s="481">
        <f>'4b. OEB_Adjustment_Input_Sheet'!S16</f>
        <v>0</v>
      </c>
      <c r="R16" s="417">
        <f>'4b. OEB_Adjustment_Input_Sheet'!T16</f>
        <v>0</v>
      </c>
      <c r="S16" s="318">
        <f>'4b. OEB_Adjustment_Input_Sheet'!U16</f>
        <v>0</v>
      </c>
      <c r="T16" s="317">
        <f>'4b. OEB_Adjustment_Input_Sheet'!V16</f>
        <v>0</v>
      </c>
      <c r="U16" s="481">
        <f>'4b. OEB_Adjustment_Input_Sheet'!W16</f>
        <v>0</v>
      </c>
      <c r="V16" s="417">
        <f>'4b. OEB_Adjustment_Input_Sheet'!X16</f>
        <v>0</v>
      </c>
      <c r="W16" s="318">
        <f>'4b. OEB_Adjustment_Input_Sheet'!Y16</f>
        <v>0</v>
      </c>
      <c r="X16" s="298"/>
      <c r="Y16" s="298"/>
    </row>
    <row r="17" spans="2:25" ht="15.5">
      <c r="B17" s="181">
        <v>6</v>
      </c>
      <c r="C17" s="183" t="s">
        <v>136</v>
      </c>
      <c r="D17" s="317">
        <f>'4b. OEB_Adjustment_Input_Sheet'!E17</f>
        <v>0</v>
      </c>
      <c r="E17" s="481">
        <f>'4b. OEB_Adjustment_Input_Sheet'!F17</f>
        <v>0</v>
      </c>
      <c r="F17" s="417">
        <f>'4b. OEB_Adjustment_Input_Sheet'!H17</f>
        <v>0</v>
      </c>
      <c r="G17" s="318">
        <f>'4b. OEB_Adjustment_Input_Sheet'!I17</f>
        <v>0</v>
      </c>
      <c r="H17" s="317">
        <f>'4b. OEB_Adjustment_Input_Sheet'!J17</f>
        <v>0</v>
      </c>
      <c r="I17" s="481">
        <f>'4b. OEB_Adjustment_Input_Sheet'!K17</f>
        <v>0</v>
      </c>
      <c r="J17" s="417">
        <f>'4b. OEB_Adjustment_Input_Sheet'!L17</f>
        <v>0</v>
      </c>
      <c r="K17" s="318">
        <f>'4b. OEB_Adjustment_Input_Sheet'!M17</f>
        <v>0</v>
      </c>
      <c r="L17" s="317">
        <f>'4b. OEB_Adjustment_Input_Sheet'!N17</f>
        <v>0</v>
      </c>
      <c r="M17" s="481">
        <f>'4b. OEB_Adjustment_Input_Sheet'!O17</f>
        <v>0</v>
      </c>
      <c r="N17" s="417">
        <f>'4b. OEB_Adjustment_Input_Sheet'!P17</f>
        <v>0</v>
      </c>
      <c r="O17" s="318">
        <f>'4b. OEB_Adjustment_Input_Sheet'!Q17</f>
        <v>0</v>
      </c>
      <c r="P17" s="317">
        <f>'4b. OEB_Adjustment_Input_Sheet'!R17</f>
        <v>0</v>
      </c>
      <c r="Q17" s="481">
        <f>'4b. OEB_Adjustment_Input_Sheet'!S17</f>
        <v>0</v>
      </c>
      <c r="R17" s="417">
        <f>'4b. OEB_Adjustment_Input_Sheet'!T17</f>
        <v>0</v>
      </c>
      <c r="S17" s="318">
        <f>'4b. OEB_Adjustment_Input_Sheet'!U17</f>
        <v>0</v>
      </c>
      <c r="T17" s="317">
        <f>'4b. OEB_Adjustment_Input_Sheet'!V17</f>
        <v>0</v>
      </c>
      <c r="U17" s="481">
        <f>'4b. OEB_Adjustment_Input_Sheet'!W17</f>
        <v>0</v>
      </c>
      <c r="V17" s="417">
        <f>'4b. OEB_Adjustment_Input_Sheet'!X17</f>
        <v>0</v>
      </c>
      <c r="W17" s="318">
        <f>'4b. OEB_Adjustment_Input_Sheet'!Y17</f>
        <v>0</v>
      </c>
      <c r="X17" s="298"/>
      <c r="Y17" s="298"/>
    </row>
    <row r="18" spans="2:25" ht="15.5">
      <c r="B18" s="181">
        <v>7</v>
      </c>
      <c r="C18" s="183" t="s">
        <v>137</v>
      </c>
      <c r="D18" s="317">
        <f>'4b. OEB_Adjustment_Input_Sheet'!E18</f>
        <v>1.2586587673050076</v>
      </c>
      <c r="E18" s="481">
        <f>'4b. OEB_Adjustment_Input_Sheet'!F18</f>
        <v>1.2586587673050076</v>
      </c>
      <c r="F18" s="417">
        <f>'4b. OEB_Adjustment_Input_Sheet'!H18</f>
        <v>0</v>
      </c>
      <c r="G18" s="318">
        <f>'4b. OEB_Adjustment_Input_Sheet'!I18</f>
        <v>1.2586587673050076</v>
      </c>
      <c r="H18" s="317">
        <f>'4b. OEB_Adjustment_Input_Sheet'!J18</f>
        <v>1.2586587673050076</v>
      </c>
      <c r="I18" s="481">
        <f>'4b. OEB_Adjustment_Input_Sheet'!K18</f>
        <v>1.2586587673050076</v>
      </c>
      <c r="J18" s="417">
        <f>'4b. OEB_Adjustment_Input_Sheet'!L18</f>
        <v>0</v>
      </c>
      <c r="K18" s="318">
        <f>'4b. OEB_Adjustment_Input_Sheet'!M18</f>
        <v>1.2586587673050076</v>
      </c>
      <c r="L18" s="317">
        <f>'4b. OEB_Adjustment_Input_Sheet'!N18</f>
        <v>1.2586587673050076</v>
      </c>
      <c r="M18" s="481">
        <f>'4b. OEB_Adjustment_Input_Sheet'!O18</f>
        <v>1.2586587673050076</v>
      </c>
      <c r="N18" s="417">
        <f>'4b. OEB_Adjustment_Input_Sheet'!P18</f>
        <v>0</v>
      </c>
      <c r="O18" s="318">
        <f>'4b. OEB_Adjustment_Input_Sheet'!Q18</f>
        <v>1.2586587673050076</v>
      </c>
      <c r="P18" s="317">
        <f>'4b. OEB_Adjustment_Input_Sheet'!R18</f>
        <v>0</v>
      </c>
      <c r="Q18" s="481">
        <f>'4b. OEB_Adjustment_Input_Sheet'!S18</f>
        <v>0</v>
      </c>
      <c r="R18" s="417">
        <f>'4b. OEB_Adjustment_Input_Sheet'!T18</f>
        <v>0</v>
      </c>
      <c r="S18" s="318">
        <f>'4b. OEB_Adjustment_Input_Sheet'!U18</f>
        <v>0</v>
      </c>
      <c r="T18" s="317">
        <f>'4b. OEB_Adjustment_Input_Sheet'!V18</f>
        <v>0</v>
      </c>
      <c r="U18" s="481">
        <f>'4b. OEB_Adjustment_Input_Sheet'!W18</f>
        <v>0</v>
      </c>
      <c r="V18" s="417">
        <f>'4b. OEB_Adjustment_Input_Sheet'!X18</f>
        <v>0</v>
      </c>
      <c r="W18" s="318">
        <f>'4b. OEB_Adjustment_Input_Sheet'!Y18</f>
        <v>0</v>
      </c>
      <c r="X18" s="298"/>
      <c r="Y18" s="298"/>
    </row>
    <row r="19" spans="2:25" ht="15.5">
      <c r="B19" s="181">
        <v>8</v>
      </c>
      <c r="C19" s="183" t="s">
        <v>138</v>
      </c>
      <c r="D19" s="317">
        <f>'4b. OEB_Adjustment_Input_Sheet'!E19</f>
        <v>1.0502686788579121</v>
      </c>
      <c r="E19" s="481">
        <f>'4b. OEB_Adjustment_Input_Sheet'!F19</f>
        <v>1.0502686788579121</v>
      </c>
      <c r="F19" s="417">
        <f>'4b. OEB_Adjustment_Input_Sheet'!H19</f>
        <v>0</v>
      </c>
      <c r="G19" s="318">
        <f>'4b. OEB_Adjustment_Input_Sheet'!I19</f>
        <v>1.0502686788579121</v>
      </c>
      <c r="H19" s="317">
        <f>'4b. OEB_Adjustment_Input_Sheet'!J19</f>
        <v>1.0502686788579121</v>
      </c>
      <c r="I19" s="481">
        <f>'4b. OEB_Adjustment_Input_Sheet'!K19</f>
        <v>1.0502686788579121</v>
      </c>
      <c r="J19" s="417">
        <f>'4b. OEB_Adjustment_Input_Sheet'!L19</f>
        <v>0</v>
      </c>
      <c r="K19" s="318">
        <f>'4b. OEB_Adjustment_Input_Sheet'!M19</f>
        <v>1.0502686788579121</v>
      </c>
      <c r="L19" s="317">
        <f>'4b. OEB_Adjustment_Input_Sheet'!N19</f>
        <v>1.0502686788579121</v>
      </c>
      <c r="M19" s="481">
        <f>'4b. OEB_Adjustment_Input_Sheet'!O19</f>
        <v>1.0502686788579121</v>
      </c>
      <c r="N19" s="417">
        <f>'4b. OEB_Adjustment_Input_Sheet'!P19</f>
        <v>0</v>
      </c>
      <c r="O19" s="318">
        <f>'4b. OEB_Adjustment_Input_Sheet'!Q19</f>
        <v>1.0502686788579121</v>
      </c>
      <c r="P19" s="317">
        <f>'4b. OEB_Adjustment_Input_Sheet'!R19</f>
        <v>0</v>
      </c>
      <c r="Q19" s="481">
        <f>'4b. OEB_Adjustment_Input_Sheet'!S19</f>
        <v>0</v>
      </c>
      <c r="R19" s="417">
        <f>'4b. OEB_Adjustment_Input_Sheet'!T19</f>
        <v>0</v>
      </c>
      <c r="S19" s="318">
        <f>'4b. OEB_Adjustment_Input_Sheet'!U19</f>
        <v>0</v>
      </c>
      <c r="T19" s="317">
        <f>'4b. OEB_Adjustment_Input_Sheet'!V19</f>
        <v>0</v>
      </c>
      <c r="U19" s="481">
        <f>'4b. OEB_Adjustment_Input_Sheet'!W19</f>
        <v>0</v>
      </c>
      <c r="V19" s="417">
        <f>'4b. OEB_Adjustment_Input_Sheet'!X19</f>
        <v>0</v>
      </c>
      <c r="W19" s="318">
        <f>'4b. OEB_Adjustment_Input_Sheet'!Y19</f>
        <v>0</v>
      </c>
      <c r="X19" s="298"/>
      <c r="Y19" s="298"/>
    </row>
    <row r="20" spans="2:25" ht="15.5">
      <c r="B20" s="181">
        <v>9</v>
      </c>
      <c r="C20" s="183" t="s">
        <v>139</v>
      </c>
      <c r="D20" s="317">
        <f>'4b. OEB_Adjustment_Input_Sheet'!E20</f>
        <v>0</v>
      </c>
      <c r="E20" s="481">
        <f>'4b. OEB_Adjustment_Input_Sheet'!F20</f>
        <v>0</v>
      </c>
      <c r="F20" s="417">
        <f>'4b. OEB_Adjustment_Input_Sheet'!H20</f>
        <v>0</v>
      </c>
      <c r="G20" s="318">
        <f>'4b. OEB_Adjustment_Input_Sheet'!I20</f>
        <v>0</v>
      </c>
      <c r="H20" s="317">
        <f>'4b. OEB_Adjustment_Input_Sheet'!J20</f>
        <v>0</v>
      </c>
      <c r="I20" s="481">
        <f>'4b. OEB_Adjustment_Input_Sheet'!K20</f>
        <v>0</v>
      </c>
      <c r="J20" s="417">
        <f>'4b. OEB_Adjustment_Input_Sheet'!L20</f>
        <v>0</v>
      </c>
      <c r="K20" s="318">
        <f>'4b. OEB_Adjustment_Input_Sheet'!M20</f>
        <v>0</v>
      </c>
      <c r="L20" s="317">
        <f>'4b. OEB_Adjustment_Input_Sheet'!N20</f>
        <v>0</v>
      </c>
      <c r="M20" s="481">
        <f>'4b. OEB_Adjustment_Input_Sheet'!O20</f>
        <v>0</v>
      </c>
      <c r="N20" s="417">
        <f>'4b. OEB_Adjustment_Input_Sheet'!P20</f>
        <v>0</v>
      </c>
      <c r="O20" s="318">
        <f>'4b. OEB_Adjustment_Input_Sheet'!Q20</f>
        <v>0</v>
      </c>
      <c r="P20" s="317">
        <f>'4b. OEB_Adjustment_Input_Sheet'!R20</f>
        <v>0</v>
      </c>
      <c r="Q20" s="481">
        <f>'4b. OEB_Adjustment_Input_Sheet'!S20</f>
        <v>0</v>
      </c>
      <c r="R20" s="417">
        <f>'4b. OEB_Adjustment_Input_Sheet'!T20</f>
        <v>0</v>
      </c>
      <c r="S20" s="318">
        <f>'4b. OEB_Adjustment_Input_Sheet'!U20</f>
        <v>0</v>
      </c>
      <c r="T20" s="317">
        <f>'4b. OEB_Adjustment_Input_Sheet'!V20</f>
        <v>0</v>
      </c>
      <c r="U20" s="481">
        <f>'4b. OEB_Adjustment_Input_Sheet'!W20</f>
        <v>0</v>
      </c>
      <c r="V20" s="417">
        <f>'4b. OEB_Adjustment_Input_Sheet'!X20</f>
        <v>0</v>
      </c>
      <c r="W20" s="318">
        <f>'4b. OEB_Adjustment_Input_Sheet'!Y20</f>
        <v>0</v>
      </c>
      <c r="X20" s="298"/>
      <c r="Y20" s="298"/>
    </row>
    <row r="21" spans="2:25" ht="31">
      <c r="B21" s="181">
        <v>10</v>
      </c>
      <c r="C21" s="183" t="s">
        <v>140</v>
      </c>
      <c r="D21" s="317">
        <f>'4b. OEB_Adjustment_Input_Sheet'!E21</f>
        <v>8.2562541568954106</v>
      </c>
      <c r="E21" s="481">
        <f>'4b. OEB_Adjustment_Input_Sheet'!F21</f>
        <v>8.2562541568954106</v>
      </c>
      <c r="F21" s="417">
        <f>'4b. OEB_Adjustment_Input_Sheet'!H21</f>
        <v>0</v>
      </c>
      <c r="G21" s="318">
        <f>'4b. OEB_Adjustment_Input_Sheet'!I21</f>
        <v>8.2562541568954106</v>
      </c>
      <c r="H21" s="317">
        <f>'4b. OEB_Adjustment_Input_Sheet'!J21</f>
        <v>8.2562541568954106</v>
      </c>
      <c r="I21" s="481">
        <f>'4b. OEB_Adjustment_Input_Sheet'!K21</f>
        <v>8.2562541568954106</v>
      </c>
      <c r="J21" s="417">
        <f>'4b. OEB_Adjustment_Input_Sheet'!L21</f>
        <v>0</v>
      </c>
      <c r="K21" s="318">
        <f>'4b. OEB_Adjustment_Input_Sheet'!M21</f>
        <v>8.2562541568954106</v>
      </c>
      <c r="L21" s="317">
        <f>'4b. OEB_Adjustment_Input_Sheet'!N21</f>
        <v>8.2562541568954106</v>
      </c>
      <c r="M21" s="481">
        <f>'4b. OEB_Adjustment_Input_Sheet'!O21</f>
        <v>8.2562541568954106</v>
      </c>
      <c r="N21" s="417">
        <f>'4b. OEB_Adjustment_Input_Sheet'!P21</f>
        <v>0</v>
      </c>
      <c r="O21" s="318">
        <f>'4b. OEB_Adjustment_Input_Sheet'!Q21</f>
        <v>8.2562541568954106</v>
      </c>
      <c r="P21" s="317">
        <f>'4b. OEB_Adjustment_Input_Sheet'!R21</f>
        <v>8.2562541568954106</v>
      </c>
      <c r="Q21" s="481">
        <f>'4b. OEB_Adjustment_Input_Sheet'!S21</f>
        <v>8.2562541568954106</v>
      </c>
      <c r="R21" s="417">
        <f>'4b. OEB_Adjustment_Input_Sheet'!T21</f>
        <v>0</v>
      </c>
      <c r="S21" s="318">
        <f>'4b. OEB_Adjustment_Input_Sheet'!U21</f>
        <v>8.2562541568954106</v>
      </c>
      <c r="T21" s="317">
        <f>'4b. OEB_Adjustment_Input_Sheet'!V21</f>
        <v>8.2562541568954106</v>
      </c>
      <c r="U21" s="481">
        <f>'4b. OEB_Adjustment_Input_Sheet'!W21</f>
        <v>8.2562541568954106</v>
      </c>
      <c r="V21" s="417">
        <f>'4b. OEB_Adjustment_Input_Sheet'!X21</f>
        <v>0</v>
      </c>
      <c r="W21" s="318">
        <f>'4b. OEB_Adjustment_Input_Sheet'!Y21</f>
        <v>8.2562541568954106</v>
      </c>
      <c r="X21" s="298"/>
      <c r="Y21" s="298"/>
    </row>
    <row r="22" spans="2:25" ht="46.5">
      <c r="B22" s="181">
        <v>11</v>
      </c>
      <c r="C22" s="183" t="s">
        <v>141</v>
      </c>
      <c r="D22" s="317">
        <f>'4b. OEB_Adjustment_Input_Sheet'!E22</f>
        <v>6.9883765608203339</v>
      </c>
      <c r="E22" s="481">
        <f>'4b. OEB_Adjustment_Input_Sheet'!F22</f>
        <v>6.9883765608203339</v>
      </c>
      <c r="F22" s="417">
        <f>'4b. OEB_Adjustment_Input_Sheet'!H22</f>
        <v>0</v>
      </c>
      <c r="G22" s="318">
        <f>'4b. OEB_Adjustment_Input_Sheet'!I22</f>
        <v>6.9883765608203339</v>
      </c>
      <c r="H22" s="317">
        <f>'4b. OEB_Adjustment_Input_Sheet'!J22</f>
        <v>6.9883765608203339</v>
      </c>
      <c r="I22" s="481">
        <f>'4b. OEB_Adjustment_Input_Sheet'!K22</f>
        <v>6.9883765608203339</v>
      </c>
      <c r="J22" s="417">
        <f>'4b. OEB_Adjustment_Input_Sheet'!L22</f>
        <v>0</v>
      </c>
      <c r="K22" s="318">
        <f>'4b. OEB_Adjustment_Input_Sheet'!M22</f>
        <v>6.9883765608203339</v>
      </c>
      <c r="L22" s="317">
        <f>'4b. OEB_Adjustment_Input_Sheet'!N22</f>
        <v>6.9883765608203339</v>
      </c>
      <c r="M22" s="481">
        <f>'4b. OEB_Adjustment_Input_Sheet'!O22</f>
        <v>6.9883765608203339</v>
      </c>
      <c r="N22" s="417">
        <f>'4b. OEB_Adjustment_Input_Sheet'!P22</f>
        <v>0</v>
      </c>
      <c r="O22" s="318">
        <f>'4b. OEB_Adjustment_Input_Sheet'!Q22</f>
        <v>6.9883765608203339</v>
      </c>
      <c r="P22" s="317">
        <f>'4b. OEB_Adjustment_Input_Sheet'!R22</f>
        <v>0</v>
      </c>
      <c r="Q22" s="481">
        <f>'4b. OEB_Adjustment_Input_Sheet'!S22</f>
        <v>0</v>
      </c>
      <c r="R22" s="417">
        <f>'4b. OEB_Adjustment_Input_Sheet'!T22</f>
        <v>0</v>
      </c>
      <c r="S22" s="318">
        <f>'4b. OEB_Adjustment_Input_Sheet'!U22</f>
        <v>0</v>
      </c>
      <c r="T22" s="317">
        <f>'4b. OEB_Adjustment_Input_Sheet'!V22</f>
        <v>0</v>
      </c>
      <c r="U22" s="481">
        <f>'4b. OEB_Adjustment_Input_Sheet'!W22</f>
        <v>0</v>
      </c>
      <c r="V22" s="417">
        <f>'4b. OEB_Adjustment_Input_Sheet'!X22</f>
        <v>0</v>
      </c>
      <c r="W22" s="318">
        <f>'4b. OEB_Adjustment_Input_Sheet'!Y22</f>
        <v>0</v>
      </c>
      <c r="X22" s="298"/>
      <c r="Y22" s="298"/>
    </row>
    <row r="23" spans="2:25" ht="31">
      <c r="B23" s="181">
        <v>12</v>
      </c>
      <c r="C23" s="183" t="s">
        <v>142</v>
      </c>
      <c r="D23" s="317">
        <f>'4b. OEB_Adjustment_Input_Sheet'!E23</f>
        <v>8.8274050273352174</v>
      </c>
      <c r="E23" s="481">
        <f>'4b. OEB_Adjustment_Input_Sheet'!F23</f>
        <v>8.8274050273352174</v>
      </c>
      <c r="F23" s="417">
        <f>'4b. OEB_Adjustment_Input_Sheet'!H23</f>
        <v>0</v>
      </c>
      <c r="G23" s="318">
        <f>'4b. OEB_Adjustment_Input_Sheet'!I23</f>
        <v>8.8274050273352174</v>
      </c>
      <c r="H23" s="317">
        <f>'4b. OEB_Adjustment_Input_Sheet'!J23</f>
        <v>8.8274050273352174</v>
      </c>
      <c r="I23" s="481">
        <f>'4b. OEB_Adjustment_Input_Sheet'!K23</f>
        <v>8.8274050273352174</v>
      </c>
      <c r="J23" s="417">
        <f>'4b. OEB_Adjustment_Input_Sheet'!L23</f>
        <v>0</v>
      </c>
      <c r="K23" s="318">
        <f>'4b. OEB_Adjustment_Input_Sheet'!M23</f>
        <v>8.8274050273352174</v>
      </c>
      <c r="L23" s="317">
        <f>'4b. OEB_Adjustment_Input_Sheet'!N23</f>
        <v>8.8274050273352174</v>
      </c>
      <c r="M23" s="481">
        <f>'4b. OEB_Adjustment_Input_Sheet'!O23</f>
        <v>8.8274050273352174</v>
      </c>
      <c r="N23" s="417">
        <f>'4b. OEB_Adjustment_Input_Sheet'!P23</f>
        <v>0</v>
      </c>
      <c r="O23" s="318">
        <f>'4b. OEB_Adjustment_Input_Sheet'!Q23</f>
        <v>8.8274050273352174</v>
      </c>
      <c r="P23" s="317">
        <f>'4b. OEB_Adjustment_Input_Sheet'!R23</f>
        <v>8.8274050273352174</v>
      </c>
      <c r="Q23" s="481">
        <f>'4b. OEB_Adjustment_Input_Sheet'!S23</f>
        <v>8.8274050273352174</v>
      </c>
      <c r="R23" s="417">
        <f>'4b. OEB_Adjustment_Input_Sheet'!T23</f>
        <v>0</v>
      </c>
      <c r="S23" s="318">
        <f>'4b. OEB_Adjustment_Input_Sheet'!U23</f>
        <v>8.8274050273352174</v>
      </c>
      <c r="T23" s="317">
        <f>'4b. OEB_Adjustment_Input_Sheet'!V23</f>
        <v>8.8274050273352174</v>
      </c>
      <c r="U23" s="481">
        <f>'4b. OEB_Adjustment_Input_Sheet'!W23</f>
        <v>8.8274050273352174</v>
      </c>
      <c r="V23" s="417">
        <f>'4b. OEB_Adjustment_Input_Sheet'!X23</f>
        <v>0</v>
      </c>
      <c r="W23" s="318">
        <f>'4b. OEB_Adjustment_Input_Sheet'!Y23</f>
        <v>8.8274050273352174</v>
      </c>
      <c r="X23" s="298"/>
      <c r="Y23" s="298"/>
    </row>
    <row r="24" spans="2:25" ht="15.5">
      <c r="B24" s="181">
        <v>13</v>
      </c>
      <c r="C24" s="183" t="s">
        <v>143</v>
      </c>
      <c r="D24" s="317">
        <f>'4b. OEB_Adjustment_Input_Sheet'!E24</f>
        <v>-12.851397396511906</v>
      </c>
      <c r="E24" s="481">
        <f>'4b. OEB_Adjustment_Input_Sheet'!F24</f>
        <v>-12.851397396511906</v>
      </c>
      <c r="F24" s="417">
        <f>'4b. OEB_Adjustment_Input_Sheet'!H24</f>
        <v>0</v>
      </c>
      <c r="G24" s="318">
        <f>'4b. OEB_Adjustment_Input_Sheet'!I24</f>
        <v>-12.851397396511906</v>
      </c>
      <c r="H24" s="317">
        <f>'4b. OEB_Adjustment_Input_Sheet'!J24</f>
        <v>-12.851397396511906</v>
      </c>
      <c r="I24" s="481">
        <f>'4b. OEB_Adjustment_Input_Sheet'!K24</f>
        <v>-12.851397396511906</v>
      </c>
      <c r="J24" s="417">
        <f>'4b. OEB_Adjustment_Input_Sheet'!L24</f>
        <v>0</v>
      </c>
      <c r="K24" s="318">
        <f>'4b. OEB_Adjustment_Input_Sheet'!M24</f>
        <v>-12.851397396511906</v>
      </c>
      <c r="L24" s="317">
        <f>'4b. OEB_Adjustment_Input_Sheet'!N24</f>
        <v>-12.851397396511906</v>
      </c>
      <c r="M24" s="481">
        <f>'4b. OEB_Adjustment_Input_Sheet'!O24</f>
        <v>-12.851397396511906</v>
      </c>
      <c r="N24" s="417">
        <f>'4b. OEB_Adjustment_Input_Sheet'!P24</f>
        <v>0</v>
      </c>
      <c r="O24" s="318">
        <f>'4b. OEB_Adjustment_Input_Sheet'!Q24</f>
        <v>-12.851397396511906</v>
      </c>
      <c r="P24" s="317">
        <f>'4b. OEB_Adjustment_Input_Sheet'!R24</f>
        <v>0</v>
      </c>
      <c r="Q24" s="481">
        <f>'4b. OEB_Adjustment_Input_Sheet'!S24</f>
        <v>0</v>
      </c>
      <c r="R24" s="417">
        <f>'4b. OEB_Adjustment_Input_Sheet'!T24</f>
        <v>0</v>
      </c>
      <c r="S24" s="318">
        <f>'4b. OEB_Adjustment_Input_Sheet'!U24</f>
        <v>0</v>
      </c>
      <c r="T24" s="317">
        <f>'4b. OEB_Adjustment_Input_Sheet'!V24</f>
        <v>0</v>
      </c>
      <c r="U24" s="481">
        <f>'4b. OEB_Adjustment_Input_Sheet'!W24</f>
        <v>0</v>
      </c>
      <c r="V24" s="417">
        <f>'4b. OEB_Adjustment_Input_Sheet'!X24</f>
        <v>0</v>
      </c>
      <c r="W24" s="318">
        <f>'4b. OEB_Adjustment_Input_Sheet'!Y24</f>
        <v>0</v>
      </c>
      <c r="X24" s="298"/>
      <c r="Y24" s="298"/>
    </row>
    <row r="25" spans="2:25" ht="31">
      <c r="B25" s="181">
        <v>14</v>
      </c>
      <c r="C25" s="183" t="s">
        <v>144</v>
      </c>
      <c r="D25" s="317">
        <f>'4b. OEB_Adjustment_Input_Sheet'!E25</f>
        <v>-3.217191323594245E-2</v>
      </c>
      <c r="E25" s="481">
        <f>'4b. OEB_Adjustment_Input_Sheet'!F25</f>
        <v>-3.217191323594245E-2</v>
      </c>
      <c r="F25" s="417">
        <f>'4b. OEB_Adjustment_Input_Sheet'!H25</f>
        <v>0</v>
      </c>
      <c r="G25" s="318">
        <f>'4b. OEB_Adjustment_Input_Sheet'!I25</f>
        <v>-3.217191323594245E-2</v>
      </c>
      <c r="H25" s="317">
        <f>'4b. OEB_Adjustment_Input_Sheet'!J25</f>
        <v>-3.217191323594245E-2</v>
      </c>
      <c r="I25" s="481">
        <f>'4b. OEB_Adjustment_Input_Sheet'!K25</f>
        <v>-3.217191323594245E-2</v>
      </c>
      <c r="J25" s="417">
        <f>'4b. OEB_Adjustment_Input_Sheet'!L25</f>
        <v>0</v>
      </c>
      <c r="K25" s="318">
        <f>'4b. OEB_Adjustment_Input_Sheet'!M25</f>
        <v>-3.217191323594245E-2</v>
      </c>
      <c r="L25" s="317">
        <f>'4b. OEB_Adjustment_Input_Sheet'!N25</f>
        <v>-3.217191323594245E-2</v>
      </c>
      <c r="M25" s="481">
        <f>'4b. OEB_Adjustment_Input_Sheet'!O25</f>
        <v>-3.217191323594245E-2</v>
      </c>
      <c r="N25" s="417">
        <f>'4b. OEB_Adjustment_Input_Sheet'!P25</f>
        <v>0</v>
      </c>
      <c r="O25" s="318">
        <f>'4b. OEB_Adjustment_Input_Sheet'!Q25</f>
        <v>-3.217191323594245E-2</v>
      </c>
      <c r="P25" s="317">
        <f>'4b. OEB_Adjustment_Input_Sheet'!R25</f>
        <v>0</v>
      </c>
      <c r="Q25" s="481">
        <f>'4b. OEB_Adjustment_Input_Sheet'!S25</f>
        <v>0</v>
      </c>
      <c r="R25" s="417">
        <f>'4b. OEB_Adjustment_Input_Sheet'!T25</f>
        <v>0</v>
      </c>
      <c r="S25" s="318">
        <f>'4b. OEB_Adjustment_Input_Sheet'!U25</f>
        <v>0</v>
      </c>
      <c r="T25" s="317">
        <f>'4b. OEB_Adjustment_Input_Sheet'!V25</f>
        <v>0</v>
      </c>
      <c r="U25" s="481">
        <f>'4b. OEB_Adjustment_Input_Sheet'!W25</f>
        <v>0</v>
      </c>
      <c r="V25" s="417">
        <f>'4b. OEB_Adjustment_Input_Sheet'!X25</f>
        <v>0</v>
      </c>
      <c r="W25" s="318">
        <f>'4b. OEB_Adjustment_Input_Sheet'!Y25</f>
        <v>0</v>
      </c>
      <c r="X25" s="298"/>
      <c r="Y25" s="298"/>
    </row>
    <row r="26" spans="2:25" ht="15.5">
      <c r="B26" s="181">
        <v>15</v>
      </c>
      <c r="C26" s="314" t="s">
        <v>145</v>
      </c>
      <c r="D26" s="322">
        <f>'4b. OEB_Adjustment_Input_Sheet'!E26</f>
        <v>1.1307633751059516</v>
      </c>
      <c r="E26" s="482">
        <f>'4b. OEB_Adjustment_Input_Sheet'!F26</f>
        <v>1.1307633751059516</v>
      </c>
      <c r="F26" s="417">
        <f>'4b. OEB_Adjustment_Input_Sheet'!H26</f>
        <v>0</v>
      </c>
      <c r="G26" s="323">
        <f>'4b. OEB_Adjustment_Input_Sheet'!I26</f>
        <v>1.1307633751059516</v>
      </c>
      <c r="H26" s="322">
        <f>'4b. OEB_Adjustment_Input_Sheet'!J26</f>
        <v>1.1307633751059516</v>
      </c>
      <c r="I26" s="482">
        <f>'4b. OEB_Adjustment_Input_Sheet'!K26</f>
        <v>1.1307633751059516</v>
      </c>
      <c r="J26" s="418">
        <f>'4b. OEB_Adjustment_Input_Sheet'!L26</f>
        <v>0</v>
      </c>
      <c r="K26" s="323">
        <f>'4b. OEB_Adjustment_Input_Sheet'!M26</f>
        <v>1.1307633751059516</v>
      </c>
      <c r="L26" s="322">
        <f>'4b. OEB_Adjustment_Input_Sheet'!N26</f>
        <v>1.1307633751059516</v>
      </c>
      <c r="M26" s="482">
        <f>'4b. OEB_Adjustment_Input_Sheet'!O26</f>
        <v>1.1307633751059516</v>
      </c>
      <c r="N26" s="418">
        <f>'4b. OEB_Adjustment_Input_Sheet'!P26</f>
        <v>0</v>
      </c>
      <c r="O26" s="323">
        <f>'4b. OEB_Adjustment_Input_Sheet'!Q26</f>
        <v>1.1307633751059516</v>
      </c>
      <c r="P26" s="322">
        <f>'4b. OEB_Adjustment_Input_Sheet'!R26</f>
        <v>0</v>
      </c>
      <c r="Q26" s="482">
        <f>'4b. OEB_Adjustment_Input_Sheet'!S26</f>
        <v>0</v>
      </c>
      <c r="R26" s="418">
        <f>'4b. OEB_Adjustment_Input_Sheet'!T26</f>
        <v>0</v>
      </c>
      <c r="S26" s="323">
        <f>'4b. OEB_Adjustment_Input_Sheet'!U26</f>
        <v>0</v>
      </c>
      <c r="T26" s="322">
        <f>'4b. OEB_Adjustment_Input_Sheet'!V26</f>
        <v>0</v>
      </c>
      <c r="U26" s="482">
        <f>'4b. OEB_Adjustment_Input_Sheet'!W26</f>
        <v>0</v>
      </c>
      <c r="V26" s="418">
        <f>'4b. OEB_Adjustment_Input_Sheet'!X26</f>
        <v>0</v>
      </c>
      <c r="W26" s="323">
        <f>'4b. OEB_Adjustment_Input_Sheet'!Y26</f>
        <v>0</v>
      </c>
      <c r="X26" s="298"/>
      <c r="Y26" s="298"/>
    </row>
    <row r="27" spans="2:25" ht="15.5">
      <c r="B27" s="181">
        <v>16</v>
      </c>
      <c r="C27" s="305" t="s">
        <v>85</v>
      </c>
      <c r="D27" s="319">
        <f>'4b. OEB_Adjustment_Input_Sheet'!E27</f>
        <v>35.710805809912003</v>
      </c>
      <c r="E27" s="483">
        <f>'4b. OEB_Adjustment_Input_Sheet'!F27</f>
        <v>22.37747247657866</v>
      </c>
      <c r="F27" s="469">
        <f>'4b. OEB_Adjustment_Input_Sheet'!H27</f>
        <v>0</v>
      </c>
      <c r="G27" s="321">
        <f>'4b. OEB_Adjustment_Input_Sheet'!I27</f>
        <v>22.37747247657866</v>
      </c>
      <c r="H27" s="319">
        <f>'4b. OEB_Adjustment_Input_Sheet'!J27</f>
        <v>35.710805809912003</v>
      </c>
      <c r="I27" s="483">
        <f>'4b. OEB_Adjustment_Input_Sheet'!K27</f>
        <v>22.37747247657866</v>
      </c>
      <c r="J27" s="320">
        <f>'4b. OEB_Adjustment_Input_Sheet'!L27</f>
        <v>0</v>
      </c>
      <c r="K27" s="321">
        <f>'4b. OEB_Adjustment_Input_Sheet'!M27</f>
        <v>22.37747247657866</v>
      </c>
      <c r="L27" s="319">
        <f>'4b. OEB_Adjustment_Input_Sheet'!N27</f>
        <v>35.710805809912003</v>
      </c>
      <c r="M27" s="483">
        <f>'4b. OEB_Adjustment_Input_Sheet'!O27</f>
        <v>22.37747247657866</v>
      </c>
      <c r="N27" s="320">
        <f>'4b. OEB_Adjustment_Input_Sheet'!P27</f>
        <v>0</v>
      </c>
      <c r="O27" s="321">
        <f>'4b. OEB_Adjustment_Input_Sheet'!Q27</f>
        <v>22.37747247657866</v>
      </c>
      <c r="P27" s="319">
        <f>'4b. OEB_Adjustment_Input_Sheet'!R27</f>
        <v>17.083659184230626</v>
      </c>
      <c r="Q27" s="483">
        <f>'4b. OEB_Adjustment_Input_Sheet'!S27</f>
        <v>17.083659184230626</v>
      </c>
      <c r="R27" s="320">
        <f>'4b. OEB_Adjustment_Input_Sheet'!T27</f>
        <v>0</v>
      </c>
      <c r="S27" s="321">
        <f>'4b. OEB_Adjustment_Input_Sheet'!U27</f>
        <v>17.083659184230626</v>
      </c>
      <c r="T27" s="319">
        <f>'4b. OEB_Adjustment_Input_Sheet'!V27</f>
        <v>17.083659184230626</v>
      </c>
      <c r="U27" s="483">
        <f>'4b. OEB_Adjustment_Input_Sheet'!W27</f>
        <v>17.083659184230626</v>
      </c>
      <c r="V27" s="320">
        <f>'4b. OEB_Adjustment_Input_Sheet'!X27</f>
        <v>0</v>
      </c>
      <c r="W27" s="321">
        <f>'4b. OEB_Adjustment_Input_Sheet'!Y27</f>
        <v>17.083659184230626</v>
      </c>
      <c r="X27" s="298"/>
      <c r="Y27" s="298"/>
    </row>
    <row r="28" spans="2:25" ht="31">
      <c r="B28" s="181">
        <v>17</v>
      </c>
      <c r="C28" s="304" t="s">
        <v>146</v>
      </c>
      <c r="D28" s="317">
        <f>'4b. OEB_Adjustment_Input_Sheet'!E28</f>
        <v>2.7520847189651363</v>
      </c>
      <c r="E28" s="481">
        <f>'4b. OEB_Adjustment_Input_Sheet'!F28</f>
        <v>2.7520847189651363</v>
      </c>
      <c r="F28" s="417">
        <f>'4b. OEB_Adjustment_Input_Sheet'!H28</f>
        <v>0</v>
      </c>
      <c r="G28" s="318">
        <f>'4b. OEB_Adjustment_Input_Sheet'!I28</f>
        <v>2.7520847189651363</v>
      </c>
      <c r="H28" s="317">
        <f>'4b. OEB_Adjustment_Input_Sheet'!J28</f>
        <v>2.7520847189651363</v>
      </c>
      <c r="I28" s="481">
        <f>'4b. OEB_Adjustment_Input_Sheet'!K28</f>
        <v>2.7520847189651363</v>
      </c>
      <c r="J28" s="417">
        <f>'4b. OEB_Adjustment_Input_Sheet'!L28</f>
        <v>0</v>
      </c>
      <c r="K28" s="318">
        <f>'4b. OEB_Adjustment_Input_Sheet'!M28</f>
        <v>2.7520847189651363</v>
      </c>
      <c r="L28" s="317">
        <f>'4b. OEB_Adjustment_Input_Sheet'!N28</f>
        <v>2.7520847189651363</v>
      </c>
      <c r="M28" s="481">
        <f>'4b. OEB_Adjustment_Input_Sheet'!O28</f>
        <v>2.7520847189651363</v>
      </c>
      <c r="N28" s="417">
        <f>'4b. OEB_Adjustment_Input_Sheet'!P28</f>
        <v>0</v>
      </c>
      <c r="O28" s="318">
        <f>'4b. OEB_Adjustment_Input_Sheet'!Q28</f>
        <v>2.7520847189651363</v>
      </c>
      <c r="P28" s="317">
        <f>'4b. OEB_Adjustment_Input_Sheet'!R28</f>
        <v>2.7520847189651363</v>
      </c>
      <c r="Q28" s="481">
        <f>'4b. OEB_Adjustment_Input_Sheet'!S28</f>
        <v>2.7520847189651363</v>
      </c>
      <c r="R28" s="417">
        <f>'4b. OEB_Adjustment_Input_Sheet'!T28</f>
        <v>0</v>
      </c>
      <c r="S28" s="318">
        <f>'4b. OEB_Adjustment_Input_Sheet'!U28</f>
        <v>2.7520847189651363</v>
      </c>
      <c r="T28" s="317">
        <f>'4b. OEB_Adjustment_Input_Sheet'!V28</f>
        <v>2.7520847189651363</v>
      </c>
      <c r="U28" s="481">
        <f>'4b. OEB_Adjustment_Input_Sheet'!W28</f>
        <v>2.7520847189651363</v>
      </c>
      <c r="V28" s="417">
        <f>'4b. OEB_Adjustment_Input_Sheet'!X28</f>
        <v>0</v>
      </c>
      <c r="W28" s="318">
        <f>'4b. OEB_Adjustment_Input_Sheet'!Y28</f>
        <v>2.7520847189651363</v>
      </c>
      <c r="X28" s="298"/>
      <c r="Y28" s="298"/>
    </row>
    <row r="29" spans="2:25" ht="31">
      <c r="B29" s="181">
        <v>18</v>
      </c>
      <c r="C29" s="304" t="s">
        <v>147</v>
      </c>
      <c r="D29" s="317">
        <f>'4b. OEB_Adjustment_Input_Sheet'!E29</f>
        <v>2.329458853606778</v>
      </c>
      <c r="E29" s="481">
        <f>'4b. OEB_Adjustment_Input_Sheet'!F29</f>
        <v>2.329458853606778</v>
      </c>
      <c r="F29" s="417">
        <f>'4b. OEB_Adjustment_Input_Sheet'!H29</f>
        <v>0</v>
      </c>
      <c r="G29" s="318">
        <f>'4b. OEB_Adjustment_Input_Sheet'!I29</f>
        <v>2.329458853606778</v>
      </c>
      <c r="H29" s="317">
        <f>'4b. OEB_Adjustment_Input_Sheet'!J29</f>
        <v>2.329458853606778</v>
      </c>
      <c r="I29" s="481">
        <f>'4b. OEB_Adjustment_Input_Sheet'!K29</f>
        <v>2.329458853606778</v>
      </c>
      <c r="J29" s="417">
        <f>'4b. OEB_Adjustment_Input_Sheet'!L29</f>
        <v>0</v>
      </c>
      <c r="K29" s="318">
        <f>'4b. OEB_Adjustment_Input_Sheet'!M29</f>
        <v>2.329458853606778</v>
      </c>
      <c r="L29" s="317">
        <f>'4b. OEB_Adjustment_Input_Sheet'!N29</f>
        <v>2.329458853606778</v>
      </c>
      <c r="M29" s="481">
        <f>'4b. OEB_Adjustment_Input_Sheet'!O29</f>
        <v>2.329458853606778</v>
      </c>
      <c r="N29" s="417">
        <f>'4b. OEB_Adjustment_Input_Sheet'!P29</f>
        <v>0</v>
      </c>
      <c r="O29" s="318">
        <f>'4b. OEB_Adjustment_Input_Sheet'!Q29</f>
        <v>2.329458853606778</v>
      </c>
      <c r="P29" s="317">
        <f>'4b. OEB_Adjustment_Input_Sheet'!R29</f>
        <v>0</v>
      </c>
      <c r="Q29" s="481">
        <f>'4b. OEB_Adjustment_Input_Sheet'!S29</f>
        <v>0</v>
      </c>
      <c r="R29" s="417">
        <f>'4b. OEB_Adjustment_Input_Sheet'!T29</f>
        <v>0</v>
      </c>
      <c r="S29" s="318">
        <f>'4b. OEB_Adjustment_Input_Sheet'!U29</f>
        <v>0</v>
      </c>
      <c r="T29" s="317">
        <f>'4b. OEB_Adjustment_Input_Sheet'!V29</f>
        <v>0</v>
      </c>
      <c r="U29" s="481">
        <f>'4b. OEB_Adjustment_Input_Sheet'!W29</f>
        <v>0</v>
      </c>
      <c r="V29" s="417">
        <f>'4b. OEB_Adjustment_Input_Sheet'!X29</f>
        <v>0</v>
      </c>
      <c r="W29" s="318">
        <f>'4b. OEB_Adjustment_Input_Sheet'!Y29</f>
        <v>0</v>
      </c>
      <c r="X29" s="298"/>
      <c r="Y29" s="298"/>
    </row>
    <row r="30" spans="2:25" ht="31">
      <c r="B30" s="181">
        <v>19</v>
      </c>
      <c r="C30" s="304" t="s">
        <v>148</v>
      </c>
      <c r="D30" s="317">
        <f>'4b. OEB_Adjustment_Input_Sheet'!E30</f>
        <v>2.9424683424450726</v>
      </c>
      <c r="E30" s="481">
        <f>'4b. OEB_Adjustment_Input_Sheet'!F30</f>
        <v>2.9424683424450726</v>
      </c>
      <c r="F30" s="417">
        <f>'4b. OEB_Adjustment_Input_Sheet'!H30</f>
        <v>0</v>
      </c>
      <c r="G30" s="318">
        <f>'4b. OEB_Adjustment_Input_Sheet'!I30</f>
        <v>2.9424683424450726</v>
      </c>
      <c r="H30" s="317">
        <f>'4b. OEB_Adjustment_Input_Sheet'!J30</f>
        <v>2.9424683424450726</v>
      </c>
      <c r="I30" s="481">
        <f>'4b. OEB_Adjustment_Input_Sheet'!K30</f>
        <v>2.9424683424450726</v>
      </c>
      <c r="J30" s="417">
        <f>'4b. OEB_Adjustment_Input_Sheet'!L30</f>
        <v>0</v>
      </c>
      <c r="K30" s="318">
        <f>'4b. OEB_Adjustment_Input_Sheet'!M30</f>
        <v>2.9424683424450726</v>
      </c>
      <c r="L30" s="317">
        <f>'4b. OEB_Adjustment_Input_Sheet'!N30</f>
        <v>2.9424683424450726</v>
      </c>
      <c r="M30" s="481">
        <f>'4b. OEB_Adjustment_Input_Sheet'!O30</f>
        <v>2.9424683424450726</v>
      </c>
      <c r="N30" s="417">
        <f>'4b. OEB_Adjustment_Input_Sheet'!P30</f>
        <v>0</v>
      </c>
      <c r="O30" s="318">
        <f>'4b. OEB_Adjustment_Input_Sheet'!Q30</f>
        <v>2.9424683424450726</v>
      </c>
      <c r="P30" s="317">
        <f>'4b. OEB_Adjustment_Input_Sheet'!R30</f>
        <v>2.9424683424450726</v>
      </c>
      <c r="Q30" s="481">
        <f>'4b. OEB_Adjustment_Input_Sheet'!S30</f>
        <v>2.9424683424450726</v>
      </c>
      <c r="R30" s="417">
        <f>'4b. OEB_Adjustment_Input_Sheet'!T30</f>
        <v>0</v>
      </c>
      <c r="S30" s="318">
        <f>'4b. OEB_Adjustment_Input_Sheet'!U30</f>
        <v>2.9424683424450726</v>
      </c>
      <c r="T30" s="317">
        <f>'4b. OEB_Adjustment_Input_Sheet'!V30</f>
        <v>2.9424683424450726</v>
      </c>
      <c r="U30" s="481">
        <f>'4b. OEB_Adjustment_Input_Sheet'!W30</f>
        <v>2.9424683424450726</v>
      </c>
      <c r="V30" s="417">
        <f>'4b. OEB_Adjustment_Input_Sheet'!X30</f>
        <v>0</v>
      </c>
      <c r="W30" s="318">
        <f>'4b. OEB_Adjustment_Input_Sheet'!Y30</f>
        <v>2.9424683424450726</v>
      </c>
      <c r="X30" s="298"/>
      <c r="Y30" s="298"/>
    </row>
    <row r="31" spans="2:25" ht="15.5">
      <c r="B31" s="181">
        <v>20</v>
      </c>
      <c r="C31" s="304" t="s">
        <v>149</v>
      </c>
      <c r="D31" s="317">
        <f>'4b. OEB_Adjustment_Input_Sheet'!E31</f>
        <v>0</v>
      </c>
      <c r="E31" s="482">
        <f>'4b. OEB_Adjustment_Input_Sheet'!F31</f>
        <v>3.6429349832292708</v>
      </c>
      <c r="F31" s="417">
        <f>'4b. OEB_Adjustment_Input_Sheet'!H31</f>
        <v>0</v>
      </c>
      <c r="G31" s="318">
        <f>'4b. OEB_Adjustment_Input_Sheet'!I31</f>
        <v>3.6429349832292708</v>
      </c>
      <c r="H31" s="317">
        <f>'4b. OEB_Adjustment_Input_Sheet'!J31</f>
        <v>0</v>
      </c>
      <c r="I31" s="482">
        <f>'4b. OEB_Adjustment_Input_Sheet'!K31</f>
        <v>3.6429349832292708</v>
      </c>
      <c r="J31" s="417">
        <f>'4b. OEB_Adjustment_Input_Sheet'!L31</f>
        <v>0</v>
      </c>
      <c r="K31" s="318">
        <f>'4b. OEB_Adjustment_Input_Sheet'!M31</f>
        <v>3.6429349832292708</v>
      </c>
      <c r="L31" s="317">
        <f>'4b. OEB_Adjustment_Input_Sheet'!N31</f>
        <v>0</v>
      </c>
      <c r="M31" s="482">
        <f>'4b. OEB_Adjustment_Input_Sheet'!O31</f>
        <v>3.6429349832292708</v>
      </c>
      <c r="N31" s="417">
        <f>'4b. OEB_Adjustment_Input_Sheet'!P31</f>
        <v>0</v>
      </c>
      <c r="O31" s="318">
        <f>'4b. OEB_Adjustment_Input_Sheet'!Q31</f>
        <v>3.6429349832292708</v>
      </c>
      <c r="P31" s="322">
        <f>'4b. OEB_Adjustment_Input_Sheet'!R31</f>
        <v>0</v>
      </c>
      <c r="Q31" s="481">
        <f>'4b. OEB_Adjustment_Input_Sheet'!S31</f>
        <v>0</v>
      </c>
      <c r="R31" s="417">
        <f>'4b. OEB_Adjustment_Input_Sheet'!T31</f>
        <v>0</v>
      </c>
      <c r="S31" s="318">
        <f>'4b. OEB_Adjustment_Input_Sheet'!U31</f>
        <v>0</v>
      </c>
      <c r="T31" s="317">
        <f>'4b. OEB_Adjustment_Input_Sheet'!V31</f>
        <v>0</v>
      </c>
      <c r="U31" s="482">
        <f>'4b. OEB_Adjustment_Input_Sheet'!W31</f>
        <v>0</v>
      </c>
      <c r="V31" s="417">
        <f>'4b. OEB_Adjustment_Input_Sheet'!X31</f>
        <v>0</v>
      </c>
      <c r="W31" s="318">
        <f>'4b. OEB_Adjustment_Input_Sheet'!Y31</f>
        <v>0</v>
      </c>
      <c r="X31" s="298"/>
      <c r="Y31" s="298"/>
    </row>
    <row r="32" spans="2:25" ht="16" thickBot="1">
      <c r="B32" s="36">
        <v>21</v>
      </c>
      <c r="C32" s="12" t="s">
        <v>150</v>
      </c>
      <c r="D32" s="126">
        <f t="shared" ref="D32:W32" si="0">SUM(D27:D31)</f>
        <v>43.734817724928995</v>
      </c>
      <c r="E32" s="441">
        <f t="shared" si="0"/>
        <v>34.044419374824912</v>
      </c>
      <c r="F32" s="470">
        <f t="shared" si="0"/>
        <v>0</v>
      </c>
      <c r="G32" s="127">
        <f t="shared" si="0"/>
        <v>34.044419374824912</v>
      </c>
      <c r="H32" s="126">
        <f t="shared" si="0"/>
        <v>43.734817724928995</v>
      </c>
      <c r="I32" s="441">
        <f t="shared" si="0"/>
        <v>34.044419374824912</v>
      </c>
      <c r="J32" s="402">
        <f t="shared" si="0"/>
        <v>0</v>
      </c>
      <c r="K32" s="127">
        <f t="shared" si="0"/>
        <v>34.044419374824912</v>
      </c>
      <c r="L32" s="126">
        <f t="shared" si="0"/>
        <v>43.734817724928995</v>
      </c>
      <c r="M32" s="441">
        <f t="shared" si="0"/>
        <v>34.044419374824912</v>
      </c>
      <c r="N32" s="402">
        <f t="shared" si="0"/>
        <v>0</v>
      </c>
      <c r="O32" s="127">
        <f t="shared" si="0"/>
        <v>34.044419374824912</v>
      </c>
      <c r="P32" s="126">
        <f t="shared" si="0"/>
        <v>22.778212245640834</v>
      </c>
      <c r="Q32" s="441">
        <f t="shared" si="0"/>
        <v>22.778212245640834</v>
      </c>
      <c r="R32" s="402">
        <f t="shared" si="0"/>
        <v>0</v>
      </c>
      <c r="S32" s="127">
        <f t="shared" si="0"/>
        <v>22.778212245640834</v>
      </c>
      <c r="T32" s="126">
        <f t="shared" si="0"/>
        <v>22.778212245640834</v>
      </c>
      <c r="U32" s="441">
        <f t="shared" si="0"/>
        <v>22.778212245640834</v>
      </c>
      <c r="V32" s="402">
        <f t="shared" si="0"/>
        <v>0</v>
      </c>
      <c r="W32" s="127">
        <f t="shared" si="0"/>
        <v>22.778212245640834</v>
      </c>
      <c r="X32" s="299"/>
      <c r="Y32" s="299"/>
    </row>
    <row r="33" spans="2:25" ht="16" thickBot="1">
      <c r="B33" s="46"/>
      <c r="D33" s="131"/>
      <c r="E33" s="129"/>
      <c r="F33" s="129"/>
      <c r="G33" s="130"/>
      <c r="H33" s="131"/>
      <c r="I33" s="129"/>
      <c r="J33" s="129"/>
      <c r="K33" s="130"/>
      <c r="L33" s="131"/>
      <c r="M33" s="129"/>
      <c r="N33" s="129"/>
      <c r="O33" s="130"/>
      <c r="P33" s="131"/>
      <c r="Q33" s="129"/>
      <c r="R33" s="129"/>
      <c r="S33" s="130"/>
      <c r="T33" s="131"/>
      <c r="U33" s="129"/>
      <c r="V33" s="129"/>
      <c r="W33" s="130"/>
      <c r="X33" s="129"/>
      <c r="Y33" s="129"/>
    </row>
    <row r="34" spans="2:25" ht="16" thickBot="1">
      <c r="B34" s="36">
        <v>22</v>
      </c>
      <c r="C34" s="12" t="s">
        <v>255</v>
      </c>
      <c r="D34" s="124">
        <v>32.979999999999997</v>
      </c>
      <c r="E34" s="453">
        <v>32.979999999999997</v>
      </c>
      <c r="F34" s="133"/>
      <c r="G34" s="125">
        <f>E34+F34</f>
        <v>32.979999999999997</v>
      </c>
      <c r="H34" s="124">
        <v>32.979999999999997</v>
      </c>
      <c r="I34" s="453">
        <v>32.979999999999997</v>
      </c>
      <c r="J34" s="133"/>
      <c r="K34" s="125">
        <f>I34+J34</f>
        <v>32.979999999999997</v>
      </c>
      <c r="L34" s="124">
        <v>32.979999999999997</v>
      </c>
      <c r="M34" s="453">
        <v>32.979999999999997</v>
      </c>
      <c r="N34" s="133"/>
      <c r="O34" s="125">
        <f>M34+N34</f>
        <v>32.979999999999997</v>
      </c>
      <c r="P34" s="124">
        <v>32.979999999999997</v>
      </c>
      <c r="Q34" s="453">
        <v>32.979999999999997</v>
      </c>
      <c r="R34" s="133"/>
      <c r="S34" s="125">
        <f>Q34+R34</f>
        <v>32.979999999999997</v>
      </c>
      <c r="T34" s="124">
        <v>32.979999999999997</v>
      </c>
      <c r="U34" s="453">
        <v>32.979999999999997</v>
      </c>
      <c r="V34" s="133"/>
      <c r="W34" s="125">
        <f>U34+V34</f>
        <v>32.979999999999997</v>
      </c>
      <c r="X34" s="299"/>
      <c r="Y34" s="299"/>
    </row>
    <row r="35" spans="2:25" ht="16" thickBot="1">
      <c r="B35" s="46"/>
      <c r="D35" s="67"/>
      <c r="E35" s="52"/>
      <c r="F35" s="52"/>
      <c r="G35" s="66"/>
      <c r="H35" s="67"/>
      <c r="I35" s="52"/>
      <c r="J35" s="52"/>
      <c r="K35" s="66"/>
      <c r="L35" s="67"/>
      <c r="M35" s="52"/>
      <c r="N35" s="52"/>
      <c r="O35" s="66"/>
      <c r="P35" s="67"/>
      <c r="Q35" s="52"/>
      <c r="R35" s="52"/>
      <c r="S35" s="66"/>
      <c r="T35" s="67"/>
      <c r="U35" s="52"/>
      <c r="V35" s="52"/>
      <c r="W35" s="66"/>
      <c r="X35" s="52"/>
      <c r="Y35" s="52"/>
    </row>
    <row r="36" spans="2:25" ht="16" thickBot="1">
      <c r="B36" s="37">
        <v>23</v>
      </c>
      <c r="C36" s="70" t="s">
        <v>256</v>
      </c>
      <c r="D36" s="57">
        <f>ROUND(D32/D34,2)</f>
        <v>1.33</v>
      </c>
      <c r="E36" s="484">
        <f t="shared" ref="E36" si="1">ROUND(E32/E34,2)</f>
        <v>1.03</v>
      </c>
      <c r="F36" s="133">
        <f>G36-E36</f>
        <v>0</v>
      </c>
      <c r="G36" s="58">
        <f>ROUND(G32/G34,2)</f>
        <v>1.03</v>
      </c>
      <c r="H36" s="57">
        <f>ROUND(H32/H34,2)</f>
        <v>1.33</v>
      </c>
      <c r="I36" s="484">
        <f t="shared" ref="I36" si="2">ROUND(I32/I34,2)</f>
        <v>1.03</v>
      </c>
      <c r="J36" s="133">
        <f>K36-I36</f>
        <v>0</v>
      </c>
      <c r="K36" s="58">
        <f>ROUND(K32/K34,2)</f>
        <v>1.03</v>
      </c>
      <c r="L36" s="57">
        <f>ROUND(L32/L34,2)</f>
        <v>1.33</v>
      </c>
      <c r="M36" s="484">
        <f t="shared" ref="M36" si="3">ROUND(M32/M34,2)</f>
        <v>1.03</v>
      </c>
      <c r="N36" s="133">
        <f>O36-M36</f>
        <v>0</v>
      </c>
      <c r="O36" s="58">
        <f>ROUND(O32/O34,2)</f>
        <v>1.03</v>
      </c>
      <c r="P36" s="57">
        <f>ROUND(P32/P34,2)</f>
        <v>0.69</v>
      </c>
      <c r="Q36" s="484">
        <f t="shared" ref="Q36" si="4">ROUND(Q32/Q34,2)</f>
        <v>0.69</v>
      </c>
      <c r="R36" s="133">
        <f>S36-Q36</f>
        <v>0</v>
      </c>
      <c r="S36" s="58">
        <f>ROUND(S32/S34,2)</f>
        <v>0.69</v>
      </c>
      <c r="T36" s="57">
        <f>ROUND(T32/T34,2)</f>
        <v>0.69</v>
      </c>
      <c r="U36" s="484">
        <f t="shared" ref="U36" si="5">ROUND(U32/U34,2)</f>
        <v>0.69</v>
      </c>
      <c r="V36" s="133">
        <f>W36-U36</f>
        <v>0</v>
      </c>
      <c r="W36" s="58">
        <f>ROUND(W32/W34,2)</f>
        <v>0.69</v>
      </c>
      <c r="X36" s="300"/>
      <c r="Y36" s="300"/>
    </row>
    <row r="37" spans="2:25" ht="16" thickBot="1"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</row>
    <row r="38" spans="2:25" ht="15.75" customHeight="1" thickBot="1">
      <c r="B38" s="65"/>
      <c r="C38" s="2"/>
      <c r="D38" s="532" t="s">
        <v>76</v>
      </c>
      <c r="E38" s="533"/>
      <c r="F38" s="533"/>
      <c r="G38" s="533"/>
      <c r="H38" s="533"/>
      <c r="I38" s="533"/>
      <c r="J38" s="533"/>
      <c r="K38" s="533"/>
      <c r="L38" s="533"/>
      <c r="M38" s="533"/>
      <c r="N38" s="533"/>
      <c r="O38" s="533"/>
      <c r="P38" s="533"/>
      <c r="Q38" s="533"/>
      <c r="R38" s="533"/>
      <c r="S38" s="533"/>
      <c r="T38" s="533"/>
      <c r="U38" s="533"/>
      <c r="V38" s="533"/>
      <c r="W38" s="534"/>
      <c r="X38" s="296"/>
      <c r="Y38" s="296"/>
    </row>
    <row r="39" spans="2:25" ht="15.5">
      <c r="B39" s="83"/>
      <c r="C39" s="82"/>
      <c r="D39" s="538" t="s">
        <v>249</v>
      </c>
      <c r="E39" s="526"/>
      <c r="F39" s="526"/>
      <c r="G39" s="527"/>
      <c r="H39" s="538" t="s">
        <v>250</v>
      </c>
      <c r="I39" s="526"/>
      <c r="J39" s="526"/>
      <c r="K39" s="527"/>
      <c r="L39" s="538" t="s">
        <v>251</v>
      </c>
      <c r="M39" s="526"/>
      <c r="N39" s="526"/>
      <c r="O39" s="527"/>
      <c r="P39" s="538" t="s">
        <v>252</v>
      </c>
      <c r="Q39" s="526"/>
      <c r="R39" s="526"/>
      <c r="S39" s="527"/>
      <c r="T39" s="538" t="s">
        <v>253</v>
      </c>
      <c r="U39" s="526"/>
      <c r="V39" s="526"/>
      <c r="W39" s="527"/>
      <c r="X39" s="297"/>
      <c r="Y39" s="297"/>
    </row>
    <row r="40" spans="2:25" ht="15.5">
      <c r="B40" s="41" t="s">
        <v>26</v>
      </c>
      <c r="C40" s="139"/>
      <c r="D40" s="171" t="s">
        <v>27</v>
      </c>
      <c r="E40" s="339" t="s">
        <v>30</v>
      </c>
      <c r="F40" s="339" t="s">
        <v>29</v>
      </c>
      <c r="G40" s="396" t="s">
        <v>29</v>
      </c>
      <c r="H40" s="171" t="s">
        <v>27</v>
      </c>
      <c r="I40" s="339" t="s">
        <v>30</v>
      </c>
      <c r="J40" s="339" t="s">
        <v>29</v>
      </c>
      <c r="K40" s="396" t="s">
        <v>29</v>
      </c>
      <c r="L40" s="171" t="s">
        <v>27</v>
      </c>
      <c r="M40" s="339" t="s">
        <v>30</v>
      </c>
      <c r="N40" s="339" t="s">
        <v>29</v>
      </c>
      <c r="O40" s="396" t="s">
        <v>29</v>
      </c>
      <c r="P40" s="171" t="s">
        <v>27</v>
      </c>
      <c r="Q40" s="339" t="s">
        <v>30</v>
      </c>
      <c r="R40" s="339" t="s">
        <v>29</v>
      </c>
      <c r="S40" s="396" t="s">
        <v>29</v>
      </c>
      <c r="T40" s="171" t="s">
        <v>27</v>
      </c>
      <c r="U40" s="339" t="s">
        <v>30</v>
      </c>
      <c r="V40" s="339" t="s">
        <v>29</v>
      </c>
      <c r="W40" s="396" t="s">
        <v>29</v>
      </c>
      <c r="X40" s="297"/>
      <c r="Y40" s="297"/>
    </row>
    <row r="41" spans="2:25" ht="16" thickBot="1">
      <c r="B41" s="42" t="s">
        <v>11</v>
      </c>
      <c r="C41" s="140" t="s">
        <v>31</v>
      </c>
      <c r="D41" s="216">
        <f>'4a. OEB_Adjustment_Input_Sheet'!$E$9</f>
        <v>44196</v>
      </c>
      <c r="E41" s="215">
        <v>44393</v>
      </c>
      <c r="F41" s="146" t="s">
        <v>33</v>
      </c>
      <c r="G41" s="10" t="s">
        <v>34</v>
      </c>
      <c r="H41" s="216">
        <f>'4a. OEB_Adjustment_Input_Sheet'!$E$9</f>
        <v>44196</v>
      </c>
      <c r="I41" s="215">
        <v>44393</v>
      </c>
      <c r="J41" s="146" t="s">
        <v>33</v>
      </c>
      <c r="K41" s="10" t="s">
        <v>34</v>
      </c>
      <c r="L41" s="216">
        <f>'4a. OEB_Adjustment_Input_Sheet'!$E$9</f>
        <v>44196</v>
      </c>
      <c r="M41" s="215">
        <v>44393</v>
      </c>
      <c r="N41" s="146" t="s">
        <v>33</v>
      </c>
      <c r="O41" s="10" t="s">
        <v>34</v>
      </c>
      <c r="P41" s="216">
        <f>'4a. OEB_Adjustment_Input_Sheet'!$E$9</f>
        <v>44196</v>
      </c>
      <c r="Q41" s="215">
        <v>44393</v>
      </c>
      <c r="R41" s="146" t="s">
        <v>33</v>
      </c>
      <c r="S41" s="10" t="s">
        <v>34</v>
      </c>
      <c r="T41" s="216">
        <f>'4a. OEB_Adjustment_Input_Sheet'!$E$9</f>
        <v>44196</v>
      </c>
      <c r="U41" s="215">
        <v>44393</v>
      </c>
      <c r="V41" s="146" t="s">
        <v>33</v>
      </c>
      <c r="W41" s="10" t="s">
        <v>34</v>
      </c>
      <c r="X41" s="297"/>
      <c r="Y41" s="297"/>
    </row>
    <row r="42" spans="2:25" ht="15.5">
      <c r="B42" s="40"/>
      <c r="C42" s="496"/>
      <c r="D42" s="142" t="s">
        <v>35</v>
      </c>
      <c r="E42" s="142" t="s">
        <v>36</v>
      </c>
      <c r="F42" s="494" t="s">
        <v>37</v>
      </c>
      <c r="G42" s="144" t="s">
        <v>38</v>
      </c>
      <c r="H42" s="501" t="s">
        <v>39</v>
      </c>
      <c r="I42" s="142" t="s">
        <v>40</v>
      </c>
      <c r="J42" s="143" t="s">
        <v>41</v>
      </c>
      <c r="K42" s="144" t="s">
        <v>42</v>
      </c>
      <c r="L42" s="142" t="s">
        <v>43</v>
      </c>
      <c r="M42" s="142" t="s">
        <v>44</v>
      </c>
      <c r="N42" s="143" t="s">
        <v>45</v>
      </c>
      <c r="O42" s="144" t="s">
        <v>46</v>
      </c>
      <c r="P42" s="142" t="s">
        <v>47</v>
      </c>
      <c r="Q42" s="142" t="s">
        <v>48</v>
      </c>
      <c r="R42" s="143" t="s">
        <v>49</v>
      </c>
      <c r="S42" s="144" t="s">
        <v>50</v>
      </c>
      <c r="T42" s="142" t="s">
        <v>51</v>
      </c>
      <c r="U42" s="501" t="s">
        <v>52</v>
      </c>
      <c r="V42" s="143" t="s">
        <v>53</v>
      </c>
      <c r="W42" s="144" t="s">
        <v>54</v>
      </c>
      <c r="X42" s="142"/>
      <c r="Y42" s="142"/>
    </row>
    <row r="43" spans="2:25" ht="16" thickBot="1">
      <c r="B43" s="55" t="s">
        <v>254</v>
      </c>
      <c r="C43" s="2"/>
      <c r="D43" s="68"/>
      <c r="E43" s="2"/>
      <c r="G43" s="47"/>
      <c r="H43" s="68"/>
      <c r="I43" s="2"/>
      <c r="K43" s="47"/>
      <c r="L43" s="68"/>
      <c r="M43" s="2"/>
      <c r="O43" s="47"/>
      <c r="P43" s="68"/>
      <c r="Q43" s="2"/>
      <c r="S43" s="47"/>
      <c r="T43" s="68"/>
      <c r="U43" s="2"/>
      <c r="W43" s="47"/>
    </row>
    <row r="44" spans="2:25" ht="15.5">
      <c r="B44" s="36">
        <v>24</v>
      </c>
      <c r="C44" s="182" t="s">
        <v>152</v>
      </c>
      <c r="D44" s="315">
        <f>'4b. OEB_Adjustment_Input_Sheet'!E35</f>
        <v>0</v>
      </c>
      <c r="E44" s="480">
        <f>'4b. OEB_Adjustment_Input_Sheet'!F35</f>
        <v>0</v>
      </c>
      <c r="F44" s="416">
        <f>'4b. OEB_Adjustment_Input_Sheet'!H35</f>
        <v>0</v>
      </c>
      <c r="G44" s="316">
        <f>'4b. OEB_Adjustment_Input_Sheet'!I35</f>
        <v>0</v>
      </c>
      <c r="H44" s="315">
        <f>'4b. OEB_Adjustment_Input_Sheet'!J35</f>
        <v>0</v>
      </c>
      <c r="I44" s="480">
        <f>'4b. OEB_Adjustment_Input_Sheet'!K35</f>
        <v>0</v>
      </c>
      <c r="J44" s="416">
        <f>'4b. OEB_Adjustment_Input_Sheet'!L35</f>
        <v>0</v>
      </c>
      <c r="K44" s="316">
        <f>'4b. OEB_Adjustment_Input_Sheet'!M35</f>
        <v>0</v>
      </c>
      <c r="L44" s="315">
        <f>'4b. OEB_Adjustment_Input_Sheet'!N35</f>
        <v>0</v>
      </c>
      <c r="M44" s="480">
        <f>'4b. OEB_Adjustment_Input_Sheet'!O35</f>
        <v>0</v>
      </c>
      <c r="N44" s="416">
        <f>'4b. OEB_Adjustment_Input_Sheet'!P35</f>
        <v>0</v>
      </c>
      <c r="O44" s="316">
        <f>'4b. OEB_Adjustment_Input_Sheet'!Q35</f>
        <v>0</v>
      </c>
      <c r="P44" s="315">
        <f>'4b. OEB_Adjustment_Input_Sheet'!R35</f>
        <v>0</v>
      </c>
      <c r="Q44" s="480">
        <f>'4b. OEB_Adjustment_Input_Sheet'!S35</f>
        <v>0</v>
      </c>
      <c r="R44" s="416">
        <f>'4b. OEB_Adjustment_Input_Sheet'!T35</f>
        <v>0</v>
      </c>
      <c r="S44" s="416">
        <f>'4b. OEB_Adjustment_Input_Sheet'!U35</f>
        <v>0</v>
      </c>
      <c r="T44" s="315">
        <f>'4b. OEB_Adjustment_Input_Sheet'!V35</f>
        <v>0</v>
      </c>
      <c r="U44" s="480">
        <f>'4b. OEB_Adjustment_Input_Sheet'!W35</f>
        <v>0</v>
      </c>
      <c r="V44" s="416">
        <f>'4b. OEB_Adjustment_Input_Sheet'!X35</f>
        <v>0</v>
      </c>
      <c r="W44" s="416">
        <f>'4b. OEB_Adjustment_Input_Sheet'!Y35</f>
        <v>0</v>
      </c>
      <c r="X44" s="298"/>
      <c r="Y44" s="298"/>
    </row>
    <row r="45" spans="2:25" ht="15.5">
      <c r="B45" s="36">
        <v>25</v>
      </c>
      <c r="C45" s="182" t="s">
        <v>154</v>
      </c>
      <c r="D45" s="317">
        <f>'4b. OEB_Adjustment_Input_Sheet'!E36</f>
        <v>0</v>
      </c>
      <c r="E45" s="481">
        <f>'4b. OEB_Adjustment_Input_Sheet'!F36</f>
        <v>0</v>
      </c>
      <c r="F45" s="417">
        <f>'4b. OEB_Adjustment_Input_Sheet'!H36</f>
        <v>0</v>
      </c>
      <c r="G45" s="318">
        <f>'4b. OEB_Adjustment_Input_Sheet'!I36</f>
        <v>0</v>
      </c>
      <c r="H45" s="317">
        <f>'4b. OEB_Adjustment_Input_Sheet'!J36</f>
        <v>0</v>
      </c>
      <c r="I45" s="481">
        <f>'4b. OEB_Adjustment_Input_Sheet'!K36</f>
        <v>0</v>
      </c>
      <c r="J45" s="417">
        <f>'4b. OEB_Adjustment_Input_Sheet'!L36</f>
        <v>0</v>
      </c>
      <c r="K45" s="318">
        <f>'4b. OEB_Adjustment_Input_Sheet'!M36</f>
        <v>0</v>
      </c>
      <c r="L45" s="317">
        <f>'4b. OEB_Adjustment_Input_Sheet'!N36</f>
        <v>0</v>
      </c>
      <c r="M45" s="481">
        <f>'4b. OEB_Adjustment_Input_Sheet'!O36</f>
        <v>0</v>
      </c>
      <c r="N45" s="417">
        <f>'4b. OEB_Adjustment_Input_Sheet'!P36</f>
        <v>0</v>
      </c>
      <c r="O45" s="318">
        <f>'4b. OEB_Adjustment_Input_Sheet'!Q36</f>
        <v>0</v>
      </c>
      <c r="P45" s="317">
        <f>'4b. OEB_Adjustment_Input_Sheet'!R36</f>
        <v>0</v>
      </c>
      <c r="Q45" s="481">
        <f>'4b. OEB_Adjustment_Input_Sheet'!S36</f>
        <v>0</v>
      </c>
      <c r="R45" s="417">
        <f>'4b. OEB_Adjustment_Input_Sheet'!T36</f>
        <v>0</v>
      </c>
      <c r="S45" s="417">
        <f>'4b. OEB_Adjustment_Input_Sheet'!U36</f>
        <v>0</v>
      </c>
      <c r="T45" s="317">
        <f>'4b. OEB_Adjustment_Input_Sheet'!V36</f>
        <v>0</v>
      </c>
      <c r="U45" s="481">
        <f>'4b. OEB_Adjustment_Input_Sheet'!W36</f>
        <v>0</v>
      </c>
      <c r="V45" s="417">
        <f>'4b. OEB_Adjustment_Input_Sheet'!X36</f>
        <v>0</v>
      </c>
      <c r="W45" s="417">
        <f>'4b. OEB_Adjustment_Input_Sheet'!Y36</f>
        <v>0</v>
      </c>
      <c r="X45" s="298"/>
      <c r="Y45" s="298"/>
    </row>
    <row r="46" spans="2:25" ht="15.5">
      <c r="B46" s="36">
        <v>26</v>
      </c>
      <c r="C46" s="183" t="s">
        <v>155</v>
      </c>
      <c r="D46" s="317">
        <f>'4b. OEB_Adjustment_Input_Sheet'!E37</f>
        <v>1.2486282426950606</v>
      </c>
      <c r="E46" s="481">
        <f>'4b. OEB_Adjustment_Input_Sheet'!F37</f>
        <v>1.2486282426950606</v>
      </c>
      <c r="F46" s="417">
        <f>'4b. OEB_Adjustment_Input_Sheet'!H37</f>
        <v>0</v>
      </c>
      <c r="G46" s="318">
        <f>'4b. OEB_Adjustment_Input_Sheet'!I37</f>
        <v>1.2486282426950606</v>
      </c>
      <c r="H46" s="317">
        <f>'4b. OEB_Adjustment_Input_Sheet'!J37</f>
        <v>1.2486282426950606</v>
      </c>
      <c r="I46" s="481">
        <f>'4b. OEB_Adjustment_Input_Sheet'!K37</f>
        <v>1.2486282426950606</v>
      </c>
      <c r="J46" s="417">
        <f>'4b. OEB_Adjustment_Input_Sheet'!L37</f>
        <v>0</v>
      </c>
      <c r="K46" s="318">
        <f>'4b. OEB_Adjustment_Input_Sheet'!M37</f>
        <v>1.2486282426950606</v>
      </c>
      <c r="L46" s="317">
        <f>'4b. OEB_Adjustment_Input_Sheet'!N37</f>
        <v>1.2486282426950606</v>
      </c>
      <c r="M46" s="481">
        <f>'4b. OEB_Adjustment_Input_Sheet'!O37</f>
        <v>1.2486282426950606</v>
      </c>
      <c r="N46" s="417">
        <f>'4b. OEB_Adjustment_Input_Sheet'!P37</f>
        <v>0</v>
      </c>
      <c r="O46" s="318">
        <f>'4b. OEB_Adjustment_Input_Sheet'!Q37</f>
        <v>1.2486282426950606</v>
      </c>
      <c r="P46" s="317">
        <f>'4b. OEB_Adjustment_Input_Sheet'!R37</f>
        <v>0</v>
      </c>
      <c r="Q46" s="481">
        <f>'4b. OEB_Adjustment_Input_Sheet'!S37</f>
        <v>0</v>
      </c>
      <c r="R46" s="417">
        <f>'4b. OEB_Adjustment_Input_Sheet'!T37</f>
        <v>0</v>
      </c>
      <c r="S46" s="417">
        <f>'4b. OEB_Adjustment_Input_Sheet'!U37</f>
        <v>0</v>
      </c>
      <c r="T46" s="317">
        <f>'4b. OEB_Adjustment_Input_Sheet'!V37</f>
        <v>0</v>
      </c>
      <c r="U46" s="481">
        <f>'4b. OEB_Adjustment_Input_Sheet'!W37</f>
        <v>0</v>
      </c>
      <c r="V46" s="417">
        <f>'4b. OEB_Adjustment_Input_Sheet'!X37</f>
        <v>0</v>
      </c>
      <c r="W46" s="417">
        <f>'4b. OEB_Adjustment_Input_Sheet'!Y37</f>
        <v>0</v>
      </c>
      <c r="X46" s="298"/>
      <c r="Y46" s="298"/>
    </row>
    <row r="47" spans="2:25" ht="15.5">
      <c r="B47" s="36">
        <v>27</v>
      </c>
      <c r="C47" s="183" t="s">
        <v>156</v>
      </c>
      <c r="D47" s="317">
        <f>'4b. OEB_Adjustment_Input_Sheet'!E38</f>
        <v>-1.1953341651435965</v>
      </c>
      <c r="E47" s="481">
        <f>'4b. OEB_Adjustment_Input_Sheet'!F38</f>
        <v>-1.1953341651435965</v>
      </c>
      <c r="F47" s="417">
        <f>'4b. OEB_Adjustment_Input_Sheet'!H38</f>
        <v>0</v>
      </c>
      <c r="G47" s="318">
        <f>'4b. OEB_Adjustment_Input_Sheet'!I38</f>
        <v>-1.1953341651435965</v>
      </c>
      <c r="H47" s="317">
        <f>'4b. OEB_Adjustment_Input_Sheet'!J38</f>
        <v>-1.1953341651435965</v>
      </c>
      <c r="I47" s="481">
        <f>'4b. OEB_Adjustment_Input_Sheet'!K38</f>
        <v>-1.1953341651435965</v>
      </c>
      <c r="J47" s="417">
        <f>'4b. OEB_Adjustment_Input_Sheet'!L38</f>
        <v>0</v>
      </c>
      <c r="K47" s="318">
        <f>'4b. OEB_Adjustment_Input_Sheet'!M38</f>
        <v>-1.1953341651435965</v>
      </c>
      <c r="L47" s="317">
        <f>'4b. OEB_Adjustment_Input_Sheet'!N38</f>
        <v>-1.1953341651435965</v>
      </c>
      <c r="M47" s="481">
        <f>'4b. OEB_Adjustment_Input_Sheet'!O38</f>
        <v>-1.1953341651435965</v>
      </c>
      <c r="N47" s="417">
        <f>'4b. OEB_Adjustment_Input_Sheet'!P38</f>
        <v>0</v>
      </c>
      <c r="O47" s="318">
        <f>'4b. OEB_Adjustment_Input_Sheet'!Q38</f>
        <v>-1.1953341651435965</v>
      </c>
      <c r="P47" s="317">
        <f>'4b. OEB_Adjustment_Input_Sheet'!R38</f>
        <v>0</v>
      </c>
      <c r="Q47" s="481">
        <f>'4b. OEB_Adjustment_Input_Sheet'!S38</f>
        <v>0</v>
      </c>
      <c r="R47" s="417">
        <f>'4b. OEB_Adjustment_Input_Sheet'!T38</f>
        <v>0</v>
      </c>
      <c r="S47" s="417">
        <f>'4b. OEB_Adjustment_Input_Sheet'!U38</f>
        <v>0</v>
      </c>
      <c r="T47" s="317">
        <f>'4b. OEB_Adjustment_Input_Sheet'!V38</f>
        <v>0</v>
      </c>
      <c r="U47" s="481">
        <f>'4b. OEB_Adjustment_Input_Sheet'!W38</f>
        <v>0</v>
      </c>
      <c r="V47" s="417">
        <f>'4b. OEB_Adjustment_Input_Sheet'!X38</f>
        <v>0</v>
      </c>
      <c r="W47" s="417">
        <f>'4b. OEB_Adjustment_Input_Sheet'!Y38</f>
        <v>0</v>
      </c>
      <c r="X47" s="298"/>
      <c r="Y47" s="298"/>
    </row>
    <row r="48" spans="2:25" ht="15.5">
      <c r="B48" s="36">
        <v>28</v>
      </c>
      <c r="C48" s="183" t="s">
        <v>157</v>
      </c>
      <c r="D48" s="317">
        <f>'4b. OEB_Adjustment_Input_Sheet'!E39</f>
        <v>0</v>
      </c>
      <c r="E48" s="481">
        <f>'4b. OEB_Adjustment_Input_Sheet'!F39</f>
        <v>0</v>
      </c>
      <c r="F48" s="417">
        <f>'4b. OEB_Adjustment_Input_Sheet'!H39</f>
        <v>0</v>
      </c>
      <c r="G48" s="318">
        <f>'4b. OEB_Adjustment_Input_Sheet'!I39</f>
        <v>0</v>
      </c>
      <c r="H48" s="317">
        <f>'4b. OEB_Adjustment_Input_Sheet'!J39</f>
        <v>0</v>
      </c>
      <c r="I48" s="481">
        <f>'4b. OEB_Adjustment_Input_Sheet'!K39</f>
        <v>0</v>
      </c>
      <c r="J48" s="417">
        <f>'4b. OEB_Adjustment_Input_Sheet'!L39</f>
        <v>0</v>
      </c>
      <c r="K48" s="318">
        <f>'4b. OEB_Adjustment_Input_Sheet'!M39</f>
        <v>0</v>
      </c>
      <c r="L48" s="317">
        <f>'4b. OEB_Adjustment_Input_Sheet'!N39</f>
        <v>0</v>
      </c>
      <c r="M48" s="481">
        <f>'4b. OEB_Adjustment_Input_Sheet'!O39</f>
        <v>0</v>
      </c>
      <c r="N48" s="417">
        <f>'4b. OEB_Adjustment_Input_Sheet'!P39</f>
        <v>0</v>
      </c>
      <c r="O48" s="318">
        <f>'4b. OEB_Adjustment_Input_Sheet'!Q39</f>
        <v>0</v>
      </c>
      <c r="P48" s="317">
        <f>'4b. OEB_Adjustment_Input_Sheet'!R39</f>
        <v>0</v>
      </c>
      <c r="Q48" s="481">
        <f>'4b. OEB_Adjustment_Input_Sheet'!S39</f>
        <v>0</v>
      </c>
      <c r="R48" s="417">
        <f>'4b. OEB_Adjustment_Input_Sheet'!T39</f>
        <v>0</v>
      </c>
      <c r="S48" s="417">
        <f>'4b. OEB_Adjustment_Input_Sheet'!U39</f>
        <v>0</v>
      </c>
      <c r="T48" s="317">
        <f>'4b. OEB_Adjustment_Input_Sheet'!V39</f>
        <v>0</v>
      </c>
      <c r="U48" s="481">
        <f>'4b. OEB_Adjustment_Input_Sheet'!W39</f>
        <v>0</v>
      </c>
      <c r="V48" s="417">
        <f>'4b. OEB_Adjustment_Input_Sheet'!X39</f>
        <v>0</v>
      </c>
      <c r="W48" s="417">
        <f>'4b. OEB_Adjustment_Input_Sheet'!Y39</f>
        <v>0</v>
      </c>
      <c r="X48" s="298"/>
      <c r="Y48" s="298"/>
    </row>
    <row r="49" spans="2:25" ht="15.5">
      <c r="B49" s="36">
        <v>29</v>
      </c>
      <c r="C49" s="183" t="s">
        <v>158</v>
      </c>
      <c r="D49" s="317">
        <f>'4b. OEB_Adjustment_Input_Sheet'!E40</f>
        <v>-34.301961995548453</v>
      </c>
      <c r="E49" s="481">
        <f>'4b. OEB_Adjustment_Input_Sheet'!F40</f>
        <v>-32.035295328881787</v>
      </c>
      <c r="F49" s="417">
        <f>'4b. OEB_Adjustment_Input_Sheet'!H40</f>
        <v>0</v>
      </c>
      <c r="G49" s="318">
        <f>'4b. OEB_Adjustment_Input_Sheet'!I40</f>
        <v>-32.035295328881787</v>
      </c>
      <c r="H49" s="317">
        <f>'4b. OEB_Adjustment_Input_Sheet'!J40</f>
        <v>-34.301961995548453</v>
      </c>
      <c r="I49" s="481">
        <f>'4b. OEB_Adjustment_Input_Sheet'!K40</f>
        <v>-32.035295328881787</v>
      </c>
      <c r="J49" s="417">
        <f>'4b. OEB_Adjustment_Input_Sheet'!L40</f>
        <v>0</v>
      </c>
      <c r="K49" s="318">
        <f>'4b. OEB_Adjustment_Input_Sheet'!M40</f>
        <v>-32.035295328881787</v>
      </c>
      <c r="L49" s="317">
        <f>'4b. OEB_Adjustment_Input_Sheet'!N40</f>
        <v>-34.301961995548453</v>
      </c>
      <c r="M49" s="481">
        <f>'4b. OEB_Adjustment_Input_Sheet'!O40</f>
        <v>-32.035295328881787</v>
      </c>
      <c r="N49" s="417">
        <f>'4b. OEB_Adjustment_Input_Sheet'!P40</f>
        <v>0</v>
      </c>
      <c r="O49" s="318">
        <f>'4b. OEB_Adjustment_Input_Sheet'!Q40</f>
        <v>-32.035295328881787</v>
      </c>
      <c r="P49" s="317">
        <f>'4b. OEB_Adjustment_Input_Sheet'!R40</f>
        <v>0</v>
      </c>
      <c r="Q49" s="481">
        <f>'4b. OEB_Adjustment_Input_Sheet'!S40</f>
        <v>0</v>
      </c>
      <c r="R49" s="417">
        <f>'4b. OEB_Adjustment_Input_Sheet'!T40</f>
        <v>0</v>
      </c>
      <c r="S49" s="417">
        <f>'4b. OEB_Adjustment_Input_Sheet'!U40</f>
        <v>0</v>
      </c>
      <c r="T49" s="317">
        <f>'4b. OEB_Adjustment_Input_Sheet'!V40</f>
        <v>0</v>
      </c>
      <c r="U49" s="481">
        <f>'4b. OEB_Adjustment_Input_Sheet'!W40</f>
        <v>0</v>
      </c>
      <c r="V49" s="417">
        <f>'4b. OEB_Adjustment_Input_Sheet'!X40</f>
        <v>0</v>
      </c>
      <c r="W49" s="417">
        <f>'4b. OEB_Adjustment_Input_Sheet'!Y40</f>
        <v>0</v>
      </c>
      <c r="X49" s="298"/>
      <c r="Y49" s="298"/>
    </row>
    <row r="50" spans="2:25" ht="31">
      <c r="B50" s="36">
        <v>30</v>
      </c>
      <c r="C50" s="183" t="s">
        <v>159</v>
      </c>
      <c r="D50" s="317">
        <f>'4b. OEB_Adjustment_Input_Sheet'!E41</f>
        <v>-6.3926962469568984</v>
      </c>
      <c r="E50" s="481">
        <f>'4b. OEB_Adjustment_Input_Sheet'!F41</f>
        <v>-6.3926962469568984</v>
      </c>
      <c r="F50" s="417">
        <f>'4b. OEB_Adjustment_Input_Sheet'!H41</f>
        <v>0</v>
      </c>
      <c r="G50" s="318">
        <f>'4b. OEB_Adjustment_Input_Sheet'!I41</f>
        <v>-6.3926962469568984</v>
      </c>
      <c r="H50" s="317">
        <f>'4b. OEB_Adjustment_Input_Sheet'!J41</f>
        <v>-6.3926962469568984</v>
      </c>
      <c r="I50" s="481">
        <f>'4b. OEB_Adjustment_Input_Sheet'!K41</f>
        <v>-6.3926962469568984</v>
      </c>
      <c r="J50" s="417">
        <f>'4b. OEB_Adjustment_Input_Sheet'!L41</f>
        <v>0</v>
      </c>
      <c r="K50" s="318">
        <f>'4b. OEB_Adjustment_Input_Sheet'!M41</f>
        <v>-6.3926962469568984</v>
      </c>
      <c r="L50" s="317">
        <f>'4b. OEB_Adjustment_Input_Sheet'!N41</f>
        <v>-6.3926962469568984</v>
      </c>
      <c r="M50" s="481">
        <f>'4b. OEB_Adjustment_Input_Sheet'!O41</f>
        <v>-6.3926962469568984</v>
      </c>
      <c r="N50" s="417">
        <f>'4b. OEB_Adjustment_Input_Sheet'!P41</f>
        <v>0</v>
      </c>
      <c r="O50" s="318">
        <f>'4b. OEB_Adjustment_Input_Sheet'!Q41</f>
        <v>-6.3926962469568984</v>
      </c>
      <c r="P50" s="317">
        <f>'4b. OEB_Adjustment_Input_Sheet'!R41</f>
        <v>0</v>
      </c>
      <c r="Q50" s="481">
        <f>'4b. OEB_Adjustment_Input_Sheet'!S41</f>
        <v>0</v>
      </c>
      <c r="R50" s="417">
        <f>'4b. OEB_Adjustment_Input_Sheet'!T41</f>
        <v>0</v>
      </c>
      <c r="S50" s="417">
        <f>'4b. OEB_Adjustment_Input_Sheet'!U41</f>
        <v>0</v>
      </c>
      <c r="T50" s="317">
        <f>'4b. OEB_Adjustment_Input_Sheet'!V41</f>
        <v>0</v>
      </c>
      <c r="U50" s="481">
        <f>'4b. OEB_Adjustment_Input_Sheet'!W41</f>
        <v>0</v>
      </c>
      <c r="V50" s="417">
        <f>'4b. OEB_Adjustment_Input_Sheet'!X41</f>
        <v>0</v>
      </c>
      <c r="W50" s="417">
        <f>'4b. OEB_Adjustment_Input_Sheet'!Y41</f>
        <v>0</v>
      </c>
      <c r="X50" s="298"/>
      <c r="Y50" s="298"/>
    </row>
    <row r="51" spans="2:25" ht="15.5">
      <c r="B51" s="36">
        <v>31</v>
      </c>
      <c r="C51" s="183" t="s">
        <v>160</v>
      </c>
      <c r="D51" s="317">
        <f>'4b. OEB_Adjustment_Input_Sheet'!E42</f>
        <v>19.356250754265272</v>
      </c>
      <c r="E51" s="481">
        <f>'4b. OEB_Adjustment_Input_Sheet'!F42</f>
        <v>19.347078885118968</v>
      </c>
      <c r="F51" s="417">
        <f>'4b. OEB_Adjustment_Input_Sheet'!H42</f>
        <v>-19.309789252196566</v>
      </c>
      <c r="G51" s="318">
        <f>'4b. OEB_Adjustment_Input_Sheet'!I42</f>
        <v>3.728963292240195E-2</v>
      </c>
      <c r="H51" s="317">
        <f>'4b. OEB_Adjustment_Input_Sheet'!J42</f>
        <v>19.356250754265272</v>
      </c>
      <c r="I51" s="481">
        <f>'4b. OEB_Adjustment_Input_Sheet'!K42</f>
        <v>19.347078885118968</v>
      </c>
      <c r="J51" s="417">
        <f>'4b. OEB_Adjustment_Input_Sheet'!L42</f>
        <v>-19.309789252196566</v>
      </c>
      <c r="K51" s="318">
        <f>'4b. OEB_Adjustment_Input_Sheet'!M42</f>
        <v>3.728963292240195E-2</v>
      </c>
      <c r="L51" s="317">
        <f>'4b. OEB_Adjustment_Input_Sheet'!N42</f>
        <v>19.356250754265272</v>
      </c>
      <c r="M51" s="481">
        <f>'4b. OEB_Adjustment_Input_Sheet'!O42</f>
        <v>19.347078885118968</v>
      </c>
      <c r="N51" s="417">
        <f>'4b. OEB_Adjustment_Input_Sheet'!P42</f>
        <v>-19.309789252196566</v>
      </c>
      <c r="O51" s="318">
        <f>'4b. OEB_Adjustment_Input_Sheet'!Q42</f>
        <v>3.728963292240195E-2</v>
      </c>
      <c r="P51" s="317">
        <f>'4b. OEB_Adjustment_Input_Sheet'!R42</f>
        <v>0</v>
      </c>
      <c r="Q51" s="481">
        <f>'4b. OEB_Adjustment_Input_Sheet'!S42</f>
        <v>0</v>
      </c>
      <c r="R51" s="417">
        <f>'4b. OEB_Adjustment_Input_Sheet'!T42</f>
        <v>0</v>
      </c>
      <c r="S51" s="417">
        <f>'4b. OEB_Adjustment_Input_Sheet'!U42</f>
        <v>0</v>
      </c>
      <c r="T51" s="317">
        <f>'4b. OEB_Adjustment_Input_Sheet'!V42</f>
        <v>0</v>
      </c>
      <c r="U51" s="481">
        <f>'4b. OEB_Adjustment_Input_Sheet'!W42</f>
        <v>0</v>
      </c>
      <c r="V51" s="417">
        <f>'4b. OEB_Adjustment_Input_Sheet'!X42</f>
        <v>0</v>
      </c>
      <c r="W51" s="417">
        <f>'4b. OEB_Adjustment_Input_Sheet'!Y42</f>
        <v>0</v>
      </c>
      <c r="X51" s="298"/>
      <c r="Y51" s="298"/>
    </row>
    <row r="52" spans="2:25" ht="15.5">
      <c r="B52" s="36">
        <v>32</v>
      </c>
      <c r="C52" s="183" t="s">
        <v>161</v>
      </c>
      <c r="D52" s="317">
        <f>'4b. OEB_Adjustment_Input_Sheet'!E43</f>
        <v>-0.71932551710919579</v>
      </c>
      <c r="E52" s="481">
        <f>'4b. OEB_Adjustment_Input_Sheet'!F43</f>
        <v>0</v>
      </c>
      <c r="F52" s="417">
        <f>'4b. OEB_Adjustment_Input_Sheet'!H43</f>
        <v>0</v>
      </c>
      <c r="G52" s="318">
        <f>'4b. OEB_Adjustment_Input_Sheet'!I43</f>
        <v>0</v>
      </c>
      <c r="H52" s="317">
        <f>'4b. OEB_Adjustment_Input_Sheet'!J43</f>
        <v>-0.71932551710919579</v>
      </c>
      <c r="I52" s="481">
        <f>'4b. OEB_Adjustment_Input_Sheet'!K43</f>
        <v>0</v>
      </c>
      <c r="J52" s="417">
        <f>'4b. OEB_Adjustment_Input_Sheet'!L43</f>
        <v>0</v>
      </c>
      <c r="K52" s="318">
        <f>'4b. OEB_Adjustment_Input_Sheet'!M43</f>
        <v>0</v>
      </c>
      <c r="L52" s="317">
        <f>'4b. OEB_Adjustment_Input_Sheet'!N43</f>
        <v>-0.71932551710919579</v>
      </c>
      <c r="M52" s="481">
        <f>'4b. OEB_Adjustment_Input_Sheet'!O43</f>
        <v>0</v>
      </c>
      <c r="N52" s="417">
        <f>'4b. OEB_Adjustment_Input_Sheet'!P43</f>
        <v>0</v>
      </c>
      <c r="O52" s="318">
        <f>'4b. OEB_Adjustment_Input_Sheet'!Q43</f>
        <v>0</v>
      </c>
      <c r="P52" s="317">
        <f>'4b. OEB_Adjustment_Input_Sheet'!R43</f>
        <v>0</v>
      </c>
      <c r="Q52" s="481">
        <f>'4b. OEB_Adjustment_Input_Sheet'!S43</f>
        <v>0</v>
      </c>
      <c r="R52" s="417">
        <f>'4b. OEB_Adjustment_Input_Sheet'!T43</f>
        <v>0</v>
      </c>
      <c r="S52" s="417">
        <f>'4b. OEB_Adjustment_Input_Sheet'!U43</f>
        <v>0</v>
      </c>
      <c r="T52" s="317">
        <f>'4b. OEB_Adjustment_Input_Sheet'!V43</f>
        <v>0</v>
      </c>
      <c r="U52" s="481">
        <f>'4b. OEB_Adjustment_Input_Sheet'!W43</f>
        <v>0</v>
      </c>
      <c r="V52" s="417">
        <f>'4b. OEB_Adjustment_Input_Sheet'!X43</f>
        <v>0</v>
      </c>
      <c r="W52" s="417">
        <f>'4b. OEB_Adjustment_Input_Sheet'!Y43</f>
        <v>0</v>
      </c>
      <c r="X52" s="298"/>
      <c r="Y52" s="298"/>
    </row>
    <row r="53" spans="2:25" ht="31">
      <c r="B53" s="36">
        <v>33</v>
      </c>
      <c r="C53" s="183" t="s">
        <v>162</v>
      </c>
      <c r="D53" s="317">
        <f>'4b. OEB_Adjustment_Input_Sheet'!E44</f>
        <v>21.050088168948456</v>
      </c>
      <c r="E53" s="481">
        <f>'4b. OEB_Adjustment_Input_Sheet'!F44</f>
        <v>21.050088168948456</v>
      </c>
      <c r="F53" s="417">
        <f>'4b. OEB_Adjustment_Input_Sheet'!H44</f>
        <v>0</v>
      </c>
      <c r="G53" s="318">
        <f>'4b. OEB_Adjustment_Input_Sheet'!I44</f>
        <v>21.050088168948456</v>
      </c>
      <c r="H53" s="317">
        <f>'4b. OEB_Adjustment_Input_Sheet'!J44</f>
        <v>21.050088168948456</v>
      </c>
      <c r="I53" s="481">
        <f>'4b. OEB_Adjustment_Input_Sheet'!K44</f>
        <v>21.050088168948456</v>
      </c>
      <c r="J53" s="417">
        <f>'4b. OEB_Adjustment_Input_Sheet'!L44</f>
        <v>0</v>
      </c>
      <c r="K53" s="318">
        <f>'4b. OEB_Adjustment_Input_Sheet'!M44</f>
        <v>21.050088168948456</v>
      </c>
      <c r="L53" s="317">
        <f>'4b. OEB_Adjustment_Input_Sheet'!N44</f>
        <v>21.050088168948456</v>
      </c>
      <c r="M53" s="481">
        <f>'4b. OEB_Adjustment_Input_Sheet'!O44</f>
        <v>21.050088168948456</v>
      </c>
      <c r="N53" s="417">
        <f>'4b. OEB_Adjustment_Input_Sheet'!P44</f>
        <v>0</v>
      </c>
      <c r="O53" s="318">
        <f>'4b. OEB_Adjustment_Input_Sheet'!Q44</f>
        <v>21.050088168948456</v>
      </c>
      <c r="P53" s="317">
        <f>'4b. OEB_Adjustment_Input_Sheet'!R44</f>
        <v>21.050088168948456</v>
      </c>
      <c r="Q53" s="481">
        <f>'4b. OEB_Adjustment_Input_Sheet'!S44</f>
        <v>21.050088168948456</v>
      </c>
      <c r="R53" s="417">
        <f>'4b. OEB_Adjustment_Input_Sheet'!T44</f>
        <v>0</v>
      </c>
      <c r="S53" s="417">
        <f>'4b. OEB_Adjustment_Input_Sheet'!U44</f>
        <v>21.050088168948456</v>
      </c>
      <c r="T53" s="317">
        <f>'4b. OEB_Adjustment_Input_Sheet'!V44</f>
        <v>21.050088168948456</v>
      </c>
      <c r="U53" s="481">
        <f>'4b. OEB_Adjustment_Input_Sheet'!W44</f>
        <v>21.050088168948456</v>
      </c>
      <c r="V53" s="417">
        <f>'4b. OEB_Adjustment_Input_Sheet'!X44</f>
        <v>0</v>
      </c>
      <c r="W53" s="417">
        <f>'4b. OEB_Adjustment_Input_Sheet'!Y44</f>
        <v>21.050088168948456</v>
      </c>
      <c r="X53" s="298"/>
      <c r="Y53" s="298"/>
    </row>
    <row r="54" spans="2:25" ht="31">
      <c r="B54" s="36">
        <v>34</v>
      </c>
      <c r="C54" s="183" t="s">
        <v>163</v>
      </c>
      <c r="D54" s="317">
        <f>'4b. OEB_Adjustment_Input_Sheet'!E45</f>
        <v>7.690229118670473</v>
      </c>
      <c r="E54" s="481">
        <f>'4b. OEB_Adjustment_Input_Sheet'!F45</f>
        <v>7.690229118670473</v>
      </c>
      <c r="F54" s="417">
        <f>'4b. OEB_Adjustment_Input_Sheet'!H45</f>
        <v>0</v>
      </c>
      <c r="G54" s="318">
        <f>'4b. OEB_Adjustment_Input_Sheet'!I45</f>
        <v>7.690229118670473</v>
      </c>
      <c r="H54" s="317">
        <f>'4b. OEB_Adjustment_Input_Sheet'!J45</f>
        <v>7.690229118670473</v>
      </c>
      <c r="I54" s="481">
        <f>'4b. OEB_Adjustment_Input_Sheet'!K45</f>
        <v>7.690229118670473</v>
      </c>
      <c r="J54" s="417">
        <f>'4b. OEB_Adjustment_Input_Sheet'!L45</f>
        <v>0</v>
      </c>
      <c r="K54" s="318">
        <f>'4b. OEB_Adjustment_Input_Sheet'!M45</f>
        <v>7.690229118670473</v>
      </c>
      <c r="L54" s="317">
        <f>'4b. OEB_Adjustment_Input_Sheet'!N45</f>
        <v>7.690229118670473</v>
      </c>
      <c r="M54" s="481">
        <f>'4b. OEB_Adjustment_Input_Sheet'!O45</f>
        <v>7.690229118670473</v>
      </c>
      <c r="N54" s="417">
        <f>'4b. OEB_Adjustment_Input_Sheet'!P45</f>
        <v>0</v>
      </c>
      <c r="O54" s="318">
        <f>'4b. OEB_Adjustment_Input_Sheet'!Q45</f>
        <v>7.690229118670473</v>
      </c>
      <c r="P54" s="317">
        <f>'4b. OEB_Adjustment_Input_Sheet'!R45</f>
        <v>0</v>
      </c>
      <c r="Q54" s="481">
        <f>'4b. OEB_Adjustment_Input_Sheet'!S45</f>
        <v>0</v>
      </c>
      <c r="R54" s="417">
        <f>'4b. OEB_Adjustment_Input_Sheet'!T45</f>
        <v>0</v>
      </c>
      <c r="S54" s="417">
        <f>'4b. OEB_Adjustment_Input_Sheet'!U45</f>
        <v>0</v>
      </c>
      <c r="T54" s="317">
        <f>'4b. OEB_Adjustment_Input_Sheet'!V45</f>
        <v>0</v>
      </c>
      <c r="U54" s="481">
        <f>'4b. OEB_Adjustment_Input_Sheet'!W45</f>
        <v>0</v>
      </c>
      <c r="V54" s="417">
        <f>'4b. OEB_Adjustment_Input_Sheet'!X45</f>
        <v>0</v>
      </c>
      <c r="W54" s="417">
        <f>'4b. OEB_Adjustment_Input_Sheet'!Y45</f>
        <v>0</v>
      </c>
      <c r="X54" s="298"/>
      <c r="Y54" s="298"/>
    </row>
    <row r="55" spans="2:25" ht="15.5">
      <c r="B55" s="36">
        <v>35</v>
      </c>
      <c r="C55" s="183" t="s">
        <v>164</v>
      </c>
      <c r="D55" s="317">
        <f>'4b. OEB_Adjustment_Input_Sheet'!E46</f>
        <v>-4.8354429059507975</v>
      </c>
      <c r="E55" s="481">
        <f>'4b. OEB_Adjustment_Input_Sheet'!F46</f>
        <v>-4.8354429059507975</v>
      </c>
      <c r="F55" s="417">
        <f>'4b. OEB_Adjustment_Input_Sheet'!H46</f>
        <v>0</v>
      </c>
      <c r="G55" s="318">
        <f>'4b. OEB_Adjustment_Input_Sheet'!I46</f>
        <v>-4.8354429059507975</v>
      </c>
      <c r="H55" s="317">
        <f>'4b. OEB_Adjustment_Input_Sheet'!J46</f>
        <v>-4.8354429059507975</v>
      </c>
      <c r="I55" s="481">
        <f>'4b. OEB_Adjustment_Input_Sheet'!K46</f>
        <v>-4.8354429059507975</v>
      </c>
      <c r="J55" s="417">
        <f>'4b. OEB_Adjustment_Input_Sheet'!L46</f>
        <v>0</v>
      </c>
      <c r="K55" s="318">
        <f>'4b. OEB_Adjustment_Input_Sheet'!M46</f>
        <v>-4.8354429059507975</v>
      </c>
      <c r="L55" s="317">
        <f>'4b. OEB_Adjustment_Input_Sheet'!N46</f>
        <v>-4.8354429059507975</v>
      </c>
      <c r="M55" s="481">
        <f>'4b. OEB_Adjustment_Input_Sheet'!O46</f>
        <v>-4.8354429059507975</v>
      </c>
      <c r="N55" s="417">
        <f>'4b. OEB_Adjustment_Input_Sheet'!P46</f>
        <v>0</v>
      </c>
      <c r="O55" s="318">
        <f>'4b. OEB_Adjustment_Input_Sheet'!Q46</f>
        <v>-4.8354429059507975</v>
      </c>
      <c r="P55" s="317">
        <f>'4b. OEB_Adjustment_Input_Sheet'!R46</f>
        <v>0</v>
      </c>
      <c r="Q55" s="481">
        <f>'4b. OEB_Adjustment_Input_Sheet'!S46</f>
        <v>0</v>
      </c>
      <c r="R55" s="417">
        <f>'4b. OEB_Adjustment_Input_Sheet'!T46</f>
        <v>0</v>
      </c>
      <c r="S55" s="417">
        <f>'4b. OEB_Adjustment_Input_Sheet'!U46</f>
        <v>0</v>
      </c>
      <c r="T55" s="317">
        <f>'4b. OEB_Adjustment_Input_Sheet'!V46</f>
        <v>0</v>
      </c>
      <c r="U55" s="481">
        <f>'4b. OEB_Adjustment_Input_Sheet'!W46</f>
        <v>0</v>
      </c>
      <c r="V55" s="417">
        <f>'4b. OEB_Adjustment_Input_Sheet'!X46</f>
        <v>0</v>
      </c>
      <c r="W55" s="417">
        <f>'4b. OEB_Adjustment_Input_Sheet'!Y46</f>
        <v>0</v>
      </c>
      <c r="X55" s="298"/>
      <c r="Y55" s="298"/>
    </row>
    <row r="56" spans="2:25" ht="15.5">
      <c r="B56" s="36">
        <v>36</v>
      </c>
      <c r="C56" s="183" t="s">
        <v>165</v>
      </c>
      <c r="D56" s="317">
        <f>'4b. OEB_Adjustment_Input_Sheet'!E47</f>
        <v>21.46601916183959</v>
      </c>
      <c r="E56" s="481">
        <f>'4b. OEB_Adjustment_Input_Sheet'!F47</f>
        <v>21.46601916183959</v>
      </c>
      <c r="F56" s="417">
        <f>'4b. OEB_Adjustment_Input_Sheet'!H47</f>
        <v>0</v>
      </c>
      <c r="G56" s="318">
        <f>'4b. OEB_Adjustment_Input_Sheet'!I47</f>
        <v>21.46601916183959</v>
      </c>
      <c r="H56" s="317">
        <f>'4b. OEB_Adjustment_Input_Sheet'!J47</f>
        <v>21.46601916183959</v>
      </c>
      <c r="I56" s="481">
        <f>'4b. OEB_Adjustment_Input_Sheet'!K47</f>
        <v>21.46601916183959</v>
      </c>
      <c r="J56" s="417">
        <f>'4b. OEB_Adjustment_Input_Sheet'!L47</f>
        <v>0</v>
      </c>
      <c r="K56" s="318">
        <f>'4b. OEB_Adjustment_Input_Sheet'!M47</f>
        <v>21.46601916183959</v>
      </c>
      <c r="L56" s="317">
        <f>'4b. OEB_Adjustment_Input_Sheet'!N47</f>
        <v>21.46601916183959</v>
      </c>
      <c r="M56" s="481">
        <f>'4b. OEB_Adjustment_Input_Sheet'!O47</f>
        <v>21.46601916183959</v>
      </c>
      <c r="N56" s="417">
        <f>'4b. OEB_Adjustment_Input_Sheet'!P47</f>
        <v>0</v>
      </c>
      <c r="O56" s="318">
        <f>'4b. OEB_Adjustment_Input_Sheet'!Q47</f>
        <v>21.46601916183959</v>
      </c>
      <c r="P56" s="317">
        <f>'4b. OEB_Adjustment_Input_Sheet'!R47</f>
        <v>0</v>
      </c>
      <c r="Q56" s="481">
        <f>'4b. OEB_Adjustment_Input_Sheet'!S47</f>
        <v>0</v>
      </c>
      <c r="R56" s="417">
        <f>'4b. OEB_Adjustment_Input_Sheet'!T47</f>
        <v>0</v>
      </c>
      <c r="S56" s="417">
        <f>'4b. OEB_Adjustment_Input_Sheet'!U47</f>
        <v>0</v>
      </c>
      <c r="T56" s="317">
        <f>'4b. OEB_Adjustment_Input_Sheet'!V47</f>
        <v>0</v>
      </c>
      <c r="U56" s="481">
        <f>'4b. OEB_Adjustment_Input_Sheet'!W47</f>
        <v>0</v>
      </c>
      <c r="V56" s="417">
        <f>'4b. OEB_Adjustment_Input_Sheet'!X47</f>
        <v>0</v>
      </c>
      <c r="W56" s="417">
        <f>'4b. OEB_Adjustment_Input_Sheet'!Y47</f>
        <v>0</v>
      </c>
      <c r="X56" s="298"/>
      <c r="Y56" s="298"/>
    </row>
    <row r="57" spans="2:25" ht="15.5">
      <c r="B57" s="36">
        <v>37</v>
      </c>
      <c r="C57" s="183" t="s">
        <v>166</v>
      </c>
      <c r="D57" s="317">
        <f>'4b. OEB_Adjustment_Input_Sheet'!E48</f>
        <v>0</v>
      </c>
      <c r="E57" s="481">
        <f>'4b. OEB_Adjustment_Input_Sheet'!F48</f>
        <v>0</v>
      </c>
      <c r="F57" s="417">
        <f>'4b. OEB_Adjustment_Input_Sheet'!H48</f>
        <v>0</v>
      </c>
      <c r="G57" s="318">
        <f>'4b. OEB_Adjustment_Input_Sheet'!I48</f>
        <v>0</v>
      </c>
      <c r="H57" s="317">
        <f>'4b. OEB_Adjustment_Input_Sheet'!J48</f>
        <v>0</v>
      </c>
      <c r="I57" s="481">
        <f>'4b. OEB_Adjustment_Input_Sheet'!K48</f>
        <v>0</v>
      </c>
      <c r="J57" s="417">
        <f>'4b. OEB_Adjustment_Input_Sheet'!L48</f>
        <v>0</v>
      </c>
      <c r="K57" s="318">
        <f>'4b. OEB_Adjustment_Input_Sheet'!M48</f>
        <v>0</v>
      </c>
      <c r="L57" s="317">
        <f>'4b. OEB_Adjustment_Input_Sheet'!N48</f>
        <v>0</v>
      </c>
      <c r="M57" s="481">
        <f>'4b. OEB_Adjustment_Input_Sheet'!O48</f>
        <v>0</v>
      </c>
      <c r="N57" s="417">
        <f>'4b. OEB_Adjustment_Input_Sheet'!P48</f>
        <v>0</v>
      </c>
      <c r="O57" s="318">
        <f>'4b. OEB_Adjustment_Input_Sheet'!Q48</f>
        <v>0</v>
      </c>
      <c r="P57" s="317">
        <f>'4b. OEB_Adjustment_Input_Sheet'!R48</f>
        <v>0</v>
      </c>
      <c r="Q57" s="481">
        <f>'4b. OEB_Adjustment_Input_Sheet'!S48</f>
        <v>0</v>
      </c>
      <c r="R57" s="417">
        <f>'4b. OEB_Adjustment_Input_Sheet'!T48</f>
        <v>0</v>
      </c>
      <c r="S57" s="417">
        <f>'4b. OEB_Adjustment_Input_Sheet'!U48</f>
        <v>0</v>
      </c>
      <c r="T57" s="317">
        <f>'4b. OEB_Adjustment_Input_Sheet'!V48</f>
        <v>0</v>
      </c>
      <c r="U57" s="481">
        <f>'4b. OEB_Adjustment_Input_Sheet'!W48</f>
        <v>0</v>
      </c>
      <c r="V57" s="417">
        <f>'4b. OEB_Adjustment_Input_Sheet'!X48</f>
        <v>0</v>
      </c>
      <c r="W57" s="417">
        <f>'4b. OEB_Adjustment_Input_Sheet'!Y48</f>
        <v>0</v>
      </c>
      <c r="X57" s="298"/>
      <c r="Y57" s="298"/>
    </row>
    <row r="58" spans="2:25" ht="46.5">
      <c r="B58" s="36">
        <v>38</v>
      </c>
      <c r="C58" s="183" t="s">
        <v>167</v>
      </c>
      <c r="D58" s="317">
        <f>'4b. OEB_Adjustment_Input_Sheet'!E49</f>
        <v>53.202525147604725</v>
      </c>
      <c r="E58" s="481">
        <f>'4b. OEB_Adjustment_Input_Sheet'!F49</f>
        <v>53.202525147604725</v>
      </c>
      <c r="F58" s="417">
        <f>'4b. OEB_Adjustment_Input_Sheet'!H49</f>
        <v>0</v>
      </c>
      <c r="G58" s="318">
        <f>'4b. OEB_Adjustment_Input_Sheet'!I49</f>
        <v>53.202525147604725</v>
      </c>
      <c r="H58" s="317">
        <f>'4b. OEB_Adjustment_Input_Sheet'!J49</f>
        <v>53.202525147604725</v>
      </c>
      <c r="I58" s="481">
        <f>'4b. OEB_Adjustment_Input_Sheet'!K49</f>
        <v>53.202525147604725</v>
      </c>
      <c r="J58" s="417">
        <f>'4b. OEB_Adjustment_Input_Sheet'!L49</f>
        <v>0</v>
      </c>
      <c r="K58" s="318">
        <f>'4b. OEB_Adjustment_Input_Sheet'!M49</f>
        <v>53.202525147604725</v>
      </c>
      <c r="L58" s="317">
        <f>'4b. OEB_Adjustment_Input_Sheet'!N49</f>
        <v>53.202525147604725</v>
      </c>
      <c r="M58" s="481">
        <f>'4b. OEB_Adjustment_Input_Sheet'!O49</f>
        <v>53.202525147604725</v>
      </c>
      <c r="N58" s="417">
        <f>'4b. OEB_Adjustment_Input_Sheet'!P49</f>
        <v>0</v>
      </c>
      <c r="O58" s="318">
        <f>'4b. OEB_Adjustment_Input_Sheet'!Q49</f>
        <v>53.202525147604725</v>
      </c>
      <c r="P58" s="317">
        <f>'4b. OEB_Adjustment_Input_Sheet'!R49</f>
        <v>53.202525147604725</v>
      </c>
      <c r="Q58" s="481">
        <f>'4b. OEB_Adjustment_Input_Sheet'!S49</f>
        <v>53.202525147604725</v>
      </c>
      <c r="R58" s="417">
        <f>'4b. OEB_Adjustment_Input_Sheet'!T49</f>
        <v>0</v>
      </c>
      <c r="S58" s="417">
        <f>'4b. OEB_Adjustment_Input_Sheet'!U49</f>
        <v>53.202525147604725</v>
      </c>
      <c r="T58" s="317">
        <f>'4b. OEB_Adjustment_Input_Sheet'!V49</f>
        <v>53.202525147604725</v>
      </c>
      <c r="U58" s="481">
        <f>'4b. OEB_Adjustment_Input_Sheet'!W49</f>
        <v>53.202525147604725</v>
      </c>
      <c r="V58" s="417">
        <f>'4b. OEB_Adjustment_Input_Sheet'!X49</f>
        <v>0</v>
      </c>
      <c r="W58" s="417">
        <f>'4b. OEB_Adjustment_Input_Sheet'!Y49</f>
        <v>53.202525147604725</v>
      </c>
      <c r="X58" s="298"/>
      <c r="Y58" s="298"/>
    </row>
    <row r="59" spans="2:25" ht="46.5">
      <c r="B59" s="36">
        <v>39</v>
      </c>
      <c r="C59" s="183" t="s">
        <v>168</v>
      </c>
      <c r="D59" s="317">
        <f>'4b. OEB_Adjustment_Input_Sheet'!E50</f>
        <v>44.077254631984069</v>
      </c>
      <c r="E59" s="481">
        <f>'4b. OEB_Adjustment_Input_Sheet'!F50</f>
        <v>44.077254631984069</v>
      </c>
      <c r="F59" s="417">
        <f>'4b. OEB_Adjustment_Input_Sheet'!H50</f>
        <v>0</v>
      </c>
      <c r="G59" s="318">
        <f>'4b. OEB_Adjustment_Input_Sheet'!I50</f>
        <v>44.077254631984069</v>
      </c>
      <c r="H59" s="317">
        <f>'4b. OEB_Adjustment_Input_Sheet'!J50</f>
        <v>44.077254631984069</v>
      </c>
      <c r="I59" s="481">
        <f>'4b. OEB_Adjustment_Input_Sheet'!K50</f>
        <v>44.077254631984069</v>
      </c>
      <c r="J59" s="417">
        <f>'4b. OEB_Adjustment_Input_Sheet'!L50</f>
        <v>0</v>
      </c>
      <c r="K59" s="318">
        <f>'4b. OEB_Adjustment_Input_Sheet'!M50</f>
        <v>44.077254631984069</v>
      </c>
      <c r="L59" s="317">
        <f>'4b. OEB_Adjustment_Input_Sheet'!N50</f>
        <v>44.077254631984069</v>
      </c>
      <c r="M59" s="481">
        <f>'4b. OEB_Adjustment_Input_Sheet'!O50</f>
        <v>44.077254631984069</v>
      </c>
      <c r="N59" s="417">
        <f>'4b. OEB_Adjustment_Input_Sheet'!P50</f>
        <v>0</v>
      </c>
      <c r="O59" s="318">
        <f>'4b. OEB_Adjustment_Input_Sheet'!Q50</f>
        <v>44.077254631984069</v>
      </c>
      <c r="P59" s="317">
        <f>'4b. OEB_Adjustment_Input_Sheet'!R50</f>
        <v>0</v>
      </c>
      <c r="Q59" s="481">
        <f>'4b. OEB_Adjustment_Input_Sheet'!S50</f>
        <v>0</v>
      </c>
      <c r="R59" s="417">
        <f>'4b. OEB_Adjustment_Input_Sheet'!T50</f>
        <v>0</v>
      </c>
      <c r="S59" s="417">
        <f>'4b. OEB_Adjustment_Input_Sheet'!U50</f>
        <v>0</v>
      </c>
      <c r="T59" s="317">
        <f>'4b. OEB_Adjustment_Input_Sheet'!V50</f>
        <v>0</v>
      </c>
      <c r="U59" s="481">
        <f>'4b. OEB_Adjustment_Input_Sheet'!W50</f>
        <v>0</v>
      </c>
      <c r="V59" s="417">
        <f>'4b. OEB_Adjustment_Input_Sheet'!X50</f>
        <v>0</v>
      </c>
      <c r="W59" s="417">
        <f>'4b. OEB_Adjustment_Input_Sheet'!Y50</f>
        <v>0</v>
      </c>
      <c r="X59" s="298"/>
      <c r="Y59" s="298"/>
    </row>
    <row r="60" spans="2:25" ht="31">
      <c r="B60" s="36">
        <v>40</v>
      </c>
      <c r="C60" s="183" t="s">
        <v>169</v>
      </c>
      <c r="D60" s="317">
        <f>'4b. OEB_Adjustment_Input_Sheet'!E51</f>
        <v>55.634930854040263</v>
      </c>
      <c r="E60" s="481">
        <f>'4b. OEB_Adjustment_Input_Sheet'!F51</f>
        <v>55.634930854040263</v>
      </c>
      <c r="F60" s="417">
        <f>'4b. OEB_Adjustment_Input_Sheet'!H51</f>
        <v>0</v>
      </c>
      <c r="G60" s="318">
        <f>'4b. OEB_Adjustment_Input_Sheet'!I51</f>
        <v>55.634930854040263</v>
      </c>
      <c r="H60" s="317">
        <f>'4b. OEB_Adjustment_Input_Sheet'!J51</f>
        <v>55.634930854040263</v>
      </c>
      <c r="I60" s="481">
        <f>'4b. OEB_Adjustment_Input_Sheet'!K51</f>
        <v>55.634930854040263</v>
      </c>
      <c r="J60" s="417">
        <f>'4b. OEB_Adjustment_Input_Sheet'!L51</f>
        <v>0</v>
      </c>
      <c r="K60" s="318">
        <f>'4b. OEB_Adjustment_Input_Sheet'!M51</f>
        <v>55.634930854040263</v>
      </c>
      <c r="L60" s="317">
        <f>'4b. OEB_Adjustment_Input_Sheet'!N51</f>
        <v>55.634930854040263</v>
      </c>
      <c r="M60" s="481">
        <f>'4b. OEB_Adjustment_Input_Sheet'!O51</f>
        <v>55.634930854040263</v>
      </c>
      <c r="N60" s="417">
        <f>'4b. OEB_Adjustment_Input_Sheet'!P51</f>
        <v>0</v>
      </c>
      <c r="O60" s="318">
        <f>'4b. OEB_Adjustment_Input_Sheet'!Q51</f>
        <v>55.634930854040263</v>
      </c>
      <c r="P60" s="317">
        <f>'4b. OEB_Adjustment_Input_Sheet'!R51</f>
        <v>55.634930854040263</v>
      </c>
      <c r="Q60" s="481">
        <f>'4b. OEB_Adjustment_Input_Sheet'!S51</f>
        <v>55.634930854040263</v>
      </c>
      <c r="R60" s="417">
        <f>'4b. OEB_Adjustment_Input_Sheet'!T51</f>
        <v>0</v>
      </c>
      <c r="S60" s="417">
        <f>'4b. OEB_Adjustment_Input_Sheet'!U51</f>
        <v>55.634930854040263</v>
      </c>
      <c r="T60" s="317">
        <f>'4b. OEB_Adjustment_Input_Sheet'!V51</f>
        <v>55.634930854040263</v>
      </c>
      <c r="U60" s="481">
        <f>'4b. OEB_Adjustment_Input_Sheet'!W51</f>
        <v>55.634930854040263</v>
      </c>
      <c r="V60" s="417">
        <f>'4b. OEB_Adjustment_Input_Sheet'!X51</f>
        <v>0</v>
      </c>
      <c r="W60" s="417">
        <f>'4b. OEB_Adjustment_Input_Sheet'!Y51</f>
        <v>55.634930854040263</v>
      </c>
      <c r="X60" s="298"/>
      <c r="Y60" s="298"/>
    </row>
    <row r="61" spans="2:25" ht="15.5">
      <c r="B61" s="36">
        <v>41</v>
      </c>
      <c r="C61" s="183" t="s">
        <v>170</v>
      </c>
      <c r="D61" s="317">
        <f>'4b. OEB_Adjustment_Input_Sheet'!E52</f>
        <v>-58.066229763886639</v>
      </c>
      <c r="E61" s="481">
        <f>'4b. OEB_Adjustment_Input_Sheet'!F52</f>
        <v>-58.066229763886639</v>
      </c>
      <c r="F61" s="417">
        <f>'4b. OEB_Adjustment_Input_Sheet'!H52</f>
        <v>0</v>
      </c>
      <c r="G61" s="318">
        <f>'4b. OEB_Adjustment_Input_Sheet'!I52</f>
        <v>-58.066229763886639</v>
      </c>
      <c r="H61" s="317">
        <f>'4b. OEB_Adjustment_Input_Sheet'!J52</f>
        <v>-58.066229763886639</v>
      </c>
      <c r="I61" s="481">
        <f>'4b. OEB_Adjustment_Input_Sheet'!K52</f>
        <v>-58.066229763886639</v>
      </c>
      <c r="J61" s="417">
        <f>'4b. OEB_Adjustment_Input_Sheet'!L52</f>
        <v>0</v>
      </c>
      <c r="K61" s="318">
        <f>'4b. OEB_Adjustment_Input_Sheet'!M52</f>
        <v>-58.066229763886639</v>
      </c>
      <c r="L61" s="317">
        <f>'4b. OEB_Adjustment_Input_Sheet'!N52</f>
        <v>-58.066229763886639</v>
      </c>
      <c r="M61" s="481">
        <f>'4b. OEB_Adjustment_Input_Sheet'!O52</f>
        <v>-58.066229763886639</v>
      </c>
      <c r="N61" s="417">
        <f>'4b. OEB_Adjustment_Input_Sheet'!P52</f>
        <v>0</v>
      </c>
      <c r="O61" s="318">
        <f>'4b. OEB_Adjustment_Input_Sheet'!Q52</f>
        <v>-58.066229763886639</v>
      </c>
      <c r="P61" s="317">
        <f>'4b. OEB_Adjustment_Input_Sheet'!R52</f>
        <v>0</v>
      </c>
      <c r="Q61" s="481">
        <f>'4b. OEB_Adjustment_Input_Sheet'!S52</f>
        <v>0</v>
      </c>
      <c r="R61" s="417">
        <f>'4b. OEB_Adjustment_Input_Sheet'!T52</f>
        <v>0</v>
      </c>
      <c r="S61" s="417">
        <f>'4b. OEB_Adjustment_Input_Sheet'!U52</f>
        <v>0</v>
      </c>
      <c r="T61" s="317">
        <f>'4b. OEB_Adjustment_Input_Sheet'!V52</f>
        <v>0</v>
      </c>
      <c r="U61" s="481">
        <f>'4b. OEB_Adjustment_Input_Sheet'!W52</f>
        <v>0</v>
      </c>
      <c r="V61" s="417">
        <f>'4b. OEB_Adjustment_Input_Sheet'!X52</f>
        <v>0</v>
      </c>
      <c r="W61" s="417">
        <f>'4b. OEB_Adjustment_Input_Sheet'!Y52</f>
        <v>0</v>
      </c>
      <c r="X61" s="298"/>
      <c r="Y61" s="298"/>
    </row>
    <row r="62" spans="2:25" ht="31">
      <c r="B62" s="36">
        <v>42</v>
      </c>
      <c r="C62" s="183" t="s">
        <v>171</v>
      </c>
      <c r="D62" s="317">
        <f>'4b. OEB_Adjustment_Input_Sheet'!E53</f>
        <v>-0.20307483095780737</v>
      </c>
      <c r="E62" s="481">
        <f>'4b. OEB_Adjustment_Input_Sheet'!F53</f>
        <v>-0.20307483095780737</v>
      </c>
      <c r="F62" s="417">
        <f>'4b. OEB_Adjustment_Input_Sheet'!H53</f>
        <v>0</v>
      </c>
      <c r="G62" s="318">
        <f>'4b. OEB_Adjustment_Input_Sheet'!I53</f>
        <v>-0.20307483095780737</v>
      </c>
      <c r="H62" s="317">
        <f>'4b. OEB_Adjustment_Input_Sheet'!J53</f>
        <v>-0.20307483095780737</v>
      </c>
      <c r="I62" s="481">
        <f>'4b. OEB_Adjustment_Input_Sheet'!K53</f>
        <v>-0.20307483095780737</v>
      </c>
      <c r="J62" s="417">
        <f>'4b. OEB_Adjustment_Input_Sheet'!L53</f>
        <v>0</v>
      </c>
      <c r="K62" s="318">
        <f>'4b. OEB_Adjustment_Input_Sheet'!M53</f>
        <v>-0.20307483095780737</v>
      </c>
      <c r="L62" s="317">
        <f>'4b. OEB_Adjustment_Input_Sheet'!N53</f>
        <v>-0.20307483095780737</v>
      </c>
      <c r="M62" s="481">
        <f>'4b. OEB_Adjustment_Input_Sheet'!O53</f>
        <v>-0.20307483095780737</v>
      </c>
      <c r="N62" s="417">
        <f>'4b. OEB_Adjustment_Input_Sheet'!P53</f>
        <v>0</v>
      </c>
      <c r="O62" s="318">
        <f>'4b. OEB_Adjustment_Input_Sheet'!Q53</f>
        <v>-0.20307483095780737</v>
      </c>
      <c r="P62" s="317">
        <f>'4b. OEB_Adjustment_Input_Sheet'!R53</f>
        <v>0</v>
      </c>
      <c r="Q62" s="481">
        <f>'4b. OEB_Adjustment_Input_Sheet'!S53</f>
        <v>0</v>
      </c>
      <c r="R62" s="417">
        <f>'4b. OEB_Adjustment_Input_Sheet'!T53</f>
        <v>0</v>
      </c>
      <c r="S62" s="417">
        <f>'4b. OEB_Adjustment_Input_Sheet'!U53</f>
        <v>0</v>
      </c>
      <c r="T62" s="317">
        <f>'4b. OEB_Adjustment_Input_Sheet'!V53</f>
        <v>0</v>
      </c>
      <c r="U62" s="481">
        <f>'4b. OEB_Adjustment_Input_Sheet'!W53</f>
        <v>0</v>
      </c>
      <c r="V62" s="417">
        <f>'4b. OEB_Adjustment_Input_Sheet'!X53</f>
        <v>0</v>
      </c>
      <c r="W62" s="417">
        <f>'4b. OEB_Adjustment_Input_Sheet'!Y53</f>
        <v>0</v>
      </c>
      <c r="X62" s="298"/>
      <c r="Y62" s="298"/>
    </row>
    <row r="63" spans="2:25" ht="15.5">
      <c r="B63" s="36">
        <v>43</v>
      </c>
      <c r="C63" s="183" t="s">
        <v>172</v>
      </c>
      <c r="D63" s="317">
        <f>'4b. OEB_Adjustment_Input_Sheet'!E54</f>
        <v>-7.6557697618971474</v>
      </c>
      <c r="E63" s="481">
        <f>'4b. OEB_Adjustment_Input_Sheet'!F54</f>
        <v>-8.3750952790063433</v>
      </c>
      <c r="F63" s="417">
        <f>'4b. OEB_Adjustment_Input_Sheet'!H54</f>
        <v>0</v>
      </c>
      <c r="G63" s="318">
        <f>'4b. OEB_Adjustment_Input_Sheet'!I54</f>
        <v>-8.3750952790063433</v>
      </c>
      <c r="H63" s="317">
        <f>'4b. OEB_Adjustment_Input_Sheet'!J54</f>
        <v>-7.6557697618971474</v>
      </c>
      <c r="I63" s="481">
        <f>'4b. OEB_Adjustment_Input_Sheet'!K54</f>
        <v>-8.3750952790063433</v>
      </c>
      <c r="J63" s="417">
        <f>'4b. OEB_Adjustment_Input_Sheet'!L54</f>
        <v>0</v>
      </c>
      <c r="K63" s="318">
        <f>'4b. OEB_Adjustment_Input_Sheet'!M54</f>
        <v>-8.3750952790063433</v>
      </c>
      <c r="L63" s="317">
        <f>'4b. OEB_Adjustment_Input_Sheet'!N54</f>
        <v>-7.6557697618971474</v>
      </c>
      <c r="M63" s="481">
        <f>'4b. OEB_Adjustment_Input_Sheet'!O54</f>
        <v>-8.3750952790063433</v>
      </c>
      <c r="N63" s="417">
        <f>'4b. OEB_Adjustment_Input_Sheet'!P54</f>
        <v>0</v>
      </c>
      <c r="O63" s="318">
        <f>'4b. OEB_Adjustment_Input_Sheet'!Q54</f>
        <v>-8.3750952790063433</v>
      </c>
      <c r="P63" s="317">
        <f>'4b. OEB_Adjustment_Input_Sheet'!R54</f>
        <v>0</v>
      </c>
      <c r="Q63" s="481">
        <f>'4b. OEB_Adjustment_Input_Sheet'!S54</f>
        <v>0</v>
      </c>
      <c r="R63" s="417">
        <f>'4b. OEB_Adjustment_Input_Sheet'!T54</f>
        <v>0</v>
      </c>
      <c r="S63" s="417">
        <f>'4b. OEB_Adjustment_Input_Sheet'!U54</f>
        <v>0</v>
      </c>
      <c r="T63" s="317">
        <f>'4b. OEB_Adjustment_Input_Sheet'!V54</f>
        <v>0</v>
      </c>
      <c r="U63" s="481">
        <f>'4b. OEB_Adjustment_Input_Sheet'!W54</f>
        <v>0</v>
      </c>
      <c r="V63" s="417">
        <f>'4b. OEB_Adjustment_Input_Sheet'!X54</f>
        <v>0</v>
      </c>
      <c r="W63" s="417">
        <f>'4b. OEB_Adjustment_Input_Sheet'!Y54</f>
        <v>0</v>
      </c>
      <c r="X63" s="298"/>
      <c r="Y63" s="298"/>
    </row>
    <row r="64" spans="2:25" ht="15.5">
      <c r="B64" s="36">
        <v>44</v>
      </c>
      <c r="C64" s="183" t="s">
        <v>173</v>
      </c>
      <c r="D64" s="317">
        <f>'4b. OEB_Adjustment_Input_Sheet'!E55</f>
        <v>0</v>
      </c>
      <c r="E64" s="481">
        <f>'4b. OEB_Adjustment_Input_Sheet'!F55</f>
        <v>0</v>
      </c>
      <c r="F64" s="417">
        <f>'4b. OEB_Adjustment_Input_Sheet'!H55</f>
        <v>0</v>
      </c>
      <c r="G64" s="318">
        <f>'4b. OEB_Adjustment_Input_Sheet'!I55</f>
        <v>0</v>
      </c>
      <c r="H64" s="317">
        <f>'4b. OEB_Adjustment_Input_Sheet'!J55</f>
        <v>0</v>
      </c>
      <c r="I64" s="481">
        <f>'4b. OEB_Adjustment_Input_Sheet'!K55</f>
        <v>0</v>
      </c>
      <c r="J64" s="417">
        <f>'4b. OEB_Adjustment_Input_Sheet'!L55</f>
        <v>0</v>
      </c>
      <c r="K64" s="318">
        <f>'4b. OEB_Adjustment_Input_Sheet'!M55</f>
        <v>0</v>
      </c>
      <c r="L64" s="317">
        <f>'4b. OEB_Adjustment_Input_Sheet'!N55</f>
        <v>0</v>
      </c>
      <c r="M64" s="481">
        <f>'4b. OEB_Adjustment_Input_Sheet'!O55</f>
        <v>0</v>
      </c>
      <c r="N64" s="417">
        <f>'4b. OEB_Adjustment_Input_Sheet'!P55</f>
        <v>0</v>
      </c>
      <c r="O64" s="318">
        <f>'4b. OEB_Adjustment_Input_Sheet'!Q55</f>
        <v>0</v>
      </c>
      <c r="P64" s="317">
        <f>'4b. OEB_Adjustment_Input_Sheet'!R55</f>
        <v>0</v>
      </c>
      <c r="Q64" s="481">
        <f>'4b. OEB_Adjustment_Input_Sheet'!S55</f>
        <v>0</v>
      </c>
      <c r="R64" s="417">
        <f>'4b. OEB_Adjustment_Input_Sheet'!T55</f>
        <v>0</v>
      </c>
      <c r="S64" s="417">
        <f>'4b. OEB_Adjustment_Input_Sheet'!U55</f>
        <v>0</v>
      </c>
      <c r="T64" s="317">
        <f>'4b. OEB_Adjustment_Input_Sheet'!V55</f>
        <v>0</v>
      </c>
      <c r="U64" s="481">
        <f>'4b. OEB_Adjustment_Input_Sheet'!W55</f>
        <v>0</v>
      </c>
      <c r="V64" s="417">
        <f>'4b. OEB_Adjustment_Input_Sheet'!X55</f>
        <v>0</v>
      </c>
      <c r="W64" s="417">
        <f>'4b. OEB_Adjustment_Input_Sheet'!Y55</f>
        <v>0</v>
      </c>
      <c r="X64" s="298"/>
      <c r="Y64" s="298"/>
    </row>
    <row r="65" spans="2:25" ht="15.5">
      <c r="B65" s="36">
        <v>45</v>
      </c>
      <c r="C65" s="314" t="s">
        <v>174</v>
      </c>
      <c r="D65" s="317">
        <f>'4b. OEB_Adjustment_Input_Sheet'!E56</f>
        <v>-4.0423028018377671</v>
      </c>
      <c r="E65" s="481">
        <f>'4b. OEB_Adjustment_Input_Sheet'!F56</f>
        <v>-4.0423028018377671</v>
      </c>
      <c r="F65" s="417">
        <f>'4b. OEB_Adjustment_Input_Sheet'!H56</f>
        <v>0</v>
      </c>
      <c r="G65" s="318">
        <f>'4b. OEB_Adjustment_Input_Sheet'!I56</f>
        <v>-4.0423028018377671</v>
      </c>
      <c r="H65" s="317">
        <f>'4b. OEB_Adjustment_Input_Sheet'!J56</f>
        <v>-4.0423028018377671</v>
      </c>
      <c r="I65" s="481">
        <f>'4b. OEB_Adjustment_Input_Sheet'!K56</f>
        <v>-4.0423028018377671</v>
      </c>
      <c r="J65" s="417">
        <f>'4b. OEB_Adjustment_Input_Sheet'!L56</f>
        <v>0</v>
      </c>
      <c r="K65" s="318">
        <f>'4b. OEB_Adjustment_Input_Sheet'!M56</f>
        <v>-4.0423028018377671</v>
      </c>
      <c r="L65" s="317">
        <f>'4b. OEB_Adjustment_Input_Sheet'!N56</f>
        <v>-4.0423028018377671</v>
      </c>
      <c r="M65" s="481">
        <f>'4b. OEB_Adjustment_Input_Sheet'!O56</f>
        <v>-4.0423028018377671</v>
      </c>
      <c r="N65" s="417">
        <f>'4b. OEB_Adjustment_Input_Sheet'!P56</f>
        <v>0</v>
      </c>
      <c r="O65" s="318">
        <f>'4b. OEB_Adjustment_Input_Sheet'!Q56</f>
        <v>-4.0423028018377671</v>
      </c>
      <c r="P65" s="317">
        <f>'4b. OEB_Adjustment_Input_Sheet'!R56</f>
        <v>0</v>
      </c>
      <c r="Q65" s="481">
        <f>'4b. OEB_Adjustment_Input_Sheet'!S56</f>
        <v>0</v>
      </c>
      <c r="R65" s="417">
        <f>'4b. OEB_Adjustment_Input_Sheet'!T56</f>
        <v>0</v>
      </c>
      <c r="S65" s="417">
        <f>'4b. OEB_Adjustment_Input_Sheet'!U56</f>
        <v>0</v>
      </c>
      <c r="T65" s="317">
        <f>'4b. OEB_Adjustment_Input_Sheet'!V56</f>
        <v>0</v>
      </c>
      <c r="U65" s="481">
        <f>'4b. OEB_Adjustment_Input_Sheet'!W56</f>
        <v>0</v>
      </c>
      <c r="V65" s="417">
        <f>'4b. OEB_Adjustment_Input_Sheet'!X56</f>
        <v>0</v>
      </c>
      <c r="W65" s="417">
        <f>'4b. OEB_Adjustment_Input_Sheet'!Y56</f>
        <v>0</v>
      </c>
      <c r="X65" s="298"/>
      <c r="Y65" s="298"/>
    </row>
    <row r="66" spans="2:25" ht="15.5">
      <c r="B66" s="36">
        <v>46</v>
      </c>
      <c r="C66" s="304" t="s">
        <v>175</v>
      </c>
      <c r="D66" s="317">
        <f>'4b. OEB_Adjustment_Input_Sheet'!E57</f>
        <v>0</v>
      </c>
      <c r="E66" s="481">
        <f>'4b. OEB_Adjustment_Input_Sheet'!F57</f>
        <v>0</v>
      </c>
      <c r="F66" s="417">
        <f>'4b. OEB_Adjustment_Input_Sheet'!H57</f>
        <v>0</v>
      </c>
      <c r="G66" s="318">
        <f>'4b. OEB_Adjustment_Input_Sheet'!I57</f>
        <v>0</v>
      </c>
      <c r="H66" s="317">
        <f>'4b. OEB_Adjustment_Input_Sheet'!J57</f>
        <v>0</v>
      </c>
      <c r="I66" s="481">
        <f>'4b. OEB_Adjustment_Input_Sheet'!K57</f>
        <v>0</v>
      </c>
      <c r="J66" s="417">
        <f>'4b. OEB_Adjustment_Input_Sheet'!L57</f>
        <v>0</v>
      </c>
      <c r="K66" s="318">
        <f>'4b. OEB_Adjustment_Input_Sheet'!M57</f>
        <v>0</v>
      </c>
      <c r="L66" s="317">
        <f>'4b. OEB_Adjustment_Input_Sheet'!N57</f>
        <v>0</v>
      </c>
      <c r="M66" s="481">
        <f>'4b. OEB_Adjustment_Input_Sheet'!O57</f>
        <v>0</v>
      </c>
      <c r="N66" s="417">
        <f>'4b. OEB_Adjustment_Input_Sheet'!P57</f>
        <v>0</v>
      </c>
      <c r="O66" s="318">
        <f>'4b. OEB_Adjustment_Input_Sheet'!Q57</f>
        <v>0</v>
      </c>
      <c r="P66" s="317">
        <f>'4b. OEB_Adjustment_Input_Sheet'!R57</f>
        <v>0</v>
      </c>
      <c r="Q66" s="481">
        <f>'4b. OEB_Adjustment_Input_Sheet'!S57</f>
        <v>0</v>
      </c>
      <c r="R66" s="417">
        <f>'4b. OEB_Adjustment_Input_Sheet'!T57</f>
        <v>0</v>
      </c>
      <c r="S66" s="417">
        <f>'4b. OEB_Adjustment_Input_Sheet'!U57</f>
        <v>0</v>
      </c>
      <c r="T66" s="317">
        <f>'4b. OEB_Adjustment_Input_Sheet'!V57</f>
        <v>0</v>
      </c>
      <c r="U66" s="481">
        <f>'4b. OEB_Adjustment_Input_Sheet'!W57</f>
        <v>0</v>
      </c>
      <c r="V66" s="417">
        <f>'4b. OEB_Adjustment_Input_Sheet'!X57</f>
        <v>0</v>
      </c>
      <c r="W66" s="417">
        <f>'4b. OEB_Adjustment_Input_Sheet'!Y57</f>
        <v>0</v>
      </c>
      <c r="X66" s="298"/>
      <c r="Y66" s="298"/>
    </row>
    <row r="67" spans="2:25" ht="31">
      <c r="B67" s="36">
        <v>47</v>
      </c>
      <c r="C67" s="304" t="s">
        <v>176</v>
      </c>
      <c r="D67" s="322">
        <f>'4b. OEB_Adjustment_Input_Sheet'!E58</f>
        <v>-81.928867060932021</v>
      </c>
      <c r="E67" s="482">
        <f>'4b. OEB_Adjustment_Input_Sheet'!F58</f>
        <v>-81.928867060932021</v>
      </c>
      <c r="F67" s="418">
        <f>'4b. OEB_Adjustment_Input_Sheet'!H58</f>
        <v>0</v>
      </c>
      <c r="G67" s="318">
        <f>'4b. OEB_Adjustment_Input_Sheet'!I58</f>
        <v>-81.928867060932021</v>
      </c>
      <c r="H67" s="322">
        <f>'4b. OEB_Adjustment_Input_Sheet'!J58</f>
        <v>-81.928867060932021</v>
      </c>
      <c r="I67" s="482">
        <f>'4b. OEB_Adjustment_Input_Sheet'!K58</f>
        <v>-81.928867060932021</v>
      </c>
      <c r="J67" s="417">
        <f>'4b. OEB_Adjustment_Input_Sheet'!L58</f>
        <v>0</v>
      </c>
      <c r="K67" s="318">
        <f>'4b. OEB_Adjustment_Input_Sheet'!M58</f>
        <v>-81.928867060932021</v>
      </c>
      <c r="L67" s="322">
        <f>'4b. OEB_Adjustment_Input_Sheet'!N58</f>
        <v>-81.928867060932021</v>
      </c>
      <c r="M67" s="482">
        <f>'4b. OEB_Adjustment_Input_Sheet'!O58</f>
        <v>-81.928867060932021</v>
      </c>
      <c r="N67" s="418">
        <f>'4b. OEB_Adjustment_Input_Sheet'!P58</f>
        <v>0</v>
      </c>
      <c r="O67" s="318">
        <f>'4b. OEB_Adjustment_Input_Sheet'!Q58</f>
        <v>-81.928867060932021</v>
      </c>
      <c r="P67" s="322">
        <f>'4b. OEB_Adjustment_Input_Sheet'!R58</f>
        <v>0</v>
      </c>
      <c r="Q67" s="482">
        <f>'4b. OEB_Adjustment_Input_Sheet'!S58</f>
        <v>0</v>
      </c>
      <c r="R67" s="418">
        <f>'4b. OEB_Adjustment_Input_Sheet'!T58</f>
        <v>0</v>
      </c>
      <c r="S67" s="418">
        <f>'4b. OEB_Adjustment_Input_Sheet'!U58</f>
        <v>0</v>
      </c>
      <c r="T67" s="322">
        <f>'4b. OEB_Adjustment_Input_Sheet'!V58</f>
        <v>0</v>
      </c>
      <c r="U67" s="482">
        <f>'4b. OEB_Adjustment_Input_Sheet'!W58</f>
        <v>0</v>
      </c>
      <c r="V67" s="418">
        <f>'4b. OEB_Adjustment_Input_Sheet'!X58</f>
        <v>0</v>
      </c>
      <c r="W67" s="418">
        <f>'4b. OEB_Adjustment_Input_Sheet'!Y58</f>
        <v>0</v>
      </c>
      <c r="X67" s="298"/>
      <c r="Y67" s="298"/>
    </row>
    <row r="68" spans="2:25" ht="15.5">
      <c r="B68" s="36">
        <v>48</v>
      </c>
      <c r="C68" s="305" t="s">
        <v>85</v>
      </c>
      <c r="D68" s="486">
        <f>'4b. OEB_Adjustment_Input_Sheet'!E59</f>
        <v>24.384921029827609</v>
      </c>
      <c r="E68" s="485">
        <f>'4b. OEB_Adjustment_Input_Sheet'!F59</f>
        <v>26.642415827347961</v>
      </c>
      <c r="F68" s="320">
        <f>'4b. OEB_Adjustment_Input_Sheet'!H59</f>
        <v>-19.309789252196595</v>
      </c>
      <c r="G68" s="466">
        <f>'4b. OEB_Adjustment_Input_Sheet'!I59</f>
        <v>7.332626575151366</v>
      </c>
      <c r="H68" s="486">
        <f>'4b. OEB_Adjustment_Input_Sheet'!J59</f>
        <v>24.384921029827609</v>
      </c>
      <c r="I68" s="485">
        <f>'4b. OEB_Adjustment_Input_Sheet'!K59</f>
        <v>26.642415827347961</v>
      </c>
      <c r="J68" s="467">
        <f>'4b. OEB_Adjustment_Input_Sheet'!L59</f>
        <v>-19.309789252196595</v>
      </c>
      <c r="K68" s="466">
        <f>'4b. OEB_Adjustment_Input_Sheet'!M59</f>
        <v>7.332626575151366</v>
      </c>
      <c r="L68" s="319">
        <f>'4b. OEB_Adjustment_Input_Sheet'!N59</f>
        <v>24.384921029827609</v>
      </c>
      <c r="M68" s="483">
        <f>'4b. OEB_Adjustment_Input_Sheet'!O59</f>
        <v>26.642415827347961</v>
      </c>
      <c r="N68" s="320">
        <f>'4b. OEB_Adjustment_Input_Sheet'!P59</f>
        <v>-19.309789252196595</v>
      </c>
      <c r="O68" s="468">
        <f>'4b. OEB_Adjustment_Input_Sheet'!Q59</f>
        <v>7.332626575151366</v>
      </c>
      <c r="P68" s="319">
        <f>'4b. OEB_Adjustment_Input_Sheet'!R59</f>
        <v>129.88754417059346</v>
      </c>
      <c r="Q68" s="483">
        <f>'4b. OEB_Adjustment_Input_Sheet'!S59</f>
        <v>129.88754417059346</v>
      </c>
      <c r="R68" s="320">
        <f>'4b. OEB_Adjustment_Input_Sheet'!T59</f>
        <v>0</v>
      </c>
      <c r="S68" s="320">
        <f>'4b. OEB_Adjustment_Input_Sheet'!U59</f>
        <v>129.88754417059346</v>
      </c>
      <c r="T68" s="486">
        <f>'4b. OEB_Adjustment_Input_Sheet'!V59</f>
        <v>129.88754417059346</v>
      </c>
      <c r="U68" s="485">
        <f>'4b. OEB_Adjustment_Input_Sheet'!W59</f>
        <v>129.88754417059346</v>
      </c>
      <c r="V68" s="320">
        <f>'4b. OEB_Adjustment_Input_Sheet'!X59</f>
        <v>0</v>
      </c>
      <c r="W68" s="320">
        <f>'4b. OEB_Adjustment_Input_Sheet'!Y59</f>
        <v>129.88754417059346</v>
      </c>
      <c r="X68" s="298"/>
      <c r="Y68" s="298"/>
    </row>
    <row r="69" spans="2:25" ht="31">
      <c r="B69" s="36">
        <v>49</v>
      </c>
      <c r="C69" s="304" t="s">
        <v>177</v>
      </c>
      <c r="D69" s="317">
        <f>'4b. OEB_Adjustment_Input_Sheet'!E60</f>
        <v>17.734175049201575</v>
      </c>
      <c r="E69" s="481">
        <f>'4b. OEB_Adjustment_Input_Sheet'!F60</f>
        <v>17.734175049201575</v>
      </c>
      <c r="F69" s="417">
        <f>'4b. OEB_Adjustment_Input_Sheet'!H60</f>
        <v>0</v>
      </c>
      <c r="G69" s="318">
        <f>'4b. OEB_Adjustment_Input_Sheet'!I60</f>
        <v>17.734175049201575</v>
      </c>
      <c r="H69" s="317">
        <f>'4b. OEB_Adjustment_Input_Sheet'!J60</f>
        <v>17.734175049201575</v>
      </c>
      <c r="I69" s="481">
        <f>'4b. OEB_Adjustment_Input_Sheet'!K60</f>
        <v>17.734175049201575</v>
      </c>
      <c r="J69" s="417">
        <f>'4b. OEB_Adjustment_Input_Sheet'!L60</f>
        <v>0</v>
      </c>
      <c r="K69" s="318">
        <f>'4b. OEB_Adjustment_Input_Sheet'!M60</f>
        <v>17.734175049201575</v>
      </c>
      <c r="L69" s="317">
        <f>'4b. OEB_Adjustment_Input_Sheet'!N60</f>
        <v>17.734175049201575</v>
      </c>
      <c r="M69" s="481">
        <f>'4b. OEB_Adjustment_Input_Sheet'!O60</f>
        <v>17.734175049201575</v>
      </c>
      <c r="N69" s="417">
        <f>'4b. OEB_Adjustment_Input_Sheet'!P60</f>
        <v>0</v>
      </c>
      <c r="O69" s="417">
        <f>'4b. OEB_Adjustment_Input_Sheet'!Q60</f>
        <v>17.734175049201575</v>
      </c>
      <c r="P69" s="317">
        <f>'4b. OEB_Adjustment_Input_Sheet'!R60</f>
        <v>17.734175049201575</v>
      </c>
      <c r="Q69" s="481">
        <f>'4b. OEB_Adjustment_Input_Sheet'!S60</f>
        <v>17.734175049201575</v>
      </c>
      <c r="R69" s="417">
        <f>'4b. OEB_Adjustment_Input_Sheet'!T60</f>
        <v>0</v>
      </c>
      <c r="S69" s="417">
        <f>'4b. OEB_Adjustment_Input_Sheet'!U60</f>
        <v>17.734175049201575</v>
      </c>
      <c r="T69" s="317">
        <f>'4b. OEB_Adjustment_Input_Sheet'!V60</f>
        <v>17.734175049201575</v>
      </c>
      <c r="U69" s="481">
        <f>'4b. OEB_Adjustment_Input_Sheet'!W60</f>
        <v>17.734175049201575</v>
      </c>
      <c r="V69" s="417">
        <f>'4b. OEB_Adjustment_Input_Sheet'!X60</f>
        <v>0</v>
      </c>
      <c r="W69" s="417">
        <f>'4b. OEB_Adjustment_Input_Sheet'!Y60</f>
        <v>17.734175049201575</v>
      </c>
      <c r="X69" s="298"/>
      <c r="Y69" s="298"/>
    </row>
    <row r="70" spans="2:25" ht="31">
      <c r="B70" s="36">
        <v>50</v>
      </c>
      <c r="C70" s="304" t="s">
        <v>178</v>
      </c>
      <c r="D70" s="317">
        <f>'4b. OEB_Adjustment_Input_Sheet'!E61</f>
        <v>14.692418210661357</v>
      </c>
      <c r="E70" s="481">
        <f>'4b. OEB_Adjustment_Input_Sheet'!F61</f>
        <v>14.692418210661357</v>
      </c>
      <c r="F70" s="417">
        <f>'4b. OEB_Adjustment_Input_Sheet'!H61</f>
        <v>0</v>
      </c>
      <c r="G70" s="318">
        <f>'4b. OEB_Adjustment_Input_Sheet'!I61</f>
        <v>14.692418210661357</v>
      </c>
      <c r="H70" s="317">
        <f>'4b. OEB_Adjustment_Input_Sheet'!J61</f>
        <v>14.692418210661357</v>
      </c>
      <c r="I70" s="481">
        <f>'4b. OEB_Adjustment_Input_Sheet'!K61</f>
        <v>14.692418210661357</v>
      </c>
      <c r="J70" s="417">
        <f>'4b. OEB_Adjustment_Input_Sheet'!L61</f>
        <v>0</v>
      </c>
      <c r="K70" s="318">
        <f>'4b. OEB_Adjustment_Input_Sheet'!M61</f>
        <v>14.692418210661357</v>
      </c>
      <c r="L70" s="317">
        <f>'4b. OEB_Adjustment_Input_Sheet'!N61</f>
        <v>14.692418210661357</v>
      </c>
      <c r="M70" s="481">
        <f>'4b. OEB_Adjustment_Input_Sheet'!O61</f>
        <v>14.692418210661357</v>
      </c>
      <c r="N70" s="417">
        <f>'4b. OEB_Adjustment_Input_Sheet'!P61</f>
        <v>0</v>
      </c>
      <c r="O70" s="417">
        <f>'4b. OEB_Adjustment_Input_Sheet'!Q61</f>
        <v>14.692418210661357</v>
      </c>
      <c r="P70" s="317">
        <f>'4b. OEB_Adjustment_Input_Sheet'!R61</f>
        <v>0</v>
      </c>
      <c r="Q70" s="481">
        <f>'4b. OEB_Adjustment_Input_Sheet'!S61</f>
        <v>0</v>
      </c>
      <c r="R70" s="417">
        <f>'4b. OEB_Adjustment_Input_Sheet'!T61</f>
        <v>0</v>
      </c>
      <c r="S70" s="417">
        <f>'4b. OEB_Adjustment_Input_Sheet'!U61</f>
        <v>0</v>
      </c>
      <c r="T70" s="317">
        <f>'4b. OEB_Adjustment_Input_Sheet'!V61</f>
        <v>0</v>
      </c>
      <c r="U70" s="481">
        <f>'4b. OEB_Adjustment_Input_Sheet'!W61</f>
        <v>0</v>
      </c>
      <c r="V70" s="417">
        <f>'4b. OEB_Adjustment_Input_Sheet'!X61</f>
        <v>0</v>
      </c>
      <c r="W70" s="417">
        <f>'4b. OEB_Adjustment_Input_Sheet'!Y61</f>
        <v>0</v>
      </c>
      <c r="X70" s="298"/>
      <c r="Y70" s="298"/>
    </row>
    <row r="71" spans="2:25" ht="31">
      <c r="B71" s="36">
        <v>51</v>
      </c>
      <c r="C71" s="183" t="s">
        <v>179</v>
      </c>
      <c r="D71" s="317">
        <f>'4b. OEB_Adjustment_Input_Sheet'!E62</f>
        <v>18.544976951346754</v>
      </c>
      <c r="E71" s="481">
        <f>'4b. OEB_Adjustment_Input_Sheet'!F62</f>
        <v>18.544976951346754</v>
      </c>
      <c r="F71" s="417">
        <f>'4b. OEB_Adjustment_Input_Sheet'!H62</f>
        <v>0</v>
      </c>
      <c r="G71" s="318">
        <f>'4b. OEB_Adjustment_Input_Sheet'!I62</f>
        <v>18.544976951346754</v>
      </c>
      <c r="H71" s="317">
        <f>'4b. OEB_Adjustment_Input_Sheet'!J62</f>
        <v>18.544976951346754</v>
      </c>
      <c r="I71" s="481">
        <f>'4b. OEB_Adjustment_Input_Sheet'!K62</f>
        <v>18.544976951346754</v>
      </c>
      <c r="J71" s="417">
        <f>'4b. OEB_Adjustment_Input_Sheet'!L62</f>
        <v>0</v>
      </c>
      <c r="K71" s="318">
        <f>'4b. OEB_Adjustment_Input_Sheet'!M62</f>
        <v>18.544976951346754</v>
      </c>
      <c r="L71" s="317">
        <f>'4b. OEB_Adjustment_Input_Sheet'!N62</f>
        <v>18.544976951346754</v>
      </c>
      <c r="M71" s="481">
        <f>'4b. OEB_Adjustment_Input_Sheet'!O62</f>
        <v>18.544976951346754</v>
      </c>
      <c r="N71" s="417">
        <f>'4b. OEB_Adjustment_Input_Sheet'!P62</f>
        <v>0</v>
      </c>
      <c r="O71" s="417">
        <f>'4b. OEB_Adjustment_Input_Sheet'!Q62</f>
        <v>18.544976951346754</v>
      </c>
      <c r="P71" s="317">
        <f>'4b. OEB_Adjustment_Input_Sheet'!R62</f>
        <v>18.544976951346754</v>
      </c>
      <c r="Q71" s="481">
        <f>'4b. OEB_Adjustment_Input_Sheet'!S62</f>
        <v>18.544976951346754</v>
      </c>
      <c r="R71" s="417">
        <f>'4b. OEB_Adjustment_Input_Sheet'!T62</f>
        <v>0</v>
      </c>
      <c r="S71" s="417">
        <f>'4b. OEB_Adjustment_Input_Sheet'!U62</f>
        <v>18.544976951346754</v>
      </c>
      <c r="T71" s="317">
        <f>'4b. OEB_Adjustment_Input_Sheet'!V62</f>
        <v>18.544976951346754</v>
      </c>
      <c r="U71" s="481">
        <f>'4b. OEB_Adjustment_Input_Sheet'!W62</f>
        <v>18.544976951346754</v>
      </c>
      <c r="V71" s="417">
        <f>'4b. OEB_Adjustment_Input_Sheet'!X62</f>
        <v>0</v>
      </c>
      <c r="W71" s="417">
        <f>'4b. OEB_Adjustment_Input_Sheet'!Y62</f>
        <v>18.544976951346754</v>
      </c>
      <c r="X71" s="298"/>
      <c r="Y71" s="298"/>
    </row>
    <row r="72" spans="2:25" ht="15.5">
      <c r="B72" s="36">
        <v>52</v>
      </c>
      <c r="C72" s="304" t="s">
        <v>149</v>
      </c>
      <c r="D72" s="317">
        <f>'4b. OEB_Adjustment_Input_Sheet'!E63</f>
        <v>0</v>
      </c>
      <c r="E72" s="482">
        <f>'4b. OEB_Adjustment_Input_Sheet'!F63</f>
        <v>-19.169003429651831</v>
      </c>
      <c r="F72" s="417">
        <f>'4b. OEB_Adjustment_Input_Sheet'!H63</f>
        <v>0</v>
      </c>
      <c r="G72" s="318">
        <f>'4b. OEB_Adjustment_Input_Sheet'!I63</f>
        <v>-19.169003429651831</v>
      </c>
      <c r="H72" s="317">
        <f>'4b. OEB_Adjustment_Input_Sheet'!J63</f>
        <v>0</v>
      </c>
      <c r="I72" s="482">
        <f>'4b. OEB_Adjustment_Input_Sheet'!K63</f>
        <v>-19.169003429651831</v>
      </c>
      <c r="J72" s="417">
        <f>'4b. OEB_Adjustment_Input_Sheet'!L63</f>
        <v>0</v>
      </c>
      <c r="K72" s="318">
        <f>'4b. OEB_Adjustment_Input_Sheet'!M63</f>
        <v>-19.169003429651831</v>
      </c>
      <c r="L72" s="317">
        <f>'4b. OEB_Adjustment_Input_Sheet'!N63</f>
        <v>0</v>
      </c>
      <c r="M72" s="482">
        <f>'4b. OEB_Adjustment_Input_Sheet'!O63</f>
        <v>-19.169003429651831</v>
      </c>
      <c r="N72" s="417">
        <f>'4b. OEB_Adjustment_Input_Sheet'!P63</f>
        <v>0</v>
      </c>
      <c r="O72" s="417">
        <f>'4b. OEB_Adjustment_Input_Sheet'!Q63</f>
        <v>-19.169003429651831</v>
      </c>
      <c r="P72" s="317">
        <f>'4b. OEB_Adjustment_Input_Sheet'!R63</f>
        <v>0</v>
      </c>
      <c r="Q72" s="482">
        <f>'4b. OEB_Adjustment_Input_Sheet'!S63</f>
        <v>0</v>
      </c>
      <c r="R72" s="417">
        <f>'4b. OEB_Adjustment_Input_Sheet'!T63</f>
        <v>0</v>
      </c>
      <c r="S72" s="417">
        <f>'4b. OEB_Adjustment_Input_Sheet'!U63</f>
        <v>0</v>
      </c>
      <c r="T72" s="322">
        <f>'4b. OEB_Adjustment_Input_Sheet'!V63</f>
        <v>0</v>
      </c>
      <c r="U72" s="481">
        <f>'4b. OEB_Adjustment_Input_Sheet'!W63</f>
        <v>0</v>
      </c>
      <c r="V72" s="417">
        <f>'4b. OEB_Adjustment_Input_Sheet'!X63</f>
        <v>0</v>
      </c>
      <c r="W72" s="417">
        <f>'4b. OEB_Adjustment_Input_Sheet'!Y63</f>
        <v>0</v>
      </c>
      <c r="X72" s="298"/>
      <c r="Y72" s="298"/>
    </row>
    <row r="73" spans="2:25" ht="16" thickBot="1">
      <c r="B73" s="36">
        <v>53</v>
      </c>
      <c r="C73" s="12" t="s">
        <v>150</v>
      </c>
      <c r="D73" s="301">
        <f t="shared" ref="D73:W73" si="6">SUM(D68:D72)</f>
        <v>75.356491241037304</v>
      </c>
      <c r="E73" s="487">
        <f t="shared" si="6"/>
        <v>58.444982608905811</v>
      </c>
      <c r="F73" s="419">
        <f t="shared" si="6"/>
        <v>-19.309789252196595</v>
      </c>
      <c r="G73" s="302">
        <f t="shared" si="6"/>
        <v>39.135193356709223</v>
      </c>
      <c r="H73" s="301">
        <f t="shared" si="6"/>
        <v>75.356491241037304</v>
      </c>
      <c r="I73" s="487">
        <f t="shared" si="6"/>
        <v>58.444982608905811</v>
      </c>
      <c r="J73" s="419">
        <f t="shared" si="6"/>
        <v>-19.309789252196595</v>
      </c>
      <c r="K73" s="302">
        <f t="shared" si="6"/>
        <v>39.135193356709223</v>
      </c>
      <c r="L73" s="301">
        <f t="shared" si="6"/>
        <v>75.356491241037304</v>
      </c>
      <c r="M73" s="487">
        <f t="shared" si="6"/>
        <v>58.444982608905811</v>
      </c>
      <c r="N73" s="419">
        <f t="shared" si="6"/>
        <v>-19.309789252196595</v>
      </c>
      <c r="O73" s="302">
        <f t="shared" si="6"/>
        <v>39.135193356709223</v>
      </c>
      <c r="P73" s="301">
        <f t="shared" si="6"/>
        <v>166.16669617114178</v>
      </c>
      <c r="Q73" s="487">
        <f t="shared" si="6"/>
        <v>166.16669617114178</v>
      </c>
      <c r="R73" s="419">
        <f t="shared" si="6"/>
        <v>0</v>
      </c>
      <c r="S73" s="419">
        <f t="shared" si="6"/>
        <v>166.16669617114178</v>
      </c>
      <c r="T73" s="301">
        <f t="shared" si="6"/>
        <v>166.16669617114178</v>
      </c>
      <c r="U73" s="487">
        <f t="shared" si="6"/>
        <v>166.16669617114178</v>
      </c>
      <c r="V73" s="419">
        <f t="shared" si="6"/>
        <v>0</v>
      </c>
      <c r="W73" s="302">
        <f t="shared" si="6"/>
        <v>166.16669617114178</v>
      </c>
      <c r="X73" s="299"/>
      <c r="Y73" s="299"/>
    </row>
    <row r="74" spans="2:25" ht="16" thickBot="1">
      <c r="B74" s="46"/>
      <c r="D74" s="131"/>
      <c r="E74" s="129"/>
      <c r="F74" s="129"/>
      <c r="G74" s="130"/>
      <c r="H74" s="131"/>
      <c r="I74" s="129"/>
      <c r="J74" s="129"/>
      <c r="K74" s="130"/>
      <c r="L74" s="131"/>
      <c r="M74" s="129"/>
      <c r="N74" s="129"/>
      <c r="O74" s="130"/>
      <c r="P74" s="131"/>
      <c r="Q74" s="129"/>
      <c r="R74" s="129"/>
      <c r="S74" s="130"/>
      <c r="T74" s="131"/>
      <c r="U74" s="129"/>
      <c r="V74" s="129"/>
      <c r="W74" s="130"/>
      <c r="X74" s="129"/>
      <c r="Y74" s="129"/>
    </row>
    <row r="75" spans="2:25" ht="16" thickBot="1">
      <c r="B75" s="36">
        <v>54</v>
      </c>
      <c r="C75" s="12" t="s">
        <v>257</v>
      </c>
      <c r="D75" s="124">
        <f>'4a. OEB_Adjustment_Input_Sheet'!E59</f>
        <v>33.200164176462152</v>
      </c>
      <c r="E75" s="453">
        <f>'4a. OEB_Adjustment_Input_Sheet'!F59</f>
        <v>33.600164176462151</v>
      </c>
      <c r="F75" s="133">
        <f>G75-E75</f>
        <v>0</v>
      </c>
      <c r="G75" s="125">
        <f>'4a. OEB_Adjustment_Input_Sheet'!H59</f>
        <v>33.600164176462151</v>
      </c>
      <c r="H75" s="124">
        <f>'4a. OEB_Adjustment_Input_Sheet'!I59</f>
        <v>30.827702027725657</v>
      </c>
      <c r="I75" s="453">
        <f>'4a. OEB_Adjustment_Input_Sheet'!J59</f>
        <v>31.227702027725655</v>
      </c>
      <c r="J75" s="133">
        <f>K75-I75</f>
        <v>0</v>
      </c>
      <c r="K75" s="125">
        <f>'4a. OEB_Adjustment_Input_Sheet'!L59</f>
        <v>31.227702027725655</v>
      </c>
      <c r="L75" s="124">
        <f>'4a. OEB_Adjustment_Input_Sheet'!M59</f>
        <v>33.299999999999997</v>
      </c>
      <c r="M75" s="453">
        <f>'4a. OEB_Adjustment_Input_Sheet'!N59</f>
        <v>34</v>
      </c>
      <c r="N75" s="133">
        <f>O75-M75</f>
        <v>0</v>
      </c>
      <c r="O75" s="125">
        <f>'4a. OEB_Adjustment_Input_Sheet'!P59</f>
        <v>34</v>
      </c>
      <c r="P75" s="124">
        <f>'4a. OEB_Adjustment_Input_Sheet'!Q59</f>
        <v>30.189065368159635</v>
      </c>
      <c r="Q75" s="453">
        <f>'4a. OEB_Adjustment_Input_Sheet'!R59</f>
        <v>31.089065368159634</v>
      </c>
      <c r="R75" s="133">
        <f>S75-Q75</f>
        <v>0</v>
      </c>
      <c r="S75" s="125">
        <f>'4a. OEB_Adjustment_Input_Sheet'!T59</f>
        <v>31.089065368159634</v>
      </c>
      <c r="T75" s="124">
        <f>'4a. OEB_Adjustment_Input_Sheet'!U59</f>
        <v>21.511204607036518</v>
      </c>
      <c r="U75" s="453">
        <f>'4a. OEB_Adjustment_Input_Sheet'!V59</f>
        <v>21.911204607036517</v>
      </c>
      <c r="V75" s="133">
        <f>W75-U75</f>
        <v>0</v>
      </c>
      <c r="W75" s="125">
        <f>'4a. OEB_Adjustment_Input_Sheet'!X59</f>
        <v>21.911204607036517</v>
      </c>
      <c r="X75" s="299"/>
      <c r="Y75" s="299"/>
    </row>
    <row r="76" spans="2:25" ht="16" thickBot="1">
      <c r="B76" s="46"/>
      <c r="D76" s="67"/>
      <c r="E76" s="52"/>
      <c r="F76" s="52"/>
      <c r="G76" s="66"/>
      <c r="H76" s="67"/>
      <c r="I76" s="52"/>
      <c r="J76" s="52"/>
      <c r="K76" s="66"/>
      <c r="L76" s="67"/>
      <c r="M76" s="52"/>
      <c r="N76" s="52"/>
      <c r="O76" s="66"/>
      <c r="P76" s="67"/>
      <c r="Q76" s="52"/>
      <c r="R76" s="52"/>
      <c r="S76" s="66"/>
      <c r="T76" s="67"/>
      <c r="U76" s="52"/>
      <c r="V76" s="52"/>
      <c r="W76" s="66"/>
      <c r="X76" s="52"/>
      <c r="Y76" s="52"/>
    </row>
    <row r="77" spans="2:25" ht="16" thickBot="1">
      <c r="B77" s="37">
        <v>55</v>
      </c>
      <c r="C77" s="70" t="s">
        <v>258</v>
      </c>
      <c r="D77" s="57">
        <f>ROUND(D73/D75,2)</f>
        <v>2.27</v>
      </c>
      <c r="E77" s="484">
        <f t="shared" ref="E77" si="7">ROUND(E73/E75,2)</f>
        <v>1.74</v>
      </c>
      <c r="F77" s="133">
        <f>G77-E77</f>
        <v>-0.58000000000000007</v>
      </c>
      <c r="G77" s="58">
        <f>ROUND(G73/G75,2)</f>
        <v>1.1599999999999999</v>
      </c>
      <c r="H77" s="57">
        <f>ROUND(H73/H75,2)</f>
        <v>2.44</v>
      </c>
      <c r="I77" s="484">
        <f t="shared" ref="I77" si="8">ROUND(I73/I75,2)</f>
        <v>1.87</v>
      </c>
      <c r="J77" s="133">
        <f>K77-I77</f>
        <v>-0.62000000000000011</v>
      </c>
      <c r="K77" s="58">
        <f>ROUND(K73/K75,2)</f>
        <v>1.25</v>
      </c>
      <c r="L77" s="57">
        <f>ROUND(L73/L75,2)</f>
        <v>2.2599999999999998</v>
      </c>
      <c r="M77" s="484">
        <f t="shared" ref="M77" si="9">ROUND(M73/M75,2)</f>
        <v>1.72</v>
      </c>
      <c r="N77" s="133">
        <f>O77-M77</f>
        <v>-0.57000000000000006</v>
      </c>
      <c r="O77" s="58">
        <f>ROUND(O73/O75,2)</f>
        <v>1.1499999999999999</v>
      </c>
      <c r="P77" s="57">
        <f>ROUND(P73/P75,2)</f>
        <v>5.5</v>
      </c>
      <c r="Q77" s="484">
        <f t="shared" ref="Q77" si="10">ROUND(Q73/Q75,2)</f>
        <v>5.34</v>
      </c>
      <c r="R77" s="133">
        <f>S77-Q77</f>
        <v>0</v>
      </c>
      <c r="S77" s="58">
        <f>ROUND(S73/S75,2)</f>
        <v>5.34</v>
      </c>
      <c r="T77" s="57">
        <f>ROUND(T73/T75,2)</f>
        <v>7.72</v>
      </c>
      <c r="U77" s="484">
        <f t="shared" ref="U77" si="11">ROUND(U73/U75,2)</f>
        <v>7.58</v>
      </c>
      <c r="V77" s="133">
        <f>W77-U77</f>
        <v>0</v>
      </c>
      <c r="W77" s="58">
        <f>ROUND(W73/W75,2)</f>
        <v>7.58</v>
      </c>
      <c r="X77" s="300"/>
      <c r="Y77" s="300"/>
    </row>
    <row r="78" spans="2:25"/>
    <row r="79" spans="2:25" ht="15.5">
      <c r="B79" s="283" t="s">
        <v>195</v>
      </c>
    </row>
    <row r="80" spans="2:25" hidden="1">
      <c r="B80" s="214"/>
    </row>
    <row r="81"/>
    <row r="82"/>
    <row r="91"/>
    <row r="92"/>
    <row r="93"/>
    <row r="94"/>
    <row r="95"/>
    <row r="96"/>
    <row r="97" spans="9:9"/>
    <row r="98" spans="9:9"/>
    <row r="99" spans="9:9"/>
    <row r="100" spans="9:9"/>
    <row r="101" spans="9:9"/>
    <row r="102" spans="9:9"/>
    <row r="103" spans="9:9"/>
    <row r="104" spans="9:9"/>
    <row r="105" spans="9:9"/>
    <row r="106" spans="9:9"/>
    <row r="107" spans="9:9">
      <c r="I107" t="s">
        <v>7</v>
      </c>
    </row>
  </sheetData>
  <mergeCells count="13">
    <mergeCell ref="B1:G1"/>
    <mergeCell ref="D7:G7"/>
    <mergeCell ref="D39:G39"/>
    <mergeCell ref="H39:K39"/>
    <mergeCell ref="H7:K7"/>
    <mergeCell ref="T7:W7"/>
    <mergeCell ref="D6:W6"/>
    <mergeCell ref="L39:O39"/>
    <mergeCell ref="P39:S39"/>
    <mergeCell ref="T39:W39"/>
    <mergeCell ref="D38:W38"/>
    <mergeCell ref="L7:O7"/>
    <mergeCell ref="P7:S7"/>
  </mergeCells>
  <pageMargins left="1" right="1" top="1" bottom="1" header="0.5" footer="0.5"/>
  <pageSetup paperSize="17" scale="41" orientation="landscape" r:id="rId1"/>
  <headerFooter>
    <oddHeader>&amp;COPG Recovery of Deferral and Variance Accounts and Riders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>
    <pageSetUpPr fitToPage="1"/>
  </sheetPr>
  <dimension ref="B2:X317"/>
  <sheetViews>
    <sheetView showGridLines="0" view="pageBreakPreview" topLeftCell="D1" zoomScale="55" zoomScaleNormal="55" zoomScaleSheetLayoutView="55" workbookViewId="0">
      <selection activeCell="V85" sqref="V85"/>
    </sheetView>
  </sheetViews>
  <sheetFormatPr defaultColWidth="9.26953125" defaultRowHeight="12.5"/>
  <cols>
    <col min="1" max="1" width="2.7265625" style="217" customWidth="1"/>
    <col min="2" max="2" width="6.26953125" style="217" customWidth="1"/>
    <col min="3" max="3" width="80.7265625" style="217" customWidth="1"/>
    <col min="4" max="4" width="20.7265625" style="217" customWidth="1"/>
    <col min="5" max="24" width="19.7265625" style="217" customWidth="1"/>
    <col min="25" max="16384" width="9.26953125" style="217"/>
  </cols>
  <sheetData>
    <row r="2" spans="2:24" ht="18">
      <c r="B2" s="536" t="s">
        <v>259</v>
      </c>
      <c r="C2" s="536"/>
      <c r="D2" s="536"/>
      <c r="E2" s="536"/>
      <c r="F2" s="536"/>
      <c r="G2" s="536"/>
      <c r="X2" s="333" t="str">
        <f>'1. Cover'!M1</f>
        <v>Updated: 2021-11-29</v>
      </c>
    </row>
    <row r="3" spans="2:24" ht="18">
      <c r="B3" s="506"/>
      <c r="C3" s="331"/>
      <c r="D3" s="331"/>
      <c r="E3" s="331"/>
      <c r="F3" s="331"/>
      <c r="G3" s="331"/>
      <c r="X3" s="333" t="str">
        <f>'1. Cover'!M2</f>
        <v>EB-2020-0290</v>
      </c>
    </row>
    <row r="4" spans="2:24" ht="18">
      <c r="B4" s="331"/>
      <c r="C4" s="331"/>
      <c r="D4" s="331"/>
      <c r="E4" s="331"/>
      <c r="F4" s="331"/>
      <c r="G4" s="331"/>
      <c r="X4" s="333" t="str">
        <f>'1. Cover'!M3</f>
        <v>Draft Payment Amounts Order</v>
      </c>
    </row>
    <row r="5" spans="2:24" ht="18">
      <c r="B5" s="331"/>
      <c r="C5" s="331"/>
      <c r="D5" s="331"/>
      <c r="E5" s="331"/>
      <c r="F5" s="331"/>
      <c r="G5" s="331"/>
      <c r="X5" s="333" t="str">
        <f>'1. Cover'!M4</f>
        <v>Appendix G</v>
      </c>
    </row>
    <row r="6" spans="2:24" ht="18.5" thickBot="1">
      <c r="B6" s="331"/>
      <c r="C6" s="331"/>
      <c r="D6" s="331"/>
      <c r="E6" s="331"/>
      <c r="F6" s="331"/>
      <c r="G6" s="331"/>
    </row>
    <row r="7" spans="2:24" ht="18.5" thickBot="1">
      <c r="B7" s="218"/>
      <c r="E7" s="542" t="s">
        <v>260</v>
      </c>
      <c r="F7" s="543"/>
      <c r="G7" s="543"/>
      <c r="H7" s="543"/>
      <c r="I7" s="543"/>
      <c r="J7" s="543"/>
      <c r="K7" s="543"/>
      <c r="L7" s="543"/>
      <c r="M7" s="543"/>
      <c r="N7" s="543"/>
      <c r="O7" s="543"/>
      <c r="P7" s="543"/>
      <c r="Q7" s="543"/>
      <c r="R7" s="543"/>
      <c r="S7" s="543"/>
      <c r="T7" s="543"/>
      <c r="U7" s="543"/>
      <c r="V7" s="543"/>
      <c r="W7" s="543"/>
      <c r="X7" s="544"/>
    </row>
    <row r="8" spans="2:24" s="219" customFormat="1" ht="16" thickBot="1">
      <c r="C8" s="220"/>
      <c r="E8" s="542" t="s">
        <v>261</v>
      </c>
      <c r="F8" s="543"/>
      <c r="G8" s="543"/>
      <c r="H8" s="544"/>
      <c r="I8" s="542" t="s">
        <v>1</v>
      </c>
      <c r="J8" s="543"/>
      <c r="K8" s="543"/>
      <c r="L8" s="544"/>
      <c r="M8" s="542" t="str">
        <f>I8</f>
        <v>EB-2020-0290</v>
      </c>
      <c r="N8" s="543"/>
      <c r="O8" s="543"/>
      <c r="P8" s="544"/>
      <c r="Q8" s="542" t="str">
        <f>I8</f>
        <v>EB-2020-0290</v>
      </c>
      <c r="R8" s="543"/>
      <c r="S8" s="543"/>
      <c r="T8" s="544"/>
      <c r="U8" s="542" t="str">
        <f>I8</f>
        <v>EB-2020-0290</v>
      </c>
      <c r="V8" s="543"/>
      <c r="W8" s="543"/>
      <c r="X8" s="544"/>
    </row>
    <row r="9" spans="2:24" ht="15.5">
      <c r="B9" s="221"/>
      <c r="C9" s="222"/>
      <c r="D9" s="222"/>
      <c r="E9" s="554">
        <v>2022</v>
      </c>
      <c r="F9" s="555"/>
      <c r="G9" s="555"/>
      <c r="H9" s="556"/>
      <c r="I9" s="554">
        <v>2023</v>
      </c>
      <c r="J9" s="555"/>
      <c r="K9" s="555"/>
      <c r="L9" s="556"/>
      <c r="M9" s="554">
        <v>2024</v>
      </c>
      <c r="N9" s="555"/>
      <c r="O9" s="555"/>
      <c r="P9" s="556"/>
      <c r="Q9" s="554">
        <v>2025</v>
      </c>
      <c r="R9" s="555"/>
      <c r="S9" s="555"/>
      <c r="T9" s="556"/>
      <c r="U9" s="554">
        <v>2026</v>
      </c>
      <c r="V9" s="555"/>
      <c r="W9" s="555"/>
      <c r="X9" s="556"/>
    </row>
    <row r="10" spans="2:24" ht="15.5">
      <c r="B10" s="223" t="s">
        <v>26</v>
      </c>
      <c r="C10" s="514"/>
      <c r="D10" s="514"/>
      <c r="E10" s="276" t="s">
        <v>27</v>
      </c>
      <c r="F10" s="224" t="s">
        <v>30</v>
      </c>
      <c r="G10" s="224" t="s">
        <v>29</v>
      </c>
      <c r="H10" s="225" t="s">
        <v>29</v>
      </c>
      <c r="I10" s="276" t="s">
        <v>27</v>
      </c>
      <c r="J10" s="224" t="s">
        <v>30</v>
      </c>
      <c r="K10" s="224" t="s">
        <v>29</v>
      </c>
      <c r="L10" s="225" t="s">
        <v>29</v>
      </c>
      <c r="M10" s="276" t="s">
        <v>27</v>
      </c>
      <c r="N10" s="224" t="s">
        <v>30</v>
      </c>
      <c r="O10" s="224" t="s">
        <v>29</v>
      </c>
      <c r="P10" s="225" t="s">
        <v>29</v>
      </c>
      <c r="Q10" s="276" t="s">
        <v>27</v>
      </c>
      <c r="R10" s="224" t="s">
        <v>30</v>
      </c>
      <c r="S10" s="224" t="s">
        <v>29</v>
      </c>
      <c r="T10" s="225" t="s">
        <v>29</v>
      </c>
      <c r="U10" s="276" t="s">
        <v>27</v>
      </c>
      <c r="V10" s="224" t="s">
        <v>30</v>
      </c>
      <c r="W10" s="224" t="s">
        <v>29</v>
      </c>
      <c r="X10" s="225" t="s">
        <v>29</v>
      </c>
    </row>
    <row r="11" spans="2:24" ht="16" thickBot="1">
      <c r="B11" s="226" t="s">
        <v>11</v>
      </c>
      <c r="C11" s="515" t="s">
        <v>31</v>
      </c>
      <c r="D11" s="515"/>
      <c r="E11" s="216">
        <f>'4a. OEB_Adjustment_Input_Sheet'!$E$9</f>
        <v>44196</v>
      </c>
      <c r="F11" s="215">
        <v>44393</v>
      </c>
      <c r="G11" s="277" t="s">
        <v>33</v>
      </c>
      <c r="H11" s="278" t="s">
        <v>34</v>
      </c>
      <c r="I11" s="216">
        <f>'4a. OEB_Adjustment_Input_Sheet'!$E$9</f>
        <v>44196</v>
      </c>
      <c r="J11" s="215">
        <v>44393</v>
      </c>
      <c r="K11" s="277" t="s">
        <v>33</v>
      </c>
      <c r="L11" s="278" t="s">
        <v>34</v>
      </c>
      <c r="M11" s="216">
        <f>'4a. OEB_Adjustment_Input_Sheet'!$E$9</f>
        <v>44196</v>
      </c>
      <c r="N11" s="215">
        <v>44393</v>
      </c>
      <c r="O11" s="277" t="s">
        <v>33</v>
      </c>
      <c r="P11" s="278" t="s">
        <v>34</v>
      </c>
      <c r="Q11" s="216">
        <f>'4a. OEB_Adjustment_Input_Sheet'!$E$9</f>
        <v>44196</v>
      </c>
      <c r="R11" s="215">
        <v>44393</v>
      </c>
      <c r="S11" s="277" t="s">
        <v>33</v>
      </c>
      <c r="T11" s="278" t="s">
        <v>34</v>
      </c>
      <c r="U11" s="216">
        <f>'4a. OEB_Adjustment_Input_Sheet'!$E$9</f>
        <v>44196</v>
      </c>
      <c r="V11" s="215">
        <v>44393</v>
      </c>
      <c r="W11" s="277" t="s">
        <v>33</v>
      </c>
      <c r="X11" s="278" t="s">
        <v>34</v>
      </c>
    </row>
    <row r="12" spans="2:24" ht="15.5">
      <c r="B12" s="227"/>
      <c r="E12" s="495" t="s">
        <v>35</v>
      </c>
      <c r="F12" s="142" t="s">
        <v>36</v>
      </c>
      <c r="G12" s="494" t="s">
        <v>37</v>
      </c>
      <c r="H12" s="144" t="s">
        <v>38</v>
      </c>
      <c r="I12" s="501" t="s">
        <v>39</v>
      </c>
      <c r="J12" s="142" t="s">
        <v>40</v>
      </c>
      <c r="K12" s="143" t="s">
        <v>41</v>
      </c>
      <c r="L12" s="144" t="s">
        <v>42</v>
      </c>
      <c r="M12" s="142" t="s">
        <v>43</v>
      </c>
      <c r="N12" s="142" t="s">
        <v>44</v>
      </c>
      <c r="O12" s="143" t="s">
        <v>45</v>
      </c>
      <c r="P12" s="144" t="s">
        <v>46</v>
      </c>
      <c r="Q12" s="142" t="s">
        <v>47</v>
      </c>
      <c r="R12" s="142" t="s">
        <v>48</v>
      </c>
      <c r="S12" s="143" t="s">
        <v>49</v>
      </c>
      <c r="T12" s="144" t="s">
        <v>50</v>
      </c>
      <c r="U12" s="142" t="s">
        <v>51</v>
      </c>
      <c r="V12" s="501" t="s">
        <v>52</v>
      </c>
      <c r="W12" s="143" t="s">
        <v>53</v>
      </c>
      <c r="X12" s="144" t="s">
        <v>54</v>
      </c>
    </row>
    <row r="13" spans="2:24" ht="16" thickBot="1">
      <c r="B13" s="231" t="s">
        <v>262</v>
      </c>
      <c r="E13" s="48"/>
      <c r="F13" s="43"/>
      <c r="G13" s="43"/>
      <c r="H13" s="44"/>
      <c r="I13" s="48"/>
      <c r="J13" s="43"/>
      <c r="K13" s="43"/>
      <c r="L13" s="44"/>
      <c r="M13" s="48"/>
      <c r="N13" s="43"/>
      <c r="O13" s="43"/>
      <c r="P13" s="44"/>
      <c r="Q13" s="48"/>
      <c r="R13" s="43"/>
      <c r="S13" s="43"/>
      <c r="T13" s="44"/>
      <c r="U13" s="48"/>
      <c r="V13" s="43"/>
      <c r="W13" s="43"/>
      <c r="X13" s="44"/>
    </row>
    <row r="14" spans="2:24" ht="18.5">
      <c r="B14" s="232">
        <v>1</v>
      </c>
      <c r="C14" s="219" t="s">
        <v>263</v>
      </c>
      <c r="E14" s="306">
        <v>736.75</v>
      </c>
      <c r="F14" s="471">
        <v>736.75</v>
      </c>
      <c r="G14" s="307" t="s">
        <v>264</v>
      </c>
      <c r="H14" s="308">
        <f>F14</f>
        <v>736.75</v>
      </c>
      <c r="I14" s="306">
        <v>736.75</v>
      </c>
      <c r="J14" s="471">
        <v>736.75</v>
      </c>
      <c r="K14" s="307" t="s">
        <v>264</v>
      </c>
      <c r="L14" s="308">
        <f>J14</f>
        <v>736.75</v>
      </c>
      <c r="M14" s="306">
        <v>736.75</v>
      </c>
      <c r="N14" s="471">
        <v>736.75</v>
      </c>
      <c r="O14" s="307" t="s">
        <v>264</v>
      </c>
      <c r="P14" s="308">
        <f>N14</f>
        <v>736.75</v>
      </c>
      <c r="Q14" s="306">
        <v>736.75</v>
      </c>
      <c r="R14" s="471">
        <v>736.75</v>
      </c>
      <c r="S14" s="307" t="s">
        <v>264</v>
      </c>
      <c r="T14" s="308">
        <f>R14</f>
        <v>736.75</v>
      </c>
      <c r="U14" s="306">
        <v>736.75</v>
      </c>
      <c r="V14" s="471">
        <v>736.75</v>
      </c>
      <c r="W14" s="307" t="s">
        <v>264</v>
      </c>
      <c r="X14" s="308">
        <f>V14</f>
        <v>736.75</v>
      </c>
    </row>
    <row r="15" spans="2:24" ht="15.5">
      <c r="B15" s="232">
        <v>2</v>
      </c>
      <c r="C15" s="219" t="s">
        <v>235</v>
      </c>
      <c r="E15" s="137">
        <f>'8. Revenue_Def_Suff'!D12+('10. Deferral_Variance_&amp;_Riders'!$D$34)</f>
        <v>66.180164176462142</v>
      </c>
      <c r="F15" s="149">
        <f>'8. Revenue_Def_Suff'!E12+('10. Deferral_Variance_&amp;_Riders'!$E$34)</f>
        <v>66.580164176462148</v>
      </c>
      <c r="G15" s="138">
        <f>H15-F15</f>
        <v>0</v>
      </c>
      <c r="H15" s="104">
        <f>'8. Revenue_Def_Suff'!G12+'10. Deferral_Variance_&amp;_Riders'!G34</f>
        <v>66.580164176462148</v>
      </c>
      <c r="I15" s="137">
        <f>'8. Revenue_Def_Suff'!H12+('10. Deferral_Variance_&amp;_Riders'!$D$34)</f>
        <v>63.807702027725654</v>
      </c>
      <c r="J15" s="149">
        <f>'8. Revenue_Def_Suff'!I12+('10. Deferral_Variance_&amp;_Riders'!$E$34)</f>
        <v>64.207702027725645</v>
      </c>
      <c r="K15" s="138">
        <f>L15-J15</f>
        <v>0</v>
      </c>
      <c r="L15" s="104">
        <f>'8. Revenue_Def_Suff'!K12+'10. Deferral_Variance_&amp;_Riders'!G34</f>
        <v>64.207702027725645</v>
      </c>
      <c r="M15" s="137">
        <f>'8. Revenue_Def_Suff'!L12+('10. Deferral_Variance_&amp;_Riders'!$D$34)</f>
        <v>66.28</v>
      </c>
      <c r="N15" s="149">
        <f>'8. Revenue_Def_Suff'!M12+('10. Deferral_Variance_&amp;_Riders'!$E$34)</f>
        <v>66.97999999999999</v>
      </c>
      <c r="O15" s="138">
        <f>P15-N15</f>
        <v>0</v>
      </c>
      <c r="P15" s="104">
        <f>'8. Revenue_Def_Suff'!O12+'10. Deferral_Variance_&amp;_Riders'!G34</f>
        <v>66.97999999999999</v>
      </c>
      <c r="Q15" s="137">
        <f>'8. Revenue_Def_Suff'!P12+('10. Deferral_Variance_&amp;_Riders'!$D$34)</f>
        <v>63.169065368159636</v>
      </c>
      <c r="R15" s="149">
        <f>'8. Revenue_Def_Suff'!Q12+'10. Deferral_Variance_&amp;_Riders'!E34</f>
        <v>64.069065368159627</v>
      </c>
      <c r="S15" s="138">
        <f>T15-R15</f>
        <v>0</v>
      </c>
      <c r="T15" s="104">
        <f>'8. Revenue_Def_Suff'!S12+'10. Deferral_Variance_&amp;_Riders'!G34</f>
        <v>64.069065368159627</v>
      </c>
      <c r="U15" s="137">
        <f>'8. Revenue_Def_Suff'!T12+('10. Deferral_Variance_&amp;_Riders'!$D$34)</f>
        <v>54.491204607036515</v>
      </c>
      <c r="V15" s="149">
        <f>'8. Revenue_Def_Suff'!U12+'10. Deferral_Variance_&amp;_Riders'!E34</f>
        <v>54.891204607036514</v>
      </c>
      <c r="W15" s="138">
        <f>X15-V15</f>
        <v>0</v>
      </c>
      <c r="X15" s="104">
        <f>'8. Revenue_Def_Suff'!W12+'10. Deferral_Variance_&amp;_Riders'!G34</f>
        <v>54.891204607036514</v>
      </c>
    </row>
    <row r="16" spans="2:24" ht="18.5">
      <c r="B16" s="232">
        <v>3</v>
      </c>
      <c r="C16" s="219" t="s">
        <v>265</v>
      </c>
      <c r="E16" s="137">
        <v>134.30000000000001</v>
      </c>
      <c r="F16" s="149">
        <v>135.19999999999999</v>
      </c>
      <c r="G16" s="233" t="s">
        <v>264</v>
      </c>
      <c r="H16" s="104">
        <f>F16</f>
        <v>135.19999999999999</v>
      </c>
      <c r="I16" s="137">
        <v>134.30000000000001</v>
      </c>
      <c r="J16" s="149">
        <v>135.19999999999999</v>
      </c>
      <c r="K16" s="233" t="s">
        <v>264</v>
      </c>
      <c r="L16" s="104">
        <f>J16</f>
        <v>135.19999999999999</v>
      </c>
      <c r="M16" s="137">
        <v>134.30000000000001</v>
      </c>
      <c r="N16" s="149">
        <v>135.19999999999999</v>
      </c>
      <c r="O16" s="233" t="s">
        <v>264</v>
      </c>
      <c r="P16" s="104">
        <f>N16</f>
        <v>135.19999999999999</v>
      </c>
      <c r="Q16" s="137">
        <v>134.30000000000001</v>
      </c>
      <c r="R16" s="149">
        <v>135.19999999999999</v>
      </c>
      <c r="S16" s="233" t="s">
        <v>264</v>
      </c>
      <c r="T16" s="104">
        <f>R16</f>
        <v>135.19999999999999</v>
      </c>
      <c r="U16" s="137">
        <v>134.30000000000001</v>
      </c>
      <c r="V16" s="149">
        <v>135.19999999999999</v>
      </c>
      <c r="W16" s="233" t="s">
        <v>264</v>
      </c>
      <c r="X16" s="104">
        <f>V16</f>
        <v>135.19999999999999</v>
      </c>
    </row>
    <row r="17" spans="2:24" ht="15.5">
      <c r="B17" s="232">
        <v>4</v>
      </c>
      <c r="C17" s="219" t="s">
        <v>266</v>
      </c>
      <c r="E17" s="284">
        <f>E15/E16</f>
        <v>0.49277858657082751</v>
      </c>
      <c r="F17" s="421">
        <f>F15/F16</f>
        <v>0.49245683562472009</v>
      </c>
      <c r="G17" s="285">
        <f>H17-F17</f>
        <v>0</v>
      </c>
      <c r="H17" s="286">
        <f>H15/H16</f>
        <v>0.49245683562472009</v>
      </c>
      <c r="I17" s="284">
        <f>I15/I16</f>
        <v>0.47511319454747319</v>
      </c>
      <c r="J17" s="421">
        <f t="shared" ref="J17" si="0">J15/J16</f>
        <v>0.47490903866660983</v>
      </c>
      <c r="K17" s="285">
        <f>L17-J17</f>
        <v>0</v>
      </c>
      <c r="L17" s="286">
        <f>L15/L16</f>
        <v>0.47490903866660983</v>
      </c>
      <c r="M17" s="284">
        <f>M15/M16</f>
        <v>0.49352196574832463</v>
      </c>
      <c r="N17" s="421">
        <f t="shared" ref="N17" si="1">N15/N16</f>
        <v>0.49541420118343193</v>
      </c>
      <c r="O17" s="285">
        <f>P17-N17</f>
        <v>0</v>
      </c>
      <c r="P17" s="286">
        <f>P15/P16</f>
        <v>0.49541420118343193</v>
      </c>
      <c r="Q17" s="284">
        <f>Q15/Q16</f>
        <v>0.47035789551868673</v>
      </c>
      <c r="R17" s="421">
        <f t="shared" ref="R17" si="2">R15/R16</f>
        <v>0.47388361958697955</v>
      </c>
      <c r="S17" s="285">
        <f>T17-R17</f>
        <v>0</v>
      </c>
      <c r="T17" s="286">
        <f>T15/T16</f>
        <v>0.47388361958697955</v>
      </c>
      <c r="U17" s="284">
        <f>U15/U16</f>
        <v>0.40574240213727858</v>
      </c>
      <c r="V17" s="421">
        <f t="shared" ref="V17" si="3">V15/V16</f>
        <v>0.40600003407571389</v>
      </c>
      <c r="W17" s="285">
        <f>X17-V17</f>
        <v>0</v>
      </c>
      <c r="X17" s="286">
        <f>X15/X16</f>
        <v>0.40600003407571389</v>
      </c>
    </row>
    <row r="18" spans="2:24" ht="15.5">
      <c r="B18" s="232">
        <v>5</v>
      </c>
      <c r="C18" s="219" t="s">
        <v>267</v>
      </c>
      <c r="E18" s="287">
        <f>E14*E17</f>
        <v>363.05462365605717</v>
      </c>
      <c r="F18" s="472">
        <f>F14*F17</f>
        <v>362.81757364651253</v>
      </c>
      <c r="G18" s="288">
        <f>H18-F18</f>
        <v>0</v>
      </c>
      <c r="H18" s="289">
        <f>H14*H17</f>
        <v>362.81757364651253</v>
      </c>
      <c r="I18" s="287">
        <f>I14*I17</f>
        <v>350.03964608285088</v>
      </c>
      <c r="J18" s="472">
        <f t="shared" ref="J18" si="4">J14*J17</f>
        <v>349.88923423762481</v>
      </c>
      <c r="K18" s="288">
        <f>L18-J18</f>
        <v>0</v>
      </c>
      <c r="L18" s="289">
        <f>L14*L17</f>
        <v>349.88923423762481</v>
      </c>
      <c r="M18" s="287">
        <f>M14*M17</f>
        <v>363.60230826507819</v>
      </c>
      <c r="N18" s="472">
        <f t="shared" ref="N18" si="5">N14*N17</f>
        <v>364.99641272189348</v>
      </c>
      <c r="O18" s="288">
        <f>P18-N18</f>
        <v>0</v>
      </c>
      <c r="P18" s="289">
        <f>P14*P17</f>
        <v>364.99641272189348</v>
      </c>
      <c r="Q18" s="287">
        <f>Q14*Q17</f>
        <v>346.53617952339243</v>
      </c>
      <c r="R18" s="472">
        <f t="shared" ref="R18" si="6">R14*R17</f>
        <v>349.1337567307072</v>
      </c>
      <c r="S18" s="288">
        <f>T18-R18</f>
        <v>0</v>
      </c>
      <c r="T18" s="289">
        <f>T14*T17</f>
        <v>349.1337567307072</v>
      </c>
      <c r="U18" s="287">
        <f>U14*U17</f>
        <v>298.93071477463997</v>
      </c>
      <c r="V18" s="472">
        <f t="shared" ref="V18" si="7">V14*V17</f>
        <v>299.12052510528218</v>
      </c>
      <c r="W18" s="288">
        <f>X18-V18</f>
        <v>0</v>
      </c>
      <c r="X18" s="289">
        <f>X14*X17</f>
        <v>299.12052510528218</v>
      </c>
    </row>
    <row r="19" spans="2:24" ht="18" thickBot="1">
      <c r="B19" s="232">
        <v>6</v>
      </c>
      <c r="C19" s="234" t="s">
        <v>268</v>
      </c>
      <c r="E19" s="235">
        <v>115.11294871794868</v>
      </c>
      <c r="F19" s="473">
        <v>115.11294871794868</v>
      </c>
      <c r="G19" s="236" t="s">
        <v>264</v>
      </c>
      <c r="H19" s="237">
        <f>F19</f>
        <v>115.11294871794868</v>
      </c>
      <c r="I19" s="235">
        <v>115.11294871794868</v>
      </c>
      <c r="J19" s="473">
        <v>115.11294871794868</v>
      </c>
      <c r="K19" s="236" t="s">
        <v>264</v>
      </c>
      <c r="L19" s="237">
        <f>J19</f>
        <v>115.11294871794868</v>
      </c>
      <c r="M19" s="235">
        <v>115.11294871794868</v>
      </c>
      <c r="N19" s="473">
        <v>115.11294871794868</v>
      </c>
      <c r="O19" s="236" t="s">
        <v>264</v>
      </c>
      <c r="P19" s="237">
        <f>N19</f>
        <v>115.11294871794868</v>
      </c>
      <c r="Q19" s="235">
        <v>115.11294871794868</v>
      </c>
      <c r="R19" s="473">
        <v>115.11294871794868</v>
      </c>
      <c r="S19" s="236" t="s">
        <v>264</v>
      </c>
      <c r="T19" s="237">
        <f>R19</f>
        <v>115.11294871794868</v>
      </c>
      <c r="U19" s="235">
        <v>115.11294871794868</v>
      </c>
      <c r="V19" s="473">
        <v>115.11294871794868</v>
      </c>
      <c r="W19" s="236" t="s">
        <v>264</v>
      </c>
      <c r="X19" s="237">
        <f>V19</f>
        <v>115.11294871794868</v>
      </c>
    </row>
    <row r="20" spans="2:24" ht="15.5">
      <c r="B20" s="232"/>
      <c r="C20" s="219"/>
      <c r="E20" s="74"/>
      <c r="F20" s="53"/>
      <c r="G20" s="63"/>
      <c r="H20" s="54"/>
      <c r="I20" s="74"/>
      <c r="J20" s="53"/>
      <c r="K20" s="63"/>
      <c r="L20" s="54"/>
      <c r="M20" s="74"/>
      <c r="N20" s="53"/>
      <c r="O20" s="63"/>
      <c r="P20" s="54"/>
      <c r="Q20" s="74"/>
      <c r="R20" s="53"/>
      <c r="S20" s="63"/>
      <c r="T20" s="54"/>
      <c r="U20" s="74"/>
      <c r="V20" s="53"/>
      <c r="W20" s="63"/>
      <c r="X20" s="54"/>
    </row>
    <row r="21" spans="2:24" ht="16" thickBot="1">
      <c r="B21" s="231" t="s">
        <v>269</v>
      </c>
      <c r="C21" s="219"/>
      <c r="E21" s="74"/>
      <c r="F21" s="53"/>
      <c r="G21" s="63"/>
      <c r="H21" s="54"/>
      <c r="I21" s="74"/>
      <c r="J21" s="53"/>
      <c r="K21" s="63"/>
      <c r="L21" s="54"/>
      <c r="M21" s="74"/>
      <c r="N21" s="53"/>
      <c r="O21" s="63"/>
      <c r="P21" s="54"/>
      <c r="Q21" s="74"/>
      <c r="R21" s="53"/>
      <c r="S21" s="63"/>
      <c r="T21" s="54"/>
      <c r="U21" s="74"/>
      <c r="V21" s="53"/>
      <c r="W21" s="63"/>
      <c r="X21" s="54"/>
    </row>
    <row r="22" spans="2:24" ht="15.5">
      <c r="B22" s="232">
        <v>7</v>
      </c>
      <c r="C22" s="219" t="s">
        <v>270</v>
      </c>
      <c r="E22" s="238">
        <f>E57</f>
        <v>71.764403269564383</v>
      </c>
      <c r="F22" s="474">
        <f t="shared" ref="F22" si="8">F57</f>
        <v>71.764403269564383</v>
      </c>
      <c r="G22" s="239">
        <f>H22-F22</f>
        <v>0</v>
      </c>
      <c r="H22" s="240">
        <f>H57</f>
        <v>71.764403269564383</v>
      </c>
      <c r="I22" s="238">
        <f>E23</f>
        <v>74.629200403796858</v>
      </c>
      <c r="J22" s="474">
        <f t="shared" ref="J22" si="9">F23</f>
        <v>74.630934233302298</v>
      </c>
      <c r="K22" s="239">
        <f>L22-J22</f>
        <v>0</v>
      </c>
      <c r="L22" s="240">
        <f>H23</f>
        <v>74.630934233302298</v>
      </c>
      <c r="M22" s="238">
        <f>I23</f>
        <v>75.3786840025994</v>
      </c>
      <c r="N22" s="474">
        <f t="shared" ref="N22" si="10">J23</f>
        <v>75.377015519144322</v>
      </c>
      <c r="O22" s="239">
        <f>P22-N22</f>
        <v>0</v>
      </c>
      <c r="P22" s="240">
        <f>L23</f>
        <v>75.377015519144322</v>
      </c>
      <c r="Q22" s="238">
        <f>M23</f>
        <v>76.13030012371911</v>
      </c>
      <c r="R22" s="474">
        <f t="shared" ref="R22" si="11">N23</f>
        <v>75.399035782719352</v>
      </c>
      <c r="S22" s="239">
        <f>T22-R22</f>
        <v>-0.17262436766287692</v>
      </c>
      <c r="T22" s="240">
        <f>P23</f>
        <v>75.226411415056475</v>
      </c>
      <c r="U22" s="238">
        <f>Q23</f>
        <v>76.892897451008579</v>
      </c>
      <c r="V22" s="474">
        <f t="shared" ref="V22" si="12">R23</f>
        <v>75.29411223797176</v>
      </c>
      <c r="W22" s="239">
        <f>X22-V22</f>
        <v>0.14884716499717854</v>
      </c>
      <c r="X22" s="240">
        <f>T23</f>
        <v>75.442959402968938</v>
      </c>
    </row>
    <row r="23" spans="2:24" ht="16" thickBot="1">
      <c r="B23" s="232">
        <v>8</v>
      </c>
      <c r="C23" s="219" t="s">
        <v>271</v>
      </c>
      <c r="E23" s="241">
        <f>E87</f>
        <v>74.629200403796858</v>
      </c>
      <c r="F23" s="475">
        <f t="shared" ref="F23" si="13">F87</f>
        <v>74.630934233302298</v>
      </c>
      <c r="G23" s="242">
        <f>H23-F23</f>
        <v>0</v>
      </c>
      <c r="H23" s="243">
        <f>H87</f>
        <v>74.630934233302298</v>
      </c>
      <c r="I23" s="241">
        <f>I87</f>
        <v>75.3786840025994</v>
      </c>
      <c r="J23" s="475">
        <f t="shared" ref="J23" si="14">J87</f>
        <v>75.377015519144322</v>
      </c>
      <c r="K23" s="242">
        <f>L23-J23</f>
        <v>0</v>
      </c>
      <c r="L23" s="243">
        <f>L87</f>
        <v>75.377015519144322</v>
      </c>
      <c r="M23" s="241">
        <f>M87</f>
        <v>76.13030012371911</v>
      </c>
      <c r="N23" s="475">
        <f t="shared" ref="N23" si="15">N87</f>
        <v>75.399035782719352</v>
      </c>
      <c r="O23" s="242">
        <f>P23-N23</f>
        <v>-0.17262436766287692</v>
      </c>
      <c r="P23" s="243">
        <f>P87</f>
        <v>75.226411415056475</v>
      </c>
      <c r="Q23" s="241">
        <f>Q87</f>
        <v>76.892897451008579</v>
      </c>
      <c r="R23" s="475">
        <f t="shared" ref="R23" si="16">R87</f>
        <v>75.29411223797176</v>
      </c>
      <c r="S23" s="242">
        <f>T23-R23</f>
        <v>0.14884716499717854</v>
      </c>
      <c r="T23" s="243">
        <f>T87</f>
        <v>75.442959402968938</v>
      </c>
      <c r="U23" s="241">
        <f>U87</f>
        <v>77.661446315772636</v>
      </c>
      <c r="V23" s="475">
        <f t="shared" ref="V23" si="17">V87</f>
        <v>74.049237381955919</v>
      </c>
      <c r="W23" s="242">
        <f>X23-V23</f>
        <v>0.19746236084250768</v>
      </c>
      <c r="X23" s="243">
        <f>X87</f>
        <v>74.246699742798427</v>
      </c>
    </row>
    <row r="24" spans="2:24" ht="15.5">
      <c r="B24" s="232"/>
      <c r="C24" s="219"/>
      <c r="E24" s="74"/>
      <c r="F24" s="53"/>
      <c r="G24" s="63"/>
      <c r="H24" s="54"/>
      <c r="I24" s="74"/>
      <c r="J24" s="53"/>
      <c r="K24" s="63"/>
      <c r="L24" s="54"/>
      <c r="M24" s="74"/>
      <c r="N24" s="53"/>
      <c r="O24" s="63"/>
      <c r="P24" s="54"/>
      <c r="Q24" s="74"/>
      <c r="R24" s="53"/>
      <c r="S24" s="63"/>
      <c r="T24" s="54"/>
      <c r="U24" s="74"/>
      <c r="V24" s="53"/>
      <c r="W24" s="63"/>
      <c r="X24" s="54"/>
    </row>
    <row r="25" spans="2:24" ht="16" thickBot="1">
      <c r="B25" s="231" t="s">
        <v>272</v>
      </c>
      <c r="C25" s="219"/>
      <c r="E25" s="74"/>
      <c r="F25" s="53"/>
      <c r="G25" s="63"/>
      <c r="H25" s="54"/>
      <c r="I25" s="74"/>
      <c r="J25" s="53"/>
      <c r="K25" s="63"/>
      <c r="L25" s="54"/>
      <c r="M25" s="74"/>
      <c r="N25" s="53"/>
      <c r="O25" s="63"/>
      <c r="P25" s="54"/>
      <c r="Q25" s="74"/>
      <c r="R25" s="53"/>
      <c r="S25" s="63"/>
      <c r="T25" s="54"/>
      <c r="U25" s="74"/>
      <c r="V25" s="53"/>
      <c r="W25" s="63"/>
      <c r="X25" s="54"/>
    </row>
    <row r="26" spans="2:24" ht="15.5">
      <c r="B26" s="232">
        <v>9</v>
      </c>
      <c r="C26" s="234" t="s">
        <v>273</v>
      </c>
      <c r="E26" s="244">
        <f>E18*(E23-E22)/1000</f>
        <v>1.0400778454197224</v>
      </c>
      <c r="F26" s="476">
        <f t="shared" ref="F26" si="18">F18*(F23-F22)/1000</f>
        <v>1.0400278090459896</v>
      </c>
      <c r="G26" s="245">
        <f>H26-F26</f>
        <v>0</v>
      </c>
      <c r="H26" s="246">
        <f>H18*(H23-H22)/1000</f>
        <v>1.0400278090459896</v>
      </c>
      <c r="I26" s="244">
        <f>I18*(I23-I22)/1000</f>
        <v>0.26234897366974302</v>
      </c>
      <c r="J26" s="476">
        <f t="shared" ref="J26" si="19">J18*(J23-J22)/1000</f>
        <v>0.26104580978228825</v>
      </c>
      <c r="K26" s="245">
        <f>L26-J26</f>
        <v>0</v>
      </c>
      <c r="L26" s="246">
        <f>L18*(L23-L22)/1000</f>
        <v>0.26104580978228825</v>
      </c>
      <c r="M26" s="244">
        <f>M18*(M23-M22)/1000</f>
        <v>0.27328935656837122</v>
      </c>
      <c r="N26" s="476">
        <f t="shared" ref="N26" si="20">N18*(N23-N22)/1000</f>
        <v>8.0373172120764298E-3</v>
      </c>
      <c r="O26" s="245">
        <f>P26-N26</f>
        <v>-6.3007274945335312E-2</v>
      </c>
      <c r="P26" s="246">
        <f>P18*(P23-P22)/1000</f>
        <v>-5.4969957733258877E-2</v>
      </c>
      <c r="Q26" s="244">
        <f>Q18*(Q23-Q22)/1000</f>
        <v>0.26426756431364296</v>
      </c>
      <c r="R26" s="476">
        <f t="shared" ref="R26" si="21">R18*(R23-R22)/1000</f>
        <v>-3.6632351347229343E-2</v>
      </c>
      <c r="S26" s="245">
        <f>T26-R26</f>
        <v>0.11223656387958339</v>
      </c>
      <c r="T26" s="246">
        <f>T18*(T23-T22)/1000</f>
        <v>7.5604212532354054E-2</v>
      </c>
      <c r="U26" s="244">
        <f>U18*(U23-U22)/1000</f>
        <v>0.22974286148315762</v>
      </c>
      <c r="V26" s="476">
        <f t="shared" ref="V26" si="22">V18*(V23-V22)/1000</f>
        <v>-0.37236762062182083</v>
      </c>
      <c r="W26" s="245">
        <f>X26-V26</f>
        <v>1.4541802909351031E-2</v>
      </c>
      <c r="X26" s="246">
        <f>X18*(X23-X22)/1000</f>
        <v>-0.3578258177124698</v>
      </c>
    </row>
    <row r="27" spans="2:24" ht="16" thickBot="1">
      <c r="B27" s="247">
        <v>10</v>
      </c>
      <c r="C27" s="248" t="s">
        <v>274</v>
      </c>
      <c r="D27" s="249"/>
      <c r="E27" s="250">
        <f>E26/E19</f>
        <v>9.035281060935511E-3</v>
      </c>
      <c r="F27" s="477">
        <f t="shared" ref="F27" si="23">F26/F19</f>
        <v>9.0348463889521231E-3</v>
      </c>
      <c r="G27" s="251">
        <f>H27-F27</f>
        <v>0</v>
      </c>
      <c r="H27" s="252">
        <f>H26/H19</f>
        <v>9.0348463889521231E-3</v>
      </c>
      <c r="I27" s="250">
        <f>I26/I19</f>
        <v>2.2790570182730186E-3</v>
      </c>
      <c r="J27" s="477">
        <f t="shared" ref="J27" si="24">J26/J19</f>
        <v>2.2677362771924663E-3</v>
      </c>
      <c r="K27" s="251">
        <f>L27-J27</f>
        <v>0</v>
      </c>
      <c r="L27" s="252">
        <f>L26/L19</f>
        <v>2.2677362771924663E-3</v>
      </c>
      <c r="M27" s="250">
        <f>M26/M19</f>
        <v>2.3740974374480538E-3</v>
      </c>
      <c r="N27" s="477">
        <f t="shared" ref="N27" si="25">N26/N19</f>
        <v>6.9821139164539817E-5</v>
      </c>
      <c r="O27" s="251">
        <f>P27-N27</f>
        <v>-5.4735175883398302E-4</v>
      </c>
      <c r="P27" s="252">
        <f>P26/P19</f>
        <v>-4.7753061966944324E-4</v>
      </c>
      <c r="Q27" s="250">
        <f>Q26/Q19</f>
        <v>2.2957240454430103E-3</v>
      </c>
      <c r="R27" s="477">
        <f t="shared" ref="R27" si="26">R26/R19</f>
        <v>-3.1822963233255741E-4</v>
      </c>
      <c r="S27" s="251">
        <f>T27-R27</f>
        <v>9.7501249971961848E-4</v>
      </c>
      <c r="T27" s="252">
        <f>T26/T19</f>
        <v>6.5678286738706112E-4</v>
      </c>
      <c r="U27" s="250">
        <f>U26/U19</f>
        <v>1.9958038087103192E-3</v>
      </c>
      <c r="V27" s="477">
        <f t="shared" ref="V27" si="27">V26/V19</f>
        <v>-3.2348022074753817E-3</v>
      </c>
      <c r="W27" s="251">
        <f>X27-V27</f>
        <v>1.2632638700778602E-4</v>
      </c>
      <c r="X27" s="252">
        <f>X26/X19</f>
        <v>-3.1084758204675956E-3</v>
      </c>
    </row>
    <row r="28" spans="2:24" ht="18.5" thickBot="1">
      <c r="B28" s="253"/>
      <c r="C28" s="253"/>
      <c r="D28" s="253"/>
      <c r="E28" s="253"/>
      <c r="F28" s="253"/>
      <c r="G28" s="253"/>
      <c r="H28" s="253"/>
      <c r="I28" s="253"/>
      <c r="J28" s="253"/>
      <c r="K28" s="253"/>
      <c r="L28" s="253"/>
      <c r="M28" s="253"/>
      <c r="N28" s="253"/>
      <c r="O28" s="253"/>
      <c r="P28" s="253"/>
      <c r="Q28" s="253"/>
      <c r="R28" s="253"/>
      <c r="S28" s="253"/>
      <c r="T28" s="253"/>
      <c r="U28" s="253"/>
      <c r="V28" s="253"/>
      <c r="W28" s="253"/>
      <c r="X28" s="253"/>
    </row>
    <row r="29" spans="2:24" ht="16" thickBot="1">
      <c r="B29" s="254"/>
      <c r="E29" s="542"/>
      <c r="F29" s="543"/>
      <c r="G29" s="543"/>
      <c r="H29" s="544"/>
    </row>
    <row r="30" spans="2:24" ht="16" thickBot="1">
      <c r="B30" s="219"/>
      <c r="C30" s="219"/>
      <c r="E30" s="545" t="s">
        <v>275</v>
      </c>
      <c r="F30" s="546"/>
      <c r="G30" s="546"/>
      <c r="H30" s="547"/>
    </row>
    <row r="31" spans="2:24" ht="15.5">
      <c r="B31" s="221"/>
      <c r="C31" s="548" t="s">
        <v>31</v>
      </c>
      <c r="D31" s="549"/>
      <c r="E31" s="557"/>
      <c r="F31" s="558"/>
      <c r="G31" s="558"/>
      <c r="H31" s="559"/>
    </row>
    <row r="32" spans="2:24" ht="15.5">
      <c r="B32" s="223" t="s">
        <v>26</v>
      </c>
      <c r="C32" s="550"/>
      <c r="D32" s="551"/>
      <c r="E32" s="276" t="s">
        <v>27</v>
      </c>
      <c r="F32" s="224" t="s">
        <v>30</v>
      </c>
      <c r="G32" s="224" t="s">
        <v>29</v>
      </c>
      <c r="H32" s="225" t="s">
        <v>29</v>
      </c>
    </row>
    <row r="33" spans="2:9" ht="16" thickBot="1">
      <c r="B33" s="226" t="s">
        <v>11</v>
      </c>
      <c r="C33" s="552"/>
      <c r="D33" s="553"/>
      <c r="E33" s="216"/>
      <c r="F33" s="478">
        <v>44393</v>
      </c>
      <c r="G33" s="503" t="s">
        <v>33</v>
      </c>
      <c r="H33" s="278" t="s">
        <v>34</v>
      </c>
    </row>
    <row r="34" spans="2:9" ht="15.5">
      <c r="B34" s="255"/>
      <c r="E34" s="228" t="s">
        <v>35</v>
      </c>
      <c r="F34" s="229" t="s">
        <v>36</v>
      </c>
      <c r="G34" s="494" t="s">
        <v>37</v>
      </c>
      <c r="H34" s="144" t="s">
        <v>38</v>
      </c>
      <c r="I34" s="501"/>
    </row>
    <row r="35" spans="2:9" ht="16" thickBot="1">
      <c r="B35" s="231" t="s">
        <v>276</v>
      </c>
      <c r="E35" s="48"/>
      <c r="F35" s="43"/>
      <c r="G35" s="43"/>
      <c r="H35" s="44"/>
    </row>
    <row r="36" spans="2:9" ht="15.5">
      <c r="B36" s="232">
        <v>11</v>
      </c>
      <c r="C36" s="219" t="s">
        <v>277</v>
      </c>
      <c r="E36" s="238">
        <v>43.88</v>
      </c>
      <c r="F36" s="474">
        <v>43.88</v>
      </c>
      <c r="G36" s="256" t="s">
        <v>264</v>
      </c>
      <c r="H36" s="240">
        <v>43.88</v>
      </c>
    </row>
    <row r="37" spans="2:9" ht="16" thickBot="1">
      <c r="B37" s="232">
        <v>12</v>
      </c>
      <c r="C37" s="219" t="s">
        <v>278</v>
      </c>
      <c r="E37" s="241">
        <f>'8. Revenue_Def_Suff'!D13</f>
        <v>89.7</v>
      </c>
      <c r="F37" s="475">
        <f>'8. Revenue_Def_Suff'!E13</f>
        <v>89.7</v>
      </c>
      <c r="G37" s="236" t="s">
        <v>264</v>
      </c>
      <c r="H37" s="243">
        <f>'8. Revenue_Def_Suff'!G13</f>
        <v>89.7</v>
      </c>
    </row>
    <row r="38" spans="2:9" ht="15.5">
      <c r="B38" s="232"/>
      <c r="C38" s="219"/>
      <c r="E38" s="74"/>
      <c r="F38" s="53"/>
      <c r="G38" s="53"/>
      <c r="H38" s="54"/>
    </row>
    <row r="39" spans="2:9" ht="16" thickBot="1">
      <c r="B39" s="231" t="s">
        <v>279</v>
      </c>
      <c r="E39" s="74"/>
      <c r="F39" s="53"/>
      <c r="G39" s="53"/>
      <c r="H39" s="54"/>
    </row>
    <row r="40" spans="2:9" ht="15.5">
      <c r="B40" s="232">
        <v>13</v>
      </c>
      <c r="C40" s="219" t="s">
        <v>277</v>
      </c>
      <c r="E40" s="238">
        <v>2.0499999999999998</v>
      </c>
      <c r="F40" s="474">
        <v>2.0499999999999998</v>
      </c>
      <c r="G40" s="256" t="s">
        <v>264</v>
      </c>
      <c r="H40" s="240">
        <f>F40</f>
        <v>2.0499999999999998</v>
      </c>
    </row>
    <row r="41" spans="2:9" ht="16" thickBot="1">
      <c r="B41" s="232">
        <v>14</v>
      </c>
      <c r="C41" s="219" t="s">
        <v>278</v>
      </c>
      <c r="E41" s="241">
        <v>6.13</v>
      </c>
      <c r="F41" s="475">
        <v>6.13</v>
      </c>
      <c r="G41" s="236" t="s">
        <v>264</v>
      </c>
      <c r="H41" s="243">
        <f>F41</f>
        <v>6.13</v>
      </c>
    </row>
    <row r="42" spans="2:9" ht="15.5">
      <c r="B42" s="232"/>
      <c r="E42" s="74"/>
      <c r="F42" s="53"/>
      <c r="G42" s="53"/>
      <c r="H42" s="54"/>
    </row>
    <row r="43" spans="2:9" ht="16" thickBot="1">
      <c r="B43" s="231" t="s">
        <v>280</v>
      </c>
      <c r="E43" s="74"/>
      <c r="F43" s="53"/>
      <c r="G43" s="53"/>
      <c r="H43" s="54"/>
    </row>
    <row r="44" spans="2:9" ht="15.5">
      <c r="B44" s="232">
        <v>15</v>
      </c>
      <c r="C44" s="219" t="s">
        <v>277</v>
      </c>
      <c r="E44" s="238">
        <f t="shared" ref="E44:H45" si="28">E36+E40</f>
        <v>45.93</v>
      </c>
      <c r="F44" s="474">
        <f t="shared" ref="F44" si="29">F36+F40</f>
        <v>45.93</v>
      </c>
      <c r="G44" s="256" t="s">
        <v>264</v>
      </c>
      <c r="H44" s="240">
        <f t="shared" si="28"/>
        <v>45.93</v>
      </c>
    </row>
    <row r="45" spans="2:9" ht="16" thickBot="1">
      <c r="B45" s="232">
        <v>16</v>
      </c>
      <c r="C45" s="219" t="s">
        <v>278</v>
      </c>
      <c r="E45" s="241">
        <f t="shared" si="28"/>
        <v>95.83</v>
      </c>
      <c r="F45" s="475">
        <f t="shared" ref="F45" si="30">F37+F41</f>
        <v>95.83</v>
      </c>
      <c r="G45" s="236" t="s">
        <v>264</v>
      </c>
      <c r="H45" s="243">
        <f t="shared" si="28"/>
        <v>95.83</v>
      </c>
    </row>
    <row r="46" spans="2:9" ht="15.5">
      <c r="B46" s="232"/>
      <c r="C46" s="219"/>
      <c r="E46" s="74"/>
      <c r="F46" s="53"/>
      <c r="G46" s="53"/>
      <c r="H46" s="54"/>
    </row>
    <row r="47" spans="2:9" ht="16" thickBot="1">
      <c r="B47" s="231" t="s">
        <v>281</v>
      </c>
      <c r="C47" s="219"/>
      <c r="E47" s="74"/>
      <c r="F47" s="53"/>
      <c r="G47" s="53"/>
      <c r="H47" s="54"/>
    </row>
    <row r="48" spans="2:9" ht="16" thickBot="1">
      <c r="B48" s="232">
        <v>17</v>
      </c>
      <c r="C48" s="219" t="s">
        <v>277</v>
      </c>
      <c r="E48" s="238">
        <v>32.976264842202667</v>
      </c>
      <c r="F48" s="474">
        <v>32.976264842202667</v>
      </c>
      <c r="G48" s="256" t="s">
        <v>264</v>
      </c>
      <c r="H48" s="240">
        <f>F48</f>
        <v>32.976264842202667</v>
      </c>
    </row>
    <row r="49" spans="2:24" ht="15.5">
      <c r="B49" s="232">
        <v>18</v>
      </c>
      <c r="C49" s="219" t="s">
        <v>278</v>
      </c>
      <c r="E49" s="137">
        <v>35.4</v>
      </c>
      <c r="F49" s="149">
        <v>35.4</v>
      </c>
      <c r="G49" s="256" t="s">
        <v>264</v>
      </c>
      <c r="H49" s="104">
        <f>F49</f>
        <v>35.4</v>
      </c>
    </row>
    <row r="50" spans="2:24" ht="16" thickBot="1">
      <c r="B50" s="232">
        <v>19</v>
      </c>
      <c r="C50" s="234" t="s">
        <v>85</v>
      </c>
      <c r="E50" s="148">
        <f>SUM(E48:E49)</f>
        <v>68.376264842202659</v>
      </c>
      <c r="F50" s="424">
        <f t="shared" ref="F50" si="31">SUM(F48:F49)</f>
        <v>68.376264842202659</v>
      </c>
      <c r="G50" s="151">
        <f>H50-F50</f>
        <v>0</v>
      </c>
      <c r="H50" s="152">
        <f>SUM(H48:H49)</f>
        <v>68.376264842202659</v>
      </c>
    </row>
    <row r="51" spans="2:24" ht="15.5">
      <c r="B51" s="227"/>
      <c r="E51" s="74"/>
      <c r="F51" s="53"/>
      <c r="G51" s="53"/>
      <c r="H51" s="54"/>
    </row>
    <row r="52" spans="2:24" ht="16" thickBot="1">
      <c r="B52" s="231" t="s">
        <v>282</v>
      </c>
      <c r="E52" s="74"/>
      <c r="F52" s="53"/>
      <c r="G52" s="53"/>
      <c r="H52" s="54"/>
    </row>
    <row r="53" spans="2:24" ht="15.5">
      <c r="B53" s="232">
        <v>20</v>
      </c>
      <c r="C53" s="219" t="s">
        <v>277</v>
      </c>
      <c r="E53" s="238">
        <f>E44*(E48)/(E50)</f>
        <v>22.150959074727627</v>
      </c>
      <c r="F53" s="474">
        <f t="shared" ref="F53" si="32">F44*(F48)/(F50)</f>
        <v>22.150959074727627</v>
      </c>
      <c r="G53" s="256" t="s">
        <v>264</v>
      </c>
      <c r="H53" s="240">
        <f>H44*(H48)/(H50)</f>
        <v>22.150959074727627</v>
      </c>
    </row>
    <row r="54" spans="2:24" ht="15.5">
      <c r="B54" s="232">
        <v>21</v>
      </c>
      <c r="C54" s="219" t="s">
        <v>278</v>
      </c>
      <c r="E54" s="257">
        <f>E45*(E49)/(E50)</f>
        <v>49.613444194836752</v>
      </c>
      <c r="F54" s="488">
        <f t="shared" ref="F54" si="33">F45*(F49)/(F50)</f>
        <v>49.613444194836752</v>
      </c>
      <c r="G54" s="258">
        <f>H54-F54</f>
        <v>0</v>
      </c>
      <c r="H54" s="259">
        <f>H45*(H49)/(H50)</f>
        <v>49.613444194836752</v>
      </c>
    </row>
    <row r="55" spans="2:24" ht="16" thickBot="1">
      <c r="B55" s="232">
        <v>22</v>
      </c>
      <c r="C55" s="234" t="s">
        <v>283</v>
      </c>
      <c r="E55" s="260">
        <f>SUM(E53:E54)</f>
        <v>71.764403269564383</v>
      </c>
      <c r="F55" s="489">
        <f t="shared" ref="F55" si="34">SUM(F53:F54)</f>
        <v>71.764403269564383</v>
      </c>
      <c r="G55" s="261">
        <f>H55-F55</f>
        <v>0</v>
      </c>
      <c r="H55" s="262">
        <f>SUM(H53:H54)</f>
        <v>71.764403269564383</v>
      </c>
    </row>
    <row r="56" spans="2:24" ht="16" thickBot="1">
      <c r="B56" s="232"/>
      <c r="C56" s="234"/>
      <c r="E56" s="74"/>
      <c r="F56" s="53"/>
      <c r="G56" s="53"/>
      <c r="H56" s="54"/>
    </row>
    <row r="57" spans="2:24" ht="16" thickBot="1">
      <c r="B57" s="247">
        <v>23</v>
      </c>
      <c r="C57" s="248" t="s">
        <v>284</v>
      </c>
      <c r="D57" s="249"/>
      <c r="E57" s="263">
        <f>E55</f>
        <v>71.764403269564383</v>
      </c>
      <c r="F57" s="490">
        <f t="shared" ref="F57" si="35">F55</f>
        <v>71.764403269564383</v>
      </c>
      <c r="G57" s="264">
        <f>H57-F57</f>
        <v>0</v>
      </c>
      <c r="H57" s="265">
        <f>H55</f>
        <v>71.764403269564383</v>
      </c>
    </row>
    <row r="58" spans="2:24" ht="16" thickBot="1">
      <c r="B58" s="230"/>
      <c r="C58" s="234"/>
      <c r="H58" s="254"/>
      <c r="L58" s="254"/>
      <c r="P58" s="254"/>
      <c r="T58" s="254"/>
      <c r="X58" s="254"/>
    </row>
    <row r="59" spans="2:24" ht="16" thickBot="1">
      <c r="B59" s="254"/>
      <c r="E59" s="542" t="s">
        <v>1</v>
      </c>
      <c r="F59" s="543"/>
      <c r="G59" s="543"/>
      <c r="H59" s="544"/>
      <c r="I59" s="542" t="str">
        <f>E59</f>
        <v>EB-2020-0290</v>
      </c>
      <c r="J59" s="543"/>
      <c r="K59" s="543"/>
      <c r="L59" s="544"/>
      <c r="M59" s="542" t="str">
        <f>I59</f>
        <v>EB-2020-0290</v>
      </c>
      <c r="N59" s="543"/>
      <c r="O59" s="543"/>
      <c r="P59" s="544"/>
      <c r="Q59" s="542" t="str">
        <f>M59</f>
        <v>EB-2020-0290</v>
      </c>
      <c r="R59" s="543"/>
      <c r="S59" s="543"/>
      <c r="T59" s="544"/>
      <c r="U59" s="542" t="str">
        <f>Q59</f>
        <v>EB-2020-0290</v>
      </c>
      <c r="V59" s="543"/>
      <c r="W59" s="543"/>
      <c r="X59" s="544"/>
    </row>
    <row r="60" spans="2:24" ht="16" thickBot="1">
      <c r="B60" s="219"/>
      <c r="C60" s="219"/>
      <c r="E60" s="545" t="s">
        <v>285</v>
      </c>
      <c r="F60" s="546"/>
      <c r="G60" s="546"/>
      <c r="H60" s="547"/>
      <c r="I60" s="545" t="s">
        <v>285</v>
      </c>
      <c r="J60" s="546"/>
      <c r="K60" s="546"/>
      <c r="L60" s="547"/>
      <c r="M60" s="545" t="s">
        <v>285</v>
      </c>
      <c r="N60" s="546"/>
      <c r="O60" s="546"/>
      <c r="P60" s="547"/>
      <c r="Q60" s="545" t="s">
        <v>285</v>
      </c>
      <c r="R60" s="546"/>
      <c r="S60" s="546"/>
      <c r="T60" s="547"/>
      <c r="U60" s="545" t="s">
        <v>285</v>
      </c>
      <c r="V60" s="546"/>
      <c r="W60" s="546"/>
      <c r="X60" s="547"/>
    </row>
    <row r="61" spans="2:24" s="219" customFormat="1" ht="15.5">
      <c r="B61" s="221"/>
      <c r="C61" s="548" t="s">
        <v>31</v>
      </c>
      <c r="D61" s="549"/>
      <c r="E61" s="554">
        <v>2022</v>
      </c>
      <c r="F61" s="555"/>
      <c r="G61" s="555"/>
      <c r="H61" s="556"/>
      <c r="I61" s="554">
        <v>2023</v>
      </c>
      <c r="J61" s="555"/>
      <c r="K61" s="555"/>
      <c r="L61" s="556"/>
      <c r="M61" s="554">
        <v>2024</v>
      </c>
      <c r="N61" s="555"/>
      <c r="O61" s="555"/>
      <c r="P61" s="556"/>
      <c r="Q61" s="554">
        <v>2025</v>
      </c>
      <c r="R61" s="555"/>
      <c r="S61" s="555"/>
      <c r="T61" s="556"/>
      <c r="U61" s="554">
        <v>2026</v>
      </c>
      <c r="V61" s="555"/>
      <c r="W61" s="555"/>
      <c r="X61" s="556"/>
    </row>
    <row r="62" spans="2:24" ht="15.5">
      <c r="B62" s="223" t="s">
        <v>26</v>
      </c>
      <c r="C62" s="550"/>
      <c r="D62" s="551"/>
      <c r="E62" s="276" t="s">
        <v>27</v>
      </c>
      <c r="F62" s="224" t="s">
        <v>30</v>
      </c>
      <c r="G62" s="224" t="s">
        <v>29</v>
      </c>
      <c r="H62" s="225" t="s">
        <v>29</v>
      </c>
      <c r="I62" s="276" t="s">
        <v>27</v>
      </c>
      <c r="J62" s="224" t="s">
        <v>30</v>
      </c>
      <c r="K62" s="224" t="s">
        <v>29</v>
      </c>
      <c r="L62" s="225" t="s">
        <v>29</v>
      </c>
      <c r="M62" s="276" t="s">
        <v>27</v>
      </c>
      <c r="N62" s="224" t="s">
        <v>30</v>
      </c>
      <c r="O62" s="224" t="s">
        <v>29</v>
      </c>
      <c r="P62" s="225" t="s">
        <v>29</v>
      </c>
      <c r="Q62" s="276" t="s">
        <v>27</v>
      </c>
      <c r="R62" s="224" t="s">
        <v>30</v>
      </c>
      <c r="S62" s="224" t="s">
        <v>29</v>
      </c>
      <c r="T62" s="225" t="s">
        <v>29</v>
      </c>
      <c r="U62" s="276" t="s">
        <v>27</v>
      </c>
      <c r="V62" s="224" t="s">
        <v>30</v>
      </c>
      <c r="W62" s="224" t="s">
        <v>29</v>
      </c>
      <c r="X62" s="225" t="s">
        <v>29</v>
      </c>
    </row>
    <row r="63" spans="2:24" ht="16" thickBot="1">
      <c r="B63" s="226" t="s">
        <v>11</v>
      </c>
      <c r="C63" s="552"/>
      <c r="D63" s="553"/>
      <c r="E63" s="216">
        <f>'4a. OEB_Adjustment_Input_Sheet'!$E$9</f>
        <v>44196</v>
      </c>
      <c r="F63" s="502">
        <v>44393</v>
      </c>
      <c r="G63" s="277" t="s">
        <v>33</v>
      </c>
      <c r="H63" s="278" t="s">
        <v>34</v>
      </c>
      <c r="I63" s="216">
        <f>'4a. OEB_Adjustment_Input_Sheet'!$E$9</f>
        <v>44196</v>
      </c>
      <c r="J63" s="215">
        <v>44393</v>
      </c>
      <c r="K63" s="277" t="s">
        <v>33</v>
      </c>
      <c r="L63" s="278" t="s">
        <v>34</v>
      </c>
      <c r="M63" s="216">
        <f>'4a. OEB_Adjustment_Input_Sheet'!$E$9</f>
        <v>44196</v>
      </c>
      <c r="N63" s="215">
        <v>44393</v>
      </c>
      <c r="O63" s="277" t="s">
        <v>33</v>
      </c>
      <c r="P63" s="278" t="s">
        <v>34</v>
      </c>
      <c r="Q63" s="216">
        <f>'4a. OEB_Adjustment_Input_Sheet'!$E$9</f>
        <v>44196</v>
      </c>
      <c r="R63" s="215">
        <v>44393</v>
      </c>
      <c r="S63" s="277" t="s">
        <v>33</v>
      </c>
      <c r="T63" s="278" t="s">
        <v>34</v>
      </c>
      <c r="U63" s="216">
        <f>'4a. OEB_Adjustment_Input_Sheet'!$E$9</f>
        <v>44196</v>
      </c>
      <c r="V63" s="215">
        <v>44393</v>
      </c>
      <c r="W63" s="277" t="s">
        <v>33</v>
      </c>
      <c r="X63" s="278" t="s">
        <v>34</v>
      </c>
    </row>
    <row r="64" spans="2:24" ht="15.5">
      <c r="B64" s="255"/>
      <c r="E64" s="495" t="s">
        <v>35</v>
      </c>
      <c r="F64" s="142" t="s">
        <v>36</v>
      </c>
      <c r="G64" s="494" t="s">
        <v>37</v>
      </c>
      <c r="H64" s="144" t="s">
        <v>38</v>
      </c>
      <c r="I64" s="501" t="s">
        <v>39</v>
      </c>
      <c r="J64" s="142" t="s">
        <v>40</v>
      </c>
      <c r="K64" s="143" t="s">
        <v>41</v>
      </c>
      <c r="L64" s="144" t="s">
        <v>42</v>
      </c>
      <c r="M64" s="142" t="s">
        <v>43</v>
      </c>
      <c r="N64" s="142" t="s">
        <v>44</v>
      </c>
      <c r="O64" s="143" t="s">
        <v>45</v>
      </c>
      <c r="P64" s="144" t="s">
        <v>46</v>
      </c>
      <c r="Q64" s="142" t="s">
        <v>47</v>
      </c>
      <c r="R64" s="142" t="s">
        <v>48</v>
      </c>
      <c r="S64" s="143" t="s">
        <v>49</v>
      </c>
      <c r="T64" s="144" t="s">
        <v>50</v>
      </c>
      <c r="U64" s="142" t="s">
        <v>51</v>
      </c>
      <c r="V64" s="501" t="s">
        <v>52</v>
      </c>
      <c r="W64" s="143" t="s">
        <v>53</v>
      </c>
      <c r="X64" s="144" t="s">
        <v>54</v>
      </c>
    </row>
    <row r="65" spans="2:24" ht="16" thickBot="1">
      <c r="B65" s="231" t="s">
        <v>276</v>
      </c>
      <c r="E65" s="48"/>
      <c r="F65" s="43"/>
      <c r="G65" s="43"/>
      <c r="H65" s="44"/>
      <c r="I65" s="48"/>
      <c r="J65" s="43"/>
      <c r="K65" s="43"/>
      <c r="L65" s="44"/>
      <c r="M65" s="48"/>
      <c r="N65" s="43"/>
      <c r="O65" s="43"/>
      <c r="P65" s="44"/>
      <c r="Q65" s="48"/>
      <c r="R65" s="43"/>
      <c r="S65" s="43"/>
      <c r="T65" s="44"/>
      <c r="U65" s="48"/>
      <c r="V65" s="43"/>
      <c r="W65" s="43"/>
      <c r="X65" s="44"/>
    </row>
    <row r="66" spans="2:24" ht="15.5">
      <c r="B66" s="232">
        <v>24</v>
      </c>
      <c r="C66" s="219" t="s">
        <v>277</v>
      </c>
      <c r="E66" s="238">
        <f>'9. Payment_Amounts'!D12</f>
        <v>43.88</v>
      </c>
      <c r="F66" s="474">
        <f>'9. Payment_Amounts'!E12</f>
        <v>43.88</v>
      </c>
      <c r="G66" s="256">
        <f>H66-F66</f>
        <v>0</v>
      </c>
      <c r="H66" s="240">
        <f>'9. Payment_Amounts'!G12</f>
        <v>43.88</v>
      </c>
      <c r="I66" s="238">
        <f>'9. Payment_Amounts'!H12</f>
        <v>43.88</v>
      </c>
      <c r="J66" s="474">
        <f>'9. Payment_Amounts'!I12</f>
        <v>43.88</v>
      </c>
      <c r="K66" s="256">
        <f>L66-J66</f>
        <v>0</v>
      </c>
      <c r="L66" s="240">
        <f>'9. Payment_Amounts'!K12</f>
        <v>43.88</v>
      </c>
      <c r="M66" s="238">
        <f>'9. Payment_Amounts'!L12</f>
        <v>43.88</v>
      </c>
      <c r="N66" s="474">
        <f>'9. Payment_Amounts'!M12</f>
        <v>43.88</v>
      </c>
      <c r="O66" s="256">
        <f>P66-N66</f>
        <v>0</v>
      </c>
      <c r="P66" s="240">
        <f>'9. Payment_Amounts'!O12</f>
        <v>43.88</v>
      </c>
      <c r="Q66" s="238">
        <f>'9. Payment_Amounts'!P12</f>
        <v>43.88</v>
      </c>
      <c r="R66" s="474">
        <f>'9. Payment_Amounts'!Q12</f>
        <v>43.88</v>
      </c>
      <c r="S66" s="256">
        <f>T66-R66</f>
        <v>0</v>
      </c>
      <c r="T66" s="240">
        <f>'9. Payment_Amounts'!S12</f>
        <v>43.88</v>
      </c>
      <c r="U66" s="238">
        <f>'9. Payment_Amounts'!T12</f>
        <v>43.88</v>
      </c>
      <c r="V66" s="474">
        <f>'9. Payment_Amounts'!U12</f>
        <v>43.88</v>
      </c>
      <c r="W66" s="256">
        <f>X66-V66</f>
        <v>0</v>
      </c>
      <c r="X66" s="240">
        <f>'9. Payment_Amounts'!W12</f>
        <v>43.88</v>
      </c>
    </row>
    <row r="67" spans="2:24" ht="16" thickBot="1">
      <c r="B67" s="232">
        <v>25</v>
      </c>
      <c r="C67" s="219" t="s">
        <v>278</v>
      </c>
      <c r="E67" s="241">
        <f>'9. Payment_Amounts'!D28</f>
        <v>101.58</v>
      </c>
      <c r="F67" s="475">
        <f>'9. Payment_Amounts'!E28</f>
        <v>102.06</v>
      </c>
      <c r="G67" s="236">
        <f>H67-F67</f>
        <v>0.57999999999999829</v>
      </c>
      <c r="H67" s="243">
        <f>'9. Payment_Amounts'!G28</f>
        <v>102.64</v>
      </c>
      <c r="I67" s="241">
        <f>'9. Payment_Amounts'!H28</f>
        <v>105.21</v>
      </c>
      <c r="J67" s="475">
        <f>'9. Payment_Amounts'!I28</f>
        <v>105.68</v>
      </c>
      <c r="K67" s="236">
        <f>L67-J67</f>
        <v>0.61999999999999034</v>
      </c>
      <c r="L67" s="243">
        <f>'9. Payment_Amounts'!K28</f>
        <v>106.3</v>
      </c>
      <c r="M67" s="241">
        <f>'9. Payment_Amounts'!L28</f>
        <v>104.49</v>
      </c>
      <c r="N67" s="475">
        <f>'9. Payment_Amounts'!M28</f>
        <v>103.25005104020019</v>
      </c>
      <c r="O67" s="236">
        <f>P67-N67</f>
        <v>0.22994895979981322</v>
      </c>
      <c r="P67" s="243">
        <f>'9. Payment_Amounts'!O28</f>
        <v>103.48</v>
      </c>
      <c r="Q67" s="241">
        <f>'9. Payment_Amounts'!P28</f>
        <v>106.7</v>
      </c>
      <c r="R67" s="475">
        <f>'9. Payment_Amounts'!Q28</f>
        <v>102.54327020084087</v>
      </c>
      <c r="S67" s="236">
        <f>T67-R67</f>
        <v>0.3067297991591289</v>
      </c>
      <c r="T67" s="243">
        <f>'9. Payment_Amounts'!S28</f>
        <v>102.85</v>
      </c>
      <c r="U67" s="241">
        <f>'9. Payment_Amounts'!T28</f>
        <v>120.67</v>
      </c>
      <c r="V67" s="475">
        <f>'9. Payment_Amounts'!U28</f>
        <v>110.83535767008271</v>
      </c>
      <c r="W67" s="236">
        <f>X67-V67</f>
        <v>0.49464232991728352</v>
      </c>
      <c r="X67" s="243">
        <f>'9. Payment_Amounts'!W28</f>
        <v>111.33</v>
      </c>
    </row>
    <row r="68" spans="2:24" ht="15.5">
      <c r="B68" s="232"/>
      <c r="C68" s="219"/>
      <c r="E68" s="74"/>
      <c r="F68" s="53"/>
      <c r="G68" s="53"/>
      <c r="H68" s="54"/>
      <c r="I68" s="74"/>
      <c r="J68" s="53"/>
      <c r="K68" s="53"/>
      <c r="L68" s="54"/>
      <c r="M68" s="74"/>
      <c r="N68" s="53"/>
      <c r="O68" s="53"/>
      <c r="P68" s="54"/>
      <c r="Q68" s="74"/>
      <c r="R68" s="53"/>
      <c r="S68" s="53"/>
      <c r="T68" s="54"/>
      <c r="U68" s="74"/>
      <c r="V68" s="53"/>
      <c r="W68" s="53"/>
      <c r="X68" s="54"/>
    </row>
    <row r="69" spans="2:24" ht="16" thickBot="1">
      <c r="B69" s="231" t="s">
        <v>279</v>
      </c>
      <c r="E69" s="74"/>
      <c r="F69" s="53"/>
      <c r="G69" s="53"/>
      <c r="H69" s="54"/>
      <c r="I69" s="74"/>
      <c r="J69" s="53"/>
      <c r="K69" s="53"/>
      <c r="L69" s="54"/>
      <c r="M69" s="74"/>
      <c r="N69" s="53"/>
      <c r="O69" s="53"/>
      <c r="P69" s="54"/>
      <c r="Q69" s="74"/>
      <c r="R69" s="53"/>
      <c r="S69" s="53"/>
      <c r="T69" s="54"/>
      <c r="U69" s="74"/>
      <c r="V69" s="53"/>
      <c r="W69" s="53"/>
      <c r="X69" s="54"/>
    </row>
    <row r="70" spans="2:24" ht="15.5">
      <c r="B70" s="232">
        <v>26</v>
      </c>
      <c r="C70" s="219" t="s">
        <v>277</v>
      </c>
      <c r="E70" s="238">
        <f>'10. Deferral_Variance_&amp;_Riders'!D36</f>
        <v>1.33</v>
      </c>
      <c r="F70" s="474">
        <f>'10. Deferral_Variance_&amp;_Riders'!E36</f>
        <v>1.03</v>
      </c>
      <c r="G70" s="256">
        <f>H70-F70</f>
        <v>0</v>
      </c>
      <c r="H70" s="240">
        <f>'10. Deferral_Variance_&amp;_Riders'!G36</f>
        <v>1.03</v>
      </c>
      <c r="I70" s="238">
        <f>'10. Deferral_Variance_&amp;_Riders'!H36</f>
        <v>1.33</v>
      </c>
      <c r="J70" s="474">
        <f>'10. Deferral_Variance_&amp;_Riders'!I36</f>
        <v>1.03</v>
      </c>
      <c r="K70" s="256">
        <f>L70-J70</f>
        <v>0</v>
      </c>
      <c r="L70" s="240">
        <f>'10. Deferral_Variance_&amp;_Riders'!K36</f>
        <v>1.03</v>
      </c>
      <c r="M70" s="238">
        <f>'10. Deferral_Variance_&amp;_Riders'!L36</f>
        <v>1.33</v>
      </c>
      <c r="N70" s="474">
        <f>'10. Deferral_Variance_&amp;_Riders'!M36</f>
        <v>1.03</v>
      </c>
      <c r="O70" s="256">
        <f>P70-N70</f>
        <v>0</v>
      </c>
      <c r="P70" s="240">
        <f>'10. Deferral_Variance_&amp;_Riders'!O36</f>
        <v>1.03</v>
      </c>
      <c r="Q70" s="238">
        <f>'10. Deferral_Variance_&amp;_Riders'!P36</f>
        <v>0.69</v>
      </c>
      <c r="R70" s="474">
        <f>'10. Deferral_Variance_&amp;_Riders'!Q36</f>
        <v>0.69</v>
      </c>
      <c r="S70" s="256">
        <f>T70-R70</f>
        <v>0</v>
      </c>
      <c r="T70" s="240">
        <f>'10. Deferral_Variance_&amp;_Riders'!S36</f>
        <v>0.69</v>
      </c>
      <c r="U70" s="238">
        <f>'10. Deferral_Variance_&amp;_Riders'!T36</f>
        <v>0.69</v>
      </c>
      <c r="V70" s="474">
        <f>'10. Deferral_Variance_&amp;_Riders'!U36</f>
        <v>0.69</v>
      </c>
      <c r="W70" s="256">
        <f>X70-V70</f>
        <v>0</v>
      </c>
      <c r="X70" s="240">
        <f>'10. Deferral_Variance_&amp;_Riders'!W36</f>
        <v>0.69</v>
      </c>
    </row>
    <row r="71" spans="2:24" ht="16" thickBot="1">
      <c r="B71" s="232">
        <v>27</v>
      </c>
      <c r="C71" s="219" t="s">
        <v>278</v>
      </c>
      <c r="E71" s="241">
        <f>'10. Deferral_Variance_&amp;_Riders'!D77</f>
        <v>2.27</v>
      </c>
      <c r="F71" s="475">
        <f>'10. Deferral_Variance_&amp;_Riders'!E77</f>
        <v>1.74</v>
      </c>
      <c r="G71" s="236">
        <f>H71-F71</f>
        <v>-0.58000000000000007</v>
      </c>
      <c r="H71" s="243">
        <f>'10. Deferral_Variance_&amp;_Riders'!G77</f>
        <v>1.1599999999999999</v>
      </c>
      <c r="I71" s="241">
        <f>'10. Deferral_Variance_&amp;_Riders'!H77</f>
        <v>2.44</v>
      </c>
      <c r="J71" s="475">
        <f>'10. Deferral_Variance_&amp;_Riders'!I77</f>
        <v>1.87</v>
      </c>
      <c r="K71" s="236">
        <f>L71-J71</f>
        <v>-0.62000000000000011</v>
      </c>
      <c r="L71" s="243">
        <f>'10. Deferral_Variance_&amp;_Riders'!K77</f>
        <v>1.25</v>
      </c>
      <c r="M71" s="241">
        <f>'10. Deferral_Variance_&amp;_Riders'!L77</f>
        <v>2.2599999999999998</v>
      </c>
      <c r="N71" s="475">
        <f>'10. Deferral_Variance_&amp;_Riders'!M77</f>
        <v>1.72</v>
      </c>
      <c r="O71" s="236">
        <f>P71-N71</f>
        <v>-0.57000000000000006</v>
      </c>
      <c r="P71" s="243">
        <f>'10. Deferral_Variance_&amp;_Riders'!O77</f>
        <v>1.1499999999999999</v>
      </c>
      <c r="Q71" s="241">
        <f>'10. Deferral_Variance_&amp;_Riders'!P77</f>
        <v>5.5</v>
      </c>
      <c r="R71" s="475">
        <f>'10. Deferral_Variance_&amp;_Riders'!Q77</f>
        <v>5.34</v>
      </c>
      <c r="S71" s="236">
        <f>T71-R71</f>
        <v>0</v>
      </c>
      <c r="T71" s="243">
        <f>'10. Deferral_Variance_&amp;_Riders'!S77</f>
        <v>5.34</v>
      </c>
      <c r="U71" s="241">
        <f>'10. Deferral_Variance_&amp;_Riders'!T77</f>
        <v>7.72</v>
      </c>
      <c r="V71" s="475">
        <f>'10. Deferral_Variance_&amp;_Riders'!U77</f>
        <v>7.58</v>
      </c>
      <c r="W71" s="236">
        <f>X71-V71</f>
        <v>0</v>
      </c>
      <c r="X71" s="243">
        <f>'10. Deferral_Variance_&amp;_Riders'!W77</f>
        <v>7.58</v>
      </c>
    </row>
    <row r="72" spans="2:24" ht="15.5">
      <c r="B72" s="232"/>
      <c r="E72" s="74"/>
      <c r="F72" s="53"/>
      <c r="G72" s="53"/>
      <c r="H72" s="54"/>
      <c r="I72" s="74"/>
      <c r="J72" s="53"/>
      <c r="K72" s="53"/>
      <c r="L72" s="54"/>
      <c r="M72" s="74"/>
      <c r="N72" s="53"/>
      <c r="O72" s="53"/>
      <c r="P72" s="54"/>
      <c r="Q72" s="74"/>
      <c r="R72" s="53"/>
      <c r="S72" s="53"/>
      <c r="T72" s="54"/>
      <c r="U72" s="74"/>
      <c r="V72" s="53"/>
      <c r="W72" s="53"/>
      <c r="X72" s="54"/>
    </row>
    <row r="73" spans="2:24" ht="16" thickBot="1">
      <c r="B73" s="231" t="s">
        <v>280</v>
      </c>
      <c r="E73" s="74"/>
      <c r="F73" s="53"/>
      <c r="G73" s="53"/>
      <c r="H73" s="54"/>
      <c r="I73" s="74"/>
      <c r="J73" s="53"/>
      <c r="K73" s="53"/>
      <c r="L73" s="54"/>
      <c r="M73" s="74"/>
      <c r="N73" s="53"/>
      <c r="O73" s="53"/>
      <c r="P73" s="54"/>
      <c r="Q73" s="74"/>
      <c r="R73" s="53"/>
      <c r="S73" s="53"/>
      <c r="T73" s="54"/>
      <c r="U73" s="74"/>
      <c r="V73" s="53"/>
      <c r="W73" s="53"/>
      <c r="X73" s="54"/>
    </row>
    <row r="74" spans="2:24" ht="15.5">
      <c r="B74" s="232">
        <v>28</v>
      </c>
      <c r="C74" s="219" t="s">
        <v>277</v>
      </c>
      <c r="E74" s="238">
        <f t="shared" ref="E74:F74" si="36">E66+E70</f>
        <v>45.21</v>
      </c>
      <c r="F74" s="474">
        <f t="shared" si="36"/>
        <v>44.910000000000004</v>
      </c>
      <c r="G74" s="256">
        <f>H74-F74</f>
        <v>0</v>
      </c>
      <c r="H74" s="240">
        <f t="shared" ref="H74:I74" si="37">H66+H70</f>
        <v>44.910000000000004</v>
      </c>
      <c r="I74" s="238">
        <f t="shared" si="37"/>
        <v>45.21</v>
      </c>
      <c r="J74" s="474">
        <f t="shared" ref="J74" si="38">J66+J70</f>
        <v>44.910000000000004</v>
      </c>
      <c r="K74" s="256">
        <f>L74-J74</f>
        <v>0</v>
      </c>
      <c r="L74" s="240">
        <f t="shared" ref="L74:M74" si="39">L66+L70</f>
        <v>44.910000000000004</v>
      </c>
      <c r="M74" s="238">
        <f t="shared" si="39"/>
        <v>45.21</v>
      </c>
      <c r="N74" s="474">
        <f t="shared" ref="N74" si="40">N66+N70</f>
        <v>44.910000000000004</v>
      </c>
      <c r="O74" s="256">
        <f>P74-N74</f>
        <v>0</v>
      </c>
      <c r="P74" s="240">
        <f t="shared" ref="P74:Q74" si="41">P66+P70</f>
        <v>44.910000000000004</v>
      </c>
      <c r="Q74" s="238">
        <f t="shared" si="41"/>
        <v>44.57</v>
      </c>
      <c r="R74" s="474">
        <f t="shared" ref="R74" si="42">R66+R70</f>
        <v>44.57</v>
      </c>
      <c r="S74" s="256">
        <f>T74-R74</f>
        <v>0</v>
      </c>
      <c r="T74" s="240">
        <f t="shared" ref="T74:U74" si="43">T66+T70</f>
        <v>44.57</v>
      </c>
      <c r="U74" s="238">
        <f t="shared" si="43"/>
        <v>44.57</v>
      </c>
      <c r="V74" s="474">
        <f t="shared" ref="V74" si="44">V66+V70</f>
        <v>44.57</v>
      </c>
      <c r="W74" s="256">
        <f>X74-V74</f>
        <v>0</v>
      </c>
      <c r="X74" s="240">
        <f t="shared" ref="X74" si="45">X66+X70</f>
        <v>44.57</v>
      </c>
    </row>
    <row r="75" spans="2:24" ht="16" thickBot="1">
      <c r="B75" s="232">
        <v>29</v>
      </c>
      <c r="C75" s="219" t="s">
        <v>278</v>
      </c>
      <c r="E75" s="241">
        <f t="shared" ref="E75:F75" si="46">E67+E71</f>
        <v>103.85</v>
      </c>
      <c r="F75" s="475">
        <f t="shared" si="46"/>
        <v>103.8</v>
      </c>
      <c r="G75" s="236">
        <f>H75-F75</f>
        <v>0</v>
      </c>
      <c r="H75" s="243">
        <f t="shared" ref="H75:I75" si="47">H67+H71</f>
        <v>103.8</v>
      </c>
      <c r="I75" s="241">
        <f t="shared" si="47"/>
        <v>107.64999999999999</v>
      </c>
      <c r="J75" s="475">
        <f t="shared" ref="J75" si="48">J67+J71</f>
        <v>107.55000000000001</v>
      </c>
      <c r="K75" s="236">
        <f>L75-J75</f>
        <v>0</v>
      </c>
      <c r="L75" s="243">
        <f t="shared" ref="L75:M75" si="49">L67+L71</f>
        <v>107.55</v>
      </c>
      <c r="M75" s="241">
        <f t="shared" si="49"/>
        <v>106.75</v>
      </c>
      <c r="N75" s="475">
        <f t="shared" ref="N75" si="50">N67+N71</f>
        <v>104.97005104020019</v>
      </c>
      <c r="O75" s="236">
        <f>P75-N75</f>
        <v>-0.34005104020017995</v>
      </c>
      <c r="P75" s="243">
        <f t="shared" ref="P75:Q75" si="51">P67+P71</f>
        <v>104.63000000000001</v>
      </c>
      <c r="Q75" s="241">
        <f t="shared" si="51"/>
        <v>112.2</v>
      </c>
      <c r="R75" s="475">
        <f t="shared" ref="R75" si="52">R67+R71</f>
        <v>107.88327020084087</v>
      </c>
      <c r="S75" s="236">
        <f>T75-R75</f>
        <v>0.3067297991591289</v>
      </c>
      <c r="T75" s="243">
        <f t="shared" ref="T75:U75" si="53">T67+T71</f>
        <v>108.19</v>
      </c>
      <c r="U75" s="241">
        <f t="shared" si="53"/>
        <v>128.39000000000001</v>
      </c>
      <c r="V75" s="475">
        <f t="shared" ref="V75" si="54">V67+V71</f>
        <v>118.41535767008271</v>
      </c>
      <c r="W75" s="236">
        <f>X75-V75</f>
        <v>0.49464232991728352</v>
      </c>
      <c r="X75" s="243">
        <f t="shared" ref="X75" si="55">X67+X71</f>
        <v>118.91</v>
      </c>
    </row>
    <row r="76" spans="2:24" ht="15.5">
      <c r="B76" s="232"/>
      <c r="C76" s="219"/>
      <c r="E76" s="74"/>
      <c r="F76" s="53"/>
      <c r="G76" s="53"/>
      <c r="H76" s="54"/>
      <c r="I76" s="74"/>
      <c r="J76" s="53"/>
      <c r="K76" s="53"/>
      <c r="L76" s="54"/>
      <c r="M76" s="74"/>
      <c r="N76" s="53"/>
      <c r="O76" s="53"/>
      <c r="P76" s="54"/>
      <c r="Q76" s="74"/>
      <c r="R76" s="53"/>
      <c r="S76" s="53"/>
      <c r="T76" s="54"/>
      <c r="U76" s="74"/>
      <c r="V76" s="53"/>
      <c r="W76" s="53"/>
      <c r="X76" s="54"/>
    </row>
    <row r="77" spans="2:24" ht="16" thickBot="1">
      <c r="B77" s="231" t="s">
        <v>286</v>
      </c>
      <c r="C77" s="219"/>
      <c r="E77" s="74"/>
      <c r="F77" s="53"/>
      <c r="G77" s="53"/>
      <c r="H77" s="54"/>
      <c r="I77" s="74"/>
      <c r="J77" s="53"/>
      <c r="K77" s="53"/>
      <c r="L77" s="54"/>
      <c r="M77" s="74"/>
      <c r="N77" s="53"/>
      <c r="O77" s="53"/>
      <c r="P77" s="54"/>
      <c r="Q77" s="74"/>
      <c r="R77" s="53"/>
      <c r="S77" s="53"/>
      <c r="T77" s="54"/>
      <c r="U77" s="74"/>
      <c r="V77" s="53"/>
      <c r="W77" s="53"/>
      <c r="X77" s="54"/>
    </row>
    <row r="78" spans="2:24" ht="15.5">
      <c r="B78" s="232">
        <v>30</v>
      </c>
      <c r="C78" s="219" t="s">
        <v>277</v>
      </c>
      <c r="E78" s="135">
        <v>32.976264842202703</v>
      </c>
      <c r="F78" s="156">
        <v>32.976264842202703</v>
      </c>
      <c r="G78" s="256" t="s">
        <v>264</v>
      </c>
      <c r="H78" s="136">
        <f>F78</f>
        <v>32.976264842202703</v>
      </c>
      <c r="I78" s="135">
        <v>32.976264842202703</v>
      </c>
      <c r="J78" s="156">
        <v>32.976264842202703</v>
      </c>
      <c r="K78" s="256" t="s">
        <v>264</v>
      </c>
      <c r="L78" s="136">
        <f>J78</f>
        <v>32.976264842202703</v>
      </c>
      <c r="M78" s="135">
        <v>32.976264842202703</v>
      </c>
      <c r="N78" s="156">
        <v>32.976264842202703</v>
      </c>
      <c r="O78" s="256" t="s">
        <v>264</v>
      </c>
      <c r="P78" s="136">
        <f>N78</f>
        <v>32.976264842202703</v>
      </c>
      <c r="Q78" s="135">
        <v>32.976264842202703</v>
      </c>
      <c r="R78" s="156">
        <v>32.976264842202703</v>
      </c>
      <c r="S78" s="256" t="s">
        <v>264</v>
      </c>
      <c r="T78" s="136">
        <f>R78</f>
        <v>32.976264842202703</v>
      </c>
      <c r="U78" s="135">
        <v>32.976264842202703</v>
      </c>
      <c r="V78" s="156">
        <v>32.976264842202703</v>
      </c>
      <c r="W78" s="256" t="s">
        <v>264</v>
      </c>
      <c r="X78" s="136">
        <f>V78</f>
        <v>32.976264842202703</v>
      </c>
    </row>
    <row r="79" spans="2:24" ht="15.5">
      <c r="B79" s="232">
        <v>31</v>
      </c>
      <c r="C79" s="219" t="s">
        <v>278</v>
      </c>
      <c r="E79" s="206">
        <f>'9. Payment_Amounts'!D24</f>
        <v>33.200164176462152</v>
      </c>
      <c r="F79" s="149">
        <f>'9. Payment_Amounts'!E24</f>
        <v>33.600164176462151</v>
      </c>
      <c r="G79" s="138">
        <f>H79-F79</f>
        <v>0</v>
      </c>
      <c r="H79" s="104">
        <f>'9. Payment_Amounts'!G24</f>
        <v>33.600164176462151</v>
      </c>
      <c r="I79" s="137">
        <f>'9. Payment_Amounts'!H24</f>
        <v>30.827702027725657</v>
      </c>
      <c r="J79" s="362">
        <f>'9. Payment_Amounts'!I24</f>
        <v>31.227702027725655</v>
      </c>
      <c r="K79" s="138">
        <f>L79-J79</f>
        <v>0</v>
      </c>
      <c r="L79" s="104">
        <f>'9. Payment_Amounts'!K24</f>
        <v>31.227702027725655</v>
      </c>
      <c r="M79" s="206">
        <f>'9. Payment_Amounts'!L24</f>
        <v>33.299999999999997</v>
      </c>
      <c r="N79" s="149">
        <f>'9. Payment_Amounts'!M24</f>
        <v>34</v>
      </c>
      <c r="O79" s="138">
        <f>P79-N79</f>
        <v>0</v>
      </c>
      <c r="P79" s="104">
        <f>'9. Payment_Amounts'!O24</f>
        <v>34</v>
      </c>
      <c r="Q79" s="206">
        <f>'9. Payment_Amounts'!P24</f>
        <v>30.189065368159635</v>
      </c>
      <c r="R79" s="149">
        <f>'9. Payment_Amounts'!Q24</f>
        <v>31.089065368159634</v>
      </c>
      <c r="S79" s="138">
        <f>T79-R79</f>
        <v>0</v>
      </c>
      <c r="T79" s="104">
        <f>'9. Payment_Amounts'!S24</f>
        <v>31.089065368159634</v>
      </c>
      <c r="U79" s="137">
        <f>'9. Payment_Amounts'!T24</f>
        <v>21.511204607036518</v>
      </c>
      <c r="V79" s="362">
        <f>'9. Payment_Amounts'!U24</f>
        <v>21.911204607036517</v>
      </c>
      <c r="W79" s="138">
        <f>X79-V79</f>
        <v>0</v>
      </c>
      <c r="X79" s="104">
        <f>'9. Payment_Amounts'!W24</f>
        <v>21.911204607036517</v>
      </c>
    </row>
    <row r="80" spans="2:24" ht="16" thickBot="1">
      <c r="B80" s="232">
        <v>32</v>
      </c>
      <c r="C80" s="234" t="s">
        <v>85</v>
      </c>
      <c r="E80" s="148">
        <f>SUM(E78:E79)</f>
        <v>66.176429018664862</v>
      </c>
      <c r="F80" s="424">
        <f t="shared" ref="F80" si="56">SUM(F78:F79)</f>
        <v>66.576429018664854</v>
      </c>
      <c r="G80" s="151">
        <f>H80-F80</f>
        <v>0</v>
      </c>
      <c r="H80" s="152">
        <f>SUM(H78:H79)</f>
        <v>66.576429018664854</v>
      </c>
      <c r="I80" s="148">
        <f>SUM(I78:I79)</f>
        <v>63.80396686992836</v>
      </c>
      <c r="J80" s="424">
        <f t="shared" ref="J80" si="57">SUM(J78:J79)</f>
        <v>64.203966869928365</v>
      </c>
      <c r="K80" s="151">
        <f>L80-J80</f>
        <v>0</v>
      </c>
      <c r="L80" s="152">
        <f>SUM(L78:L79)</f>
        <v>64.203966869928365</v>
      </c>
      <c r="M80" s="148">
        <f>SUM(M78:M79)</f>
        <v>66.276264842202693</v>
      </c>
      <c r="N80" s="424">
        <f t="shared" ref="N80" si="58">SUM(N78:N79)</f>
        <v>66.97626484220271</v>
      </c>
      <c r="O80" s="151">
        <f>P80-N80</f>
        <v>0</v>
      </c>
      <c r="P80" s="152">
        <f>SUM(P78:P79)</f>
        <v>66.97626484220271</v>
      </c>
      <c r="Q80" s="148">
        <f>SUM(Q78:Q79)</f>
        <v>63.165330210362342</v>
      </c>
      <c r="R80" s="424">
        <f t="shared" ref="R80" si="59">SUM(R78:R79)</f>
        <v>64.065330210362333</v>
      </c>
      <c r="S80" s="151">
        <f>T80-R80</f>
        <v>0</v>
      </c>
      <c r="T80" s="152">
        <f>SUM(T78:T79)</f>
        <v>64.065330210362333</v>
      </c>
      <c r="U80" s="148">
        <f>SUM(U78:U79)</f>
        <v>54.487469449239221</v>
      </c>
      <c r="V80" s="424">
        <f t="shared" ref="V80" si="60">SUM(V78:V79)</f>
        <v>54.887469449239219</v>
      </c>
      <c r="W80" s="151">
        <f>X80-V80</f>
        <v>0</v>
      </c>
      <c r="X80" s="152">
        <f>SUM(X78:X79)</f>
        <v>54.887469449239219</v>
      </c>
    </row>
    <row r="81" spans="2:24" ht="15.5">
      <c r="B81" s="227"/>
      <c r="E81" s="74"/>
      <c r="F81" s="53"/>
      <c r="G81" s="53"/>
      <c r="H81" s="54"/>
      <c r="I81" s="74"/>
      <c r="J81" s="53"/>
      <c r="K81" s="53"/>
      <c r="L81" s="54"/>
      <c r="M81" s="74"/>
      <c r="N81" s="53"/>
      <c r="O81" s="53"/>
      <c r="P81" s="54"/>
      <c r="Q81" s="74"/>
      <c r="R81" s="53"/>
      <c r="S81" s="53"/>
      <c r="T81" s="54"/>
      <c r="U81" s="74"/>
      <c r="V81" s="53"/>
      <c r="W81" s="53"/>
      <c r="X81" s="54"/>
    </row>
    <row r="82" spans="2:24" ht="16" thickBot="1">
      <c r="B82" s="231" t="s">
        <v>282</v>
      </c>
      <c r="E82" s="74"/>
      <c r="F82" s="53"/>
      <c r="G82" s="53"/>
      <c r="H82" s="54"/>
      <c r="I82" s="74"/>
      <c r="J82" s="53"/>
      <c r="K82" s="53"/>
      <c r="L82" s="54"/>
      <c r="M82" s="74"/>
      <c r="N82" s="53"/>
      <c r="O82" s="53"/>
      <c r="P82" s="54"/>
      <c r="Q82" s="74"/>
      <c r="R82" s="53"/>
      <c r="S82" s="53"/>
      <c r="T82" s="54"/>
      <c r="U82" s="74"/>
      <c r="V82" s="53"/>
      <c r="W82" s="53"/>
      <c r="X82" s="54"/>
    </row>
    <row r="83" spans="2:24" ht="15.5">
      <c r="B83" s="232">
        <v>33</v>
      </c>
      <c r="C83" s="219" t="s">
        <v>277</v>
      </c>
      <c r="E83" s="238">
        <f>E74*(E78)/(E80)</f>
        <v>22.52851892469889</v>
      </c>
      <c r="F83" s="474">
        <f t="shared" ref="F83" si="61">F74*(F78)/(F80)</f>
        <v>22.244570276488275</v>
      </c>
      <c r="G83" s="256" t="s">
        <v>264</v>
      </c>
      <c r="H83" s="240">
        <f>H74*(H78)/(H80)</f>
        <v>22.244570276488275</v>
      </c>
      <c r="I83" s="238">
        <f>I74*(I78)/(I80)</f>
        <v>23.366210702153762</v>
      </c>
      <c r="J83" s="474">
        <f t="shared" ref="J83" si="62">J74*(J78)/(J80)</f>
        <v>23.066550655096243</v>
      </c>
      <c r="K83" s="256" t="s">
        <v>264</v>
      </c>
      <c r="L83" s="240">
        <f>L74*(L78)/(L80)</f>
        <v>23.066550655096243</v>
      </c>
      <c r="M83" s="238">
        <f>M74*(M78)/(M80)</f>
        <v>22.494582895785825</v>
      </c>
      <c r="N83" s="474">
        <f t="shared" ref="N83" si="63">N74*(N78)/(N80)</f>
        <v>22.111774336065196</v>
      </c>
      <c r="O83" s="256" t="s">
        <v>264</v>
      </c>
      <c r="P83" s="240">
        <f>P74*(P78)/(P80)</f>
        <v>22.111774336065196</v>
      </c>
      <c r="Q83" s="238">
        <f>Q74*(Q78)/(Q80)</f>
        <v>23.268335954584465</v>
      </c>
      <c r="R83" s="474">
        <f t="shared" ref="R83" si="64">R74*(R78)/(R80)</f>
        <v>22.941458651519561</v>
      </c>
      <c r="S83" s="256" t="s">
        <v>264</v>
      </c>
      <c r="T83" s="240">
        <f>T74*(T78)/(T80)</f>
        <v>22.941458651519561</v>
      </c>
      <c r="U83" s="238">
        <f>U74*(U78)/(U80)</f>
        <v>26.974130729014721</v>
      </c>
      <c r="V83" s="474">
        <f t="shared" ref="V83" si="65">V74*(V78)/(V80)</f>
        <v>26.777553032868894</v>
      </c>
      <c r="W83" s="256" t="s">
        <v>264</v>
      </c>
      <c r="X83" s="240">
        <f>X74*(X78)/(X80)</f>
        <v>26.777553032868894</v>
      </c>
    </row>
    <row r="84" spans="2:24" ht="15.5">
      <c r="B84" s="232">
        <v>34</v>
      </c>
      <c r="C84" s="219" t="s">
        <v>278</v>
      </c>
      <c r="E84" s="257">
        <f>E75*(E79)/(E80)</f>
        <v>52.100681479097972</v>
      </c>
      <c r="F84" s="488">
        <f t="shared" ref="F84" si="66">F75*(F79)/(F80)</f>
        <v>52.386363956814016</v>
      </c>
      <c r="G84" s="258">
        <f>H84-F84</f>
        <v>0</v>
      </c>
      <c r="H84" s="259">
        <f>H75*(H79)/(H80)</f>
        <v>52.386363956814016</v>
      </c>
      <c r="I84" s="257">
        <f>I75*(I79)/(I80)</f>
        <v>52.012473300445635</v>
      </c>
      <c r="J84" s="488">
        <f t="shared" ref="J84" si="67">J75*(J79)/(J80)</f>
        <v>52.310464864048079</v>
      </c>
      <c r="K84" s="258">
        <f>L84-J84</f>
        <v>0</v>
      </c>
      <c r="L84" s="259">
        <f>L75*(L79)/(L80)</f>
        <v>52.310464864048072</v>
      </c>
      <c r="M84" s="492">
        <f>M75*(M79)/(M80)</f>
        <v>53.635717227933277</v>
      </c>
      <c r="N84" s="491">
        <f t="shared" ref="N84" si="68">N75*(N79)/(N80)</f>
        <v>53.287261446654149</v>
      </c>
      <c r="O84" s="258">
        <f>P84-N84</f>
        <v>-0.17262436766286271</v>
      </c>
      <c r="P84" s="259">
        <f>P75*(P79)/(P80)</f>
        <v>53.114637078991287</v>
      </c>
      <c r="Q84" s="492">
        <f>Q75*(Q79)/(Q80)</f>
        <v>53.624561496424114</v>
      </c>
      <c r="R84" s="491">
        <f t="shared" ref="R84" si="69">R75*(R79)/(R80)</f>
        <v>52.352653586452199</v>
      </c>
      <c r="S84" s="258">
        <f>T84-R84</f>
        <v>0.14884716499717854</v>
      </c>
      <c r="T84" s="259">
        <f>T75*(T79)/(T80)</f>
        <v>52.501500751449377</v>
      </c>
      <c r="U84" s="492">
        <f>U75*(U79)/(U80)</f>
        <v>50.687315586757919</v>
      </c>
      <c r="V84" s="491">
        <f t="shared" ref="V84" si="70">V75*(V79)/(V80)</f>
        <v>47.271684349087018</v>
      </c>
      <c r="W84" s="258">
        <f>X84-V84</f>
        <v>0.19746236084252189</v>
      </c>
      <c r="X84" s="259">
        <f>X75*(X79)/(X80)</f>
        <v>47.469146709929539</v>
      </c>
    </row>
    <row r="85" spans="2:24" ht="16" thickBot="1">
      <c r="B85" s="232">
        <v>35</v>
      </c>
      <c r="C85" s="234" t="s">
        <v>283</v>
      </c>
      <c r="E85" s="260">
        <f>SUM(E83:E84)</f>
        <v>74.629200403796858</v>
      </c>
      <c r="F85" s="489">
        <f t="shared" ref="F85" si="71">SUM(F83:F84)</f>
        <v>74.630934233302298</v>
      </c>
      <c r="G85" s="261">
        <f>H85-F85</f>
        <v>0</v>
      </c>
      <c r="H85" s="262">
        <f>SUM(H83:H84)</f>
        <v>74.630934233302298</v>
      </c>
      <c r="I85" s="260">
        <f>SUM(I83:I84)</f>
        <v>75.3786840025994</v>
      </c>
      <c r="J85" s="489">
        <f t="shared" ref="J85" si="72">SUM(J83:J84)</f>
        <v>75.377015519144322</v>
      </c>
      <c r="K85" s="261">
        <f>L85-J85</f>
        <v>0</v>
      </c>
      <c r="L85" s="262">
        <f>SUM(L83:L84)</f>
        <v>75.377015519144322</v>
      </c>
      <c r="M85" s="260">
        <f>SUM(M83:M84)</f>
        <v>76.13030012371911</v>
      </c>
      <c r="N85" s="489">
        <f t="shared" ref="N85" si="73">SUM(N83:N84)</f>
        <v>75.399035782719352</v>
      </c>
      <c r="O85" s="261">
        <f>P85-N85</f>
        <v>-0.17262436766287692</v>
      </c>
      <c r="P85" s="262">
        <f>SUM(P83:P84)</f>
        <v>75.226411415056475</v>
      </c>
      <c r="Q85" s="260">
        <f>SUM(Q83:Q84)</f>
        <v>76.892897451008579</v>
      </c>
      <c r="R85" s="489">
        <f t="shared" ref="R85" si="74">SUM(R83:R84)</f>
        <v>75.29411223797176</v>
      </c>
      <c r="S85" s="261">
        <f>T85-R85</f>
        <v>0.14884716499717854</v>
      </c>
      <c r="T85" s="262">
        <f>SUM(T83:T84)</f>
        <v>75.442959402968938</v>
      </c>
      <c r="U85" s="260">
        <f>SUM(U83:U84)</f>
        <v>77.661446315772636</v>
      </c>
      <c r="V85" s="489">
        <f t="shared" ref="V85" si="75">SUM(V83:V84)</f>
        <v>74.049237381955919</v>
      </c>
      <c r="W85" s="261">
        <f>X85-V85</f>
        <v>0.19746236084250768</v>
      </c>
      <c r="X85" s="262">
        <f>SUM(X83:X84)</f>
        <v>74.246699742798427</v>
      </c>
    </row>
    <row r="86" spans="2:24" ht="16" thickBot="1">
      <c r="B86" s="232"/>
      <c r="C86" s="234"/>
      <c r="E86" s="74"/>
      <c r="F86" s="53"/>
      <c r="G86" s="53"/>
      <c r="H86" s="54"/>
      <c r="I86" s="74"/>
      <c r="J86" s="53"/>
      <c r="K86" s="53"/>
      <c r="L86" s="54"/>
      <c r="M86" s="74"/>
      <c r="N86" s="53"/>
      <c r="O86" s="53"/>
      <c r="P86" s="54"/>
      <c r="Q86" s="74"/>
      <c r="R86" s="53"/>
      <c r="S86" s="53"/>
      <c r="T86" s="54"/>
      <c r="U86" s="74"/>
      <c r="V86" s="53"/>
      <c r="W86" s="53"/>
      <c r="X86" s="54"/>
    </row>
    <row r="87" spans="2:24" ht="16" thickBot="1">
      <c r="B87" s="247">
        <v>36</v>
      </c>
      <c r="C87" s="248" t="s">
        <v>284</v>
      </c>
      <c r="D87" s="249"/>
      <c r="E87" s="263">
        <f>E85</f>
        <v>74.629200403796858</v>
      </c>
      <c r="F87" s="490">
        <f t="shared" ref="F87" si="76">F85</f>
        <v>74.630934233302298</v>
      </c>
      <c r="G87" s="264">
        <f>H87-F87</f>
        <v>0</v>
      </c>
      <c r="H87" s="265">
        <f>H85</f>
        <v>74.630934233302298</v>
      </c>
      <c r="I87" s="263">
        <f>I85</f>
        <v>75.3786840025994</v>
      </c>
      <c r="J87" s="490">
        <f t="shared" ref="J87" si="77">J85</f>
        <v>75.377015519144322</v>
      </c>
      <c r="K87" s="264">
        <f>L87-J87</f>
        <v>0</v>
      </c>
      <c r="L87" s="265">
        <f>L85</f>
        <v>75.377015519144322</v>
      </c>
      <c r="M87" s="263">
        <f>M85</f>
        <v>76.13030012371911</v>
      </c>
      <c r="N87" s="490">
        <f t="shared" ref="N87" si="78">N85</f>
        <v>75.399035782719352</v>
      </c>
      <c r="O87" s="264">
        <f>P87-N87</f>
        <v>-0.17262436766287692</v>
      </c>
      <c r="P87" s="265">
        <f>P85</f>
        <v>75.226411415056475</v>
      </c>
      <c r="Q87" s="263">
        <f>Q85</f>
        <v>76.892897451008579</v>
      </c>
      <c r="R87" s="490">
        <f t="shared" ref="R87" si="79">R85</f>
        <v>75.29411223797176</v>
      </c>
      <c r="S87" s="264">
        <f>T87-R87</f>
        <v>0.14884716499717854</v>
      </c>
      <c r="T87" s="265">
        <f>T85</f>
        <v>75.442959402968938</v>
      </c>
      <c r="U87" s="263">
        <f>U85</f>
        <v>77.661446315772636</v>
      </c>
      <c r="V87" s="490">
        <f t="shared" ref="V87" si="80">V85</f>
        <v>74.049237381955919</v>
      </c>
      <c r="W87" s="264">
        <f>X87-V87</f>
        <v>0.19746236084250768</v>
      </c>
      <c r="X87" s="265">
        <f>X85</f>
        <v>74.246699742798427</v>
      </c>
    </row>
    <row r="88" spans="2:24" ht="15.5">
      <c r="B88" s="230"/>
      <c r="C88" s="234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</row>
    <row r="89" spans="2:24" ht="15.5">
      <c r="B89" s="283" t="s">
        <v>195</v>
      </c>
      <c r="C89" s="234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</row>
    <row r="90" spans="2:24" ht="15.5">
      <c r="B90" s="230" t="s">
        <v>287</v>
      </c>
      <c r="C90" s="219"/>
      <c r="D90" s="53"/>
      <c r="E90" s="53"/>
      <c r="F90" s="53"/>
      <c r="G90" s="254"/>
      <c r="I90" s="53"/>
      <c r="J90" s="53"/>
      <c r="K90" s="254"/>
      <c r="M90" s="53"/>
      <c r="N90" s="53"/>
      <c r="O90" s="254"/>
      <c r="Q90" s="53"/>
      <c r="R90" s="53"/>
      <c r="S90" s="254"/>
      <c r="U90" s="53"/>
      <c r="V90" s="53"/>
      <c r="W90" s="254"/>
    </row>
    <row r="91" spans="2:24" ht="30" customHeight="1">
      <c r="B91" s="324">
        <v>1</v>
      </c>
      <c r="C91" s="540" t="s">
        <v>288</v>
      </c>
      <c r="D91" s="541"/>
      <c r="E91" s="541"/>
      <c r="F91" s="541"/>
      <c r="G91" s="541"/>
      <c r="H91" s="541"/>
      <c r="I91" s="541"/>
      <c r="J91" s="541"/>
      <c r="K91" s="541"/>
      <c r="L91" s="541"/>
      <c r="M91" s="541"/>
      <c r="N91" s="541"/>
      <c r="O91" s="541"/>
      <c r="P91" s="541"/>
      <c r="Q91" s="541"/>
      <c r="R91" s="541"/>
      <c r="S91" s="541"/>
      <c r="T91" s="541"/>
      <c r="U91" s="541"/>
      <c r="V91" s="541"/>
      <c r="W91" s="541"/>
      <c r="X91" s="541"/>
    </row>
    <row r="92" spans="2:24" ht="15" customHeight="1">
      <c r="B92" s="324">
        <v>2</v>
      </c>
      <c r="C92" s="540" t="s">
        <v>289</v>
      </c>
      <c r="D92" s="541"/>
      <c r="E92" s="541"/>
      <c r="F92" s="541"/>
      <c r="G92" s="541"/>
      <c r="H92" s="541"/>
      <c r="I92" s="541"/>
      <c r="J92" s="254"/>
      <c r="K92" s="254"/>
      <c r="M92" s="254"/>
      <c r="N92" s="254"/>
      <c r="O92" s="254"/>
      <c r="Q92" s="254"/>
      <c r="R92" s="254"/>
      <c r="S92" s="254"/>
      <c r="U92" s="254"/>
      <c r="V92" s="254"/>
      <c r="W92" s="254"/>
    </row>
    <row r="93" spans="2:24">
      <c r="B93" s="254"/>
      <c r="D93" s="254"/>
      <c r="E93" s="254"/>
      <c r="F93" s="254"/>
      <c r="G93" s="254"/>
      <c r="I93" s="254"/>
      <c r="J93" s="254"/>
      <c r="K93" s="254"/>
      <c r="M93" s="254"/>
      <c r="N93" s="254"/>
      <c r="O93" s="254"/>
      <c r="Q93" s="254"/>
      <c r="R93" s="254"/>
      <c r="S93" s="254"/>
      <c r="U93" s="254"/>
      <c r="V93" s="254"/>
      <c r="W93" s="254"/>
    </row>
    <row r="94" spans="2:24">
      <c r="B94" s="254"/>
      <c r="D94" s="254"/>
      <c r="E94" s="254"/>
      <c r="F94" s="254"/>
      <c r="G94" s="254"/>
      <c r="I94" s="254"/>
      <c r="J94" s="254"/>
      <c r="K94" s="254"/>
      <c r="M94" s="254"/>
      <c r="N94" s="254"/>
      <c r="O94" s="254"/>
      <c r="Q94" s="254"/>
      <c r="R94" s="254"/>
      <c r="S94" s="254"/>
      <c r="U94" s="254"/>
      <c r="V94" s="254"/>
      <c r="W94" s="254"/>
    </row>
    <row r="95" spans="2:24">
      <c r="B95" s="254"/>
      <c r="D95" s="254"/>
      <c r="E95" s="254"/>
      <c r="F95" s="254"/>
      <c r="G95" s="254"/>
      <c r="I95" s="254"/>
      <c r="J95" s="254"/>
      <c r="K95" s="254"/>
      <c r="M95" s="254"/>
      <c r="N95" s="254"/>
      <c r="O95" s="254"/>
      <c r="Q95" s="254"/>
      <c r="R95" s="254"/>
      <c r="S95" s="254"/>
      <c r="U95" s="254"/>
      <c r="V95" s="254"/>
      <c r="W95" s="254"/>
    </row>
    <row r="96" spans="2:24">
      <c r="B96" s="254"/>
      <c r="D96" s="254"/>
      <c r="E96" s="254"/>
      <c r="F96" s="254"/>
      <c r="G96" s="254"/>
      <c r="I96" s="254"/>
      <c r="J96" s="254"/>
      <c r="K96" s="254"/>
      <c r="M96" s="254"/>
      <c r="N96" s="254"/>
      <c r="O96" s="254"/>
      <c r="Q96" s="254"/>
      <c r="R96" s="254"/>
      <c r="S96" s="254"/>
      <c r="U96" s="254"/>
      <c r="V96" s="254"/>
      <c r="W96" s="254"/>
    </row>
    <row r="97" spans="2:23">
      <c r="B97" s="254"/>
      <c r="D97" s="254"/>
      <c r="E97" s="254"/>
      <c r="F97" s="254"/>
      <c r="G97" s="254"/>
      <c r="I97" s="254"/>
      <c r="J97" s="254"/>
      <c r="K97" s="254"/>
      <c r="M97" s="254"/>
      <c r="N97" s="254"/>
      <c r="O97" s="254"/>
      <c r="Q97" s="254"/>
      <c r="R97" s="254"/>
      <c r="S97" s="254"/>
      <c r="U97" s="254"/>
      <c r="V97" s="254"/>
      <c r="W97" s="254"/>
    </row>
    <row r="98" spans="2:23">
      <c r="B98" s="254"/>
      <c r="D98" s="254"/>
      <c r="E98" s="254"/>
      <c r="F98" s="254"/>
      <c r="G98" s="254"/>
      <c r="I98" s="254"/>
      <c r="J98" s="254"/>
      <c r="K98" s="254"/>
      <c r="M98" s="254"/>
      <c r="N98" s="254"/>
      <c r="O98" s="254"/>
      <c r="Q98" s="254"/>
      <c r="R98" s="254"/>
      <c r="S98" s="254"/>
      <c r="U98" s="254"/>
      <c r="V98" s="254"/>
      <c r="W98" s="254"/>
    </row>
    <row r="99" spans="2:23">
      <c r="B99" s="254"/>
      <c r="D99" s="254"/>
      <c r="E99" s="254"/>
      <c r="F99" s="254"/>
      <c r="G99" s="254"/>
      <c r="I99" s="254"/>
      <c r="J99" s="254"/>
      <c r="K99" s="254"/>
      <c r="M99" s="254"/>
      <c r="N99" s="254"/>
      <c r="O99" s="254"/>
      <c r="Q99" s="254"/>
      <c r="R99" s="254"/>
      <c r="S99" s="254"/>
      <c r="U99" s="254"/>
      <c r="V99" s="254"/>
      <c r="W99" s="254"/>
    </row>
    <row r="100" spans="2:23">
      <c r="B100" s="254"/>
      <c r="D100" s="254"/>
      <c r="E100" s="254"/>
      <c r="F100" s="254"/>
      <c r="G100" s="254"/>
      <c r="I100" s="254"/>
      <c r="J100" s="254"/>
      <c r="K100" s="254"/>
      <c r="M100" s="254"/>
      <c r="N100" s="254"/>
      <c r="O100" s="254"/>
      <c r="Q100" s="254"/>
      <c r="R100" s="254"/>
      <c r="S100" s="254"/>
      <c r="U100" s="254"/>
      <c r="V100" s="254"/>
      <c r="W100" s="254"/>
    </row>
    <row r="101" spans="2:23">
      <c r="B101" s="254"/>
      <c r="D101" s="254"/>
      <c r="E101" s="254"/>
      <c r="F101" s="254"/>
      <c r="G101" s="254"/>
      <c r="I101" s="254"/>
      <c r="J101" s="254"/>
      <c r="K101" s="254"/>
      <c r="M101" s="254"/>
      <c r="N101" s="254"/>
      <c r="O101" s="254"/>
      <c r="Q101" s="254"/>
      <c r="R101" s="254"/>
      <c r="S101" s="254"/>
      <c r="U101" s="254"/>
      <c r="V101" s="254"/>
      <c r="W101" s="254"/>
    </row>
    <row r="102" spans="2:23">
      <c r="B102" s="254"/>
      <c r="D102" s="254"/>
      <c r="E102" s="254"/>
      <c r="F102" s="254"/>
      <c r="G102" s="254"/>
      <c r="I102" s="254"/>
      <c r="J102" s="254"/>
      <c r="K102" s="254"/>
      <c r="M102" s="254"/>
      <c r="N102" s="254"/>
      <c r="O102" s="254"/>
      <c r="Q102" s="254"/>
      <c r="R102" s="254"/>
      <c r="S102" s="254"/>
      <c r="U102" s="254"/>
      <c r="V102" s="254"/>
      <c r="W102" s="254"/>
    </row>
    <row r="103" spans="2:23">
      <c r="B103" s="254"/>
      <c r="D103" s="254"/>
      <c r="E103" s="254"/>
      <c r="F103" s="254"/>
      <c r="G103" s="254"/>
      <c r="I103" s="254"/>
      <c r="J103" s="254"/>
      <c r="K103" s="254"/>
      <c r="M103" s="254"/>
      <c r="N103" s="254"/>
      <c r="O103" s="254"/>
      <c r="Q103" s="254"/>
      <c r="R103" s="254"/>
      <c r="S103" s="254"/>
      <c r="U103" s="254"/>
      <c r="V103" s="254"/>
      <c r="W103" s="254"/>
    </row>
    <row r="104" spans="2:23">
      <c r="B104" s="254"/>
      <c r="D104" s="254"/>
      <c r="E104" s="254"/>
      <c r="F104" s="254"/>
      <c r="G104" s="254"/>
      <c r="I104" s="254"/>
      <c r="J104" s="254"/>
      <c r="K104" s="254"/>
      <c r="M104" s="254"/>
      <c r="N104" s="254"/>
      <c r="O104" s="254"/>
      <c r="Q104" s="254"/>
      <c r="R104" s="254"/>
      <c r="S104" s="254"/>
      <c r="U104" s="254"/>
      <c r="V104" s="254"/>
      <c r="W104" s="254"/>
    </row>
    <row r="105" spans="2:23">
      <c r="B105" s="254"/>
      <c r="D105" s="254"/>
      <c r="E105" s="254"/>
      <c r="F105" s="254"/>
      <c r="G105" s="254"/>
      <c r="I105" s="254"/>
      <c r="J105" s="254"/>
      <c r="K105" s="254"/>
      <c r="M105" s="254"/>
      <c r="N105" s="254"/>
      <c r="O105" s="254"/>
      <c r="Q105" s="254"/>
      <c r="R105" s="254"/>
      <c r="S105" s="254"/>
      <c r="U105" s="254"/>
      <c r="V105" s="254"/>
      <c r="W105" s="254"/>
    </row>
    <row r="106" spans="2:23">
      <c r="B106" s="254"/>
      <c r="D106" s="254"/>
      <c r="E106" s="254"/>
      <c r="F106" s="254"/>
      <c r="G106" s="254"/>
      <c r="I106" s="254"/>
      <c r="J106" s="254"/>
      <c r="K106" s="254"/>
      <c r="M106" s="254"/>
      <c r="N106" s="254"/>
      <c r="O106" s="254"/>
      <c r="Q106" s="254"/>
      <c r="R106" s="254"/>
      <c r="S106" s="254"/>
      <c r="U106" s="254"/>
      <c r="V106" s="254"/>
      <c r="W106" s="254"/>
    </row>
    <row r="107" spans="2:23">
      <c r="B107" s="254"/>
      <c r="D107" s="254"/>
      <c r="E107" s="254"/>
      <c r="F107" s="254"/>
      <c r="G107" s="254"/>
      <c r="I107" s="254"/>
      <c r="J107" s="254"/>
      <c r="K107" s="254"/>
      <c r="M107" s="254"/>
      <c r="N107" s="254"/>
      <c r="O107" s="254"/>
      <c r="Q107" s="254"/>
      <c r="R107" s="254"/>
      <c r="S107" s="254"/>
      <c r="U107" s="254"/>
      <c r="V107" s="254"/>
      <c r="W107" s="254"/>
    </row>
    <row r="108" spans="2:23">
      <c r="B108" s="254"/>
      <c r="D108" s="254"/>
      <c r="E108" s="254"/>
      <c r="F108" s="254"/>
      <c r="G108" s="254"/>
      <c r="I108" s="254"/>
      <c r="J108" s="254"/>
      <c r="K108" s="254"/>
      <c r="M108" s="254"/>
      <c r="N108" s="254"/>
      <c r="O108" s="254"/>
      <c r="Q108" s="254"/>
      <c r="R108" s="254"/>
      <c r="S108" s="254"/>
      <c r="U108" s="254"/>
      <c r="V108" s="254"/>
      <c r="W108" s="254"/>
    </row>
    <row r="109" spans="2:23">
      <c r="B109" s="254"/>
      <c r="D109" s="254"/>
      <c r="E109" s="254"/>
      <c r="F109" s="254"/>
      <c r="G109" s="254"/>
      <c r="I109" s="254"/>
      <c r="J109" s="254"/>
      <c r="K109" s="254"/>
      <c r="M109" s="254"/>
      <c r="N109" s="254"/>
      <c r="O109" s="254"/>
      <c r="Q109" s="254"/>
      <c r="R109" s="254"/>
      <c r="S109" s="254"/>
      <c r="U109" s="254"/>
      <c r="V109" s="254"/>
      <c r="W109" s="254"/>
    </row>
    <row r="110" spans="2:23">
      <c r="B110" s="254"/>
      <c r="D110" s="254"/>
      <c r="E110" s="254"/>
      <c r="F110" s="254"/>
      <c r="G110" s="254"/>
      <c r="I110" s="254"/>
      <c r="J110" s="254"/>
      <c r="K110" s="254"/>
      <c r="M110" s="254"/>
      <c r="N110" s="254"/>
      <c r="O110" s="254"/>
      <c r="Q110" s="254"/>
      <c r="R110" s="254"/>
      <c r="S110" s="254"/>
      <c r="U110" s="254"/>
      <c r="V110" s="254"/>
      <c r="W110" s="254"/>
    </row>
    <row r="111" spans="2:23">
      <c r="B111" s="254"/>
      <c r="D111" s="254"/>
      <c r="E111" s="254"/>
      <c r="F111" s="254"/>
      <c r="G111" s="254"/>
      <c r="I111" s="254"/>
      <c r="J111" s="254"/>
      <c r="K111" s="254"/>
      <c r="M111" s="254"/>
      <c r="N111" s="254"/>
      <c r="O111" s="254"/>
      <c r="Q111" s="254"/>
      <c r="R111" s="254"/>
      <c r="S111" s="254"/>
      <c r="U111" s="254"/>
      <c r="V111" s="254"/>
      <c r="W111" s="254"/>
    </row>
    <row r="112" spans="2:23">
      <c r="B112" s="254"/>
      <c r="D112" s="254"/>
      <c r="E112" s="254"/>
      <c r="F112" s="254"/>
      <c r="G112" s="254"/>
      <c r="I112" s="254"/>
      <c r="J112" s="254"/>
      <c r="K112" s="254"/>
      <c r="M112" s="254"/>
      <c r="N112" s="254"/>
      <c r="O112" s="254"/>
      <c r="Q112" s="254"/>
      <c r="R112" s="254"/>
      <c r="S112" s="254"/>
      <c r="U112" s="254"/>
      <c r="V112" s="254"/>
      <c r="W112" s="254"/>
    </row>
    <row r="113" spans="2:23">
      <c r="B113" s="254"/>
      <c r="D113" s="254"/>
      <c r="E113" s="254"/>
      <c r="F113" s="254"/>
      <c r="G113" s="254"/>
      <c r="I113" s="254"/>
      <c r="J113" s="254"/>
      <c r="K113" s="254"/>
      <c r="M113" s="254"/>
      <c r="N113" s="254"/>
      <c r="O113" s="254"/>
      <c r="Q113" s="254"/>
      <c r="R113" s="254"/>
      <c r="S113" s="254"/>
      <c r="U113" s="254"/>
      <c r="V113" s="254"/>
      <c r="W113" s="254"/>
    </row>
    <row r="114" spans="2:23">
      <c r="B114" s="254"/>
      <c r="D114" s="254"/>
      <c r="E114" s="254"/>
      <c r="F114" s="254"/>
      <c r="G114" s="254"/>
      <c r="I114" s="254"/>
      <c r="J114" s="254"/>
      <c r="K114" s="254"/>
      <c r="M114" s="254"/>
      <c r="N114" s="254"/>
      <c r="O114" s="254"/>
      <c r="Q114" s="254"/>
      <c r="R114" s="254"/>
      <c r="S114" s="254"/>
      <c r="U114" s="254"/>
      <c r="V114" s="254"/>
      <c r="W114" s="254"/>
    </row>
    <row r="115" spans="2:23">
      <c r="B115" s="254"/>
      <c r="D115" s="254"/>
      <c r="E115" s="254"/>
      <c r="F115" s="254"/>
      <c r="G115" s="254"/>
      <c r="I115" s="254"/>
      <c r="J115" s="254"/>
      <c r="K115" s="254"/>
      <c r="M115" s="254"/>
      <c r="N115" s="254"/>
      <c r="O115" s="254"/>
      <c r="Q115" s="254"/>
      <c r="R115" s="254"/>
      <c r="S115" s="254"/>
      <c r="U115" s="254"/>
      <c r="V115" s="254"/>
      <c r="W115" s="254"/>
    </row>
    <row r="116" spans="2:23">
      <c r="B116" s="254"/>
      <c r="D116" s="254"/>
      <c r="E116" s="254"/>
      <c r="F116" s="254"/>
      <c r="G116" s="254"/>
      <c r="I116" s="254"/>
      <c r="J116" s="254"/>
      <c r="K116" s="254"/>
      <c r="M116" s="254"/>
      <c r="N116" s="254"/>
      <c r="O116" s="254"/>
      <c r="Q116" s="254"/>
      <c r="R116" s="254"/>
      <c r="S116" s="254"/>
      <c r="U116" s="254"/>
      <c r="V116" s="254"/>
      <c r="W116" s="254"/>
    </row>
    <row r="117" spans="2:23">
      <c r="B117" s="254"/>
      <c r="D117" s="254"/>
      <c r="E117" s="254"/>
      <c r="F117" s="254"/>
      <c r="G117" s="254"/>
      <c r="I117" s="254"/>
      <c r="J117" s="254"/>
      <c r="K117" s="254"/>
      <c r="M117" s="254"/>
      <c r="N117" s="254"/>
      <c r="O117" s="254"/>
      <c r="Q117" s="254"/>
      <c r="R117" s="254"/>
      <c r="S117" s="254"/>
      <c r="U117" s="254"/>
      <c r="V117" s="254"/>
      <c r="W117" s="254"/>
    </row>
    <row r="118" spans="2:23">
      <c r="B118" s="254"/>
      <c r="D118" s="254"/>
      <c r="E118" s="254"/>
      <c r="F118" s="254"/>
      <c r="G118" s="254"/>
      <c r="I118" s="254"/>
      <c r="J118" s="254"/>
      <c r="K118" s="254"/>
      <c r="M118" s="254"/>
      <c r="N118" s="254"/>
      <c r="O118" s="254"/>
      <c r="Q118" s="254"/>
      <c r="R118" s="254"/>
      <c r="S118" s="254"/>
      <c r="U118" s="254"/>
      <c r="V118" s="254"/>
      <c r="W118" s="254"/>
    </row>
    <row r="119" spans="2:23">
      <c r="B119" s="254"/>
      <c r="D119" s="254"/>
      <c r="E119" s="254"/>
      <c r="F119" s="254"/>
      <c r="G119" s="254"/>
      <c r="I119" s="254"/>
      <c r="J119" s="254"/>
      <c r="K119" s="254"/>
      <c r="M119" s="254"/>
      <c r="N119" s="254"/>
      <c r="O119" s="254"/>
      <c r="Q119" s="254"/>
      <c r="R119" s="254"/>
      <c r="S119" s="254"/>
      <c r="U119" s="254"/>
      <c r="V119" s="254"/>
      <c r="W119" s="254"/>
    </row>
    <row r="120" spans="2:23">
      <c r="B120" s="254"/>
      <c r="D120" s="254"/>
      <c r="E120" s="254"/>
      <c r="F120" s="254"/>
      <c r="G120" s="254"/>
      <c r="I120" s="254"/>
      <c r="J120" s="254"/>
      <c r="K120" s="254"/>
      <c r="M120" s="254"/>
      <c r="N120" s="254"/>
      <c r="O120" s="254"/>
      <c r="Q120" s="254"/>
      <c r="R120" s="254"/>
      <c r="S120" s="254"/>
      <c r="U120" s="254"/>
      <c r="V120" s="254"/>
      <c r="W120" s="254"/>
    </row>
    <row r="121" spans="2:23">
      <c r="B121" s="254"/>
      <c r="D121" s="254"/>
      <c r="E121" s="254"/>
      <c r="F121" s="254"/>
      <c r="G121" s="254"/>
      <c r="I121" s="254"/>
      <c r="J121" s="254"/>
      <c r="K121" s="254"/>
      <c r="M121" s="254"/>
      <c r="N121" s="254"/>
      <c r="O121" s="254"/>
      <c r="Q121" s="254"/>
      <c r="R121" s="254"/>
      <c r="S121" s="254"/>
      <c r="U121" s="254"/>
      <c r="V121" s="254"/>
      <c r="W121" s="254"/>
    </row>
    <row r="122" spans="2:23">
      <c r="B122" s="254"/>
      <c r="D122" s="254"/>
      <c r="E122" s="254"/>
      <c r="F122" s="254"/>
      <c r="G122" s="254"/>
      <c r="I122" s="254"/>
      <c r="J122" s="254"/>
      <c r="K122" s="254"/>
      <c r="M122" s="254"/>
      <c r="N122" s="254"/>
      <c r="O122" s="254"/>
      <c r="Q122" s="254"/>
      <c r="R122" s="254"/>
      <c r="S122" s="254"/>
      <c r="U122" s="254"/>
      <c r="V122" s="254"/>
      <c r="W122" s="254"/>
    </row>
    <row r="123" spans="2:23">
      <c r="B123" s="254"/>
      <c r="D123" s="254"/>
      <c r="E123" s="254"/>
      <c r="F123" s="254"/>
      <c r="G123" s="254"/>
      <c r="I123" s="254"/>
      <c r="J123" s="254"/>
      <c r="K123" s="254"/>
      <c r="M123" s="254"/>
      <c r="N123" s="254"/>
      <c r="O123" s="254"/>
      <c r="Q123" s="254"/>
      <c r="R123" s="254"/>
      <c r="S123" s="254"/>
      <c r="U123" s="254"/>
      <c r="V123" s="254"/>
      <c r="W123" s="254"/>
    </row>
    <row r="124" spans="2:23">
      <c r="B124" s="254"/>
      <c r="D124" s="254"/>
      <c r="E124" s="254"/>
      <c r="F124" s="254"/>
      <c r="G124" s="254"/>
      <c r="I124" s="254"/>
      <c r="J124" s="254"/>
      <c r="K124" s="254"/>
      <c r="M124" s="254"/>
      <c r="N124" s="254"/>
      <c r="O124" s="254"/>
      <c r="Q124" s="254"/>
      <c r="R124" s="254"/>
      <c r="S124" s="254"/>
      <c r="U124" s="254"/>
      <c r="V124" s="254"/>
      <c r="W124" s="254"/>
    </row>
    <row r="125" spans="2:23">
      <c r="B125" s="254"/>
      <c r="D125" s="254"/>
      <c r="E125" s="254"/>
      <c r="F125" s="254"/>
      <c r="G125" s="254"/>
      <c r="I125" s="254"/>
      <c r="J125" s="254"/>
      <c r="K125" s="254"/>
      <c r="M125" s="254"/>
      <c r="N125" s="254"/>
      <c r="O125" s="254"/>
      <c r="Q125" s="254"/>
      <c r="R125" s="254"/>
      <c r="S125" s="254"/>
      <c r="U125" s="254"/>
      <c r="V125" s="254"/>
      <c r="W125" s="254"/>
    </row>
    <row r="126" spans="2:23">
      <c r="B126" s="254"/>
      <c r="D126" s="254"/>
      <c r="E126" s="254"/>
      <c r="F126" s="254"/>
      <c r="G126" s="254"/>
      <c r="I126" s="254"/>
      <c r="J126" s="254"/>
      <c r="K126" s="254"/>
      <c r="M126" s="254"/>
      <c r="N126" s="254"/>
      <c r="O126" s="254"/>
      <c r="Q126" s="254"/>
      <c r="R126" s="254"/>
      <c r="S126" s="254"/>
      <c r="U126" s="254"/>
      <c r="V126" s="254"/>
      <c r="W126" s="254"/>
    </row>
    <row r="127" spans="2:23">
      <c r="B127" s="254"/>
      <c r="D127" s="254"/>
      <c r="E127" s="254"/>
      <c r="F127" s="254"/>
      <c r="G127" s="254"/>
      <c r="I127" s="254"/>
      <c r="J127" s="254"/>
      <c r="K127" s="254"/>
      <c r="M127" s="254"/>
      <c r="N127" s="254"/>
      <c r="O127" s="254"/>
      <c r="Q127" s="254"/>
      <c r="R127" s="254"/>
      <c r="S127" s="254"/>
      <c r="U127" s="254"/>
      <c r="V127" s="254"/>
      <c r="W127" s="254"/>
    </row>
    <row r="128" spans="2:23">
      <c r="B128" s="254"/>
      <c r="D128" s="254"/>
      <c r="E128" s="254"/>
      <c r="F128" s="254"/>
      <c r="G128" s="254"/>
      <c r="I128" s="254"/>
      <c r="J128" s="254"/>
      <c r="K128" s="254"/>
      <c r="M128" s="254"/>
      <c r="N128" s="254"/>
      <c r="O128" s="254"/>
      <c r="Q128" s="254"/>
      <c r="R128" s="254"/>
      <c r="S128" s="254"/>
      <c r="U128" s="254"/>
      <c r="V128" s="254"/>
      <c r="W128" s="254"/>
    </row>
    <row r="129" spans="2:23">
      <c r="B129" s="254"/>
      <c r="D129" s="254"/>
      <c r="E129" s="254"/>
      <c r="F129" s="254"/>
      <c r="G129" s="254"/>
      <c r="I129" s="254"/>
      <c r="J129" s="254"/>
      <c r="K129" s="254"/>
      <c r="M129" s="254"/>
      <c r="N129" s="254"/>
      <c r="O129" s="254"/>
      <c r="Q129" s="254"/>
      <c r="R129" s="254"/>
      <c r="S129" s="254"/>
      <c r="U129" s="254"/>
      <c r="V129" s="254"/>
      <c r="W129" s="254"/>
    </row>
    <row r="130" spans="2:23">
      <c r="B130" s="254"/>
      <c r="D130" s="254"/>
      <c r="E130" s="254"/>
      <c r="F130" s="254"/>
      <c r="G130" s="254"/>
      <c r="I130" s="254"/>
      <c r="J130" s="254"/>
      <c r="K130" s="254"/>
      <c r="M130" s="254"/>
      <c r="N130" s="254"/>
      <c r="O130" s="254"/>
      <c r="Q130" s="254"/>
      <c r="R130" s="254"/>
      <c r="S130" s="254"/>
      <c r="U130" s="254"/>
      <c r="V130" s="254"/>
      <c r="W130" s="254"/>
    </row>
    <row r="131" spans="2:23">
      <c r="B131" s="254"/>
      <c r="D131" s="254"/>
      <c r="E131" s="254"/>
      <c r="F131" s="254"/>
      <c r="G131" s="254"/>
      <c r="I131" s="254"/>
      <c r="J131" s="254"/>
      <c r="K131" s="254"/>
      <c r="M131" s="254"/>
      <c r="N131" s="254"/>
      <c r="O131" s="254"/>
      <c r="Q131" s="254"/>
      <c r="R131" s="254"/>
      <c r="S131" s="254"/>
      <c r="U131" s="254"/>
      <c r="V131" s="254"/>
      <c r="W131" s="254"/>
    </row>
    <row r="132" spans="2:23">
      <c r="B132" s="254"/>
      <c r="D132" s="254"/>
      <c r="E132" s="254"/>
      <c r="F132" s="254"/>
      <c r="G132" s="254"/>
      <c r="I132" s="254"/>
      <c r="J132" s="254"/>
      <c r="K132" s="254"/>
      <c r="M132" s="254"/>
      <c r="N132" s="254"/>
      <c r="O132" s="254"/>
      <c r="Q132" s="254"/>
      <c r="R132" s="254"/>
      <c r="S132" s="254"/>
      <c r="U132" s="254"/>
      <c r="V132" s="254"/>
      <c r="W132" s="254"/>
    </row>
    <row r="133" spans="2:23">
      <c r="B133" s="254"/>
      <c r="D133" s="254"/>
      <c r="E133" s="254"/>
      <c r="F133" s="254"/>
      <c r="G133" s="254"/>
      <c r="I133" s="254"/>
      <c r="J133" s="254"/>
      <c r="K133" s="254"/>
      <c r="M133" s="254"/>
      <c r="N133" s="254"/>
      <c r="O133" s="254"/>
      <c r="Q133" s="254"/>
      <c r="R133" s="254"/>
      <c r="S133" s="254"/>
      <c r="U133" s="254"/>
      <c r="V133" s="254"/>
      <c r="W133" s="254"/>
    </row>
    <row r="134" spans="2:23">
      <c r="B134" s="254"/>
      <c r="D134" s="254"/>
      <c r="E134" s="254"/>
      <c r="F134" s="254"/>
      <c r="G134" s="254"/>
      <c r="I134" s="254"/>
      <c r="J134" s="254"/>
      <c r="K134" s="254"/>
      <c r="M134" s="254"/>
      <c r="N134" s="254"/>
      <c r="O134" s="254"/>
      <c r="Q134" s="254"/>
      <c r="R134" s="254"/>
      <c r="S134" s="254"/>
      <c r="U134" s="254"/>
      <c r="V134" s="254"/>
      <c r="W134" s="254"/>
    </row>
    <row r="135" spans="2:23">
      <c r="B135" s="254"/>
      <c r="D135" s="254"/>
      <c r="E135" s="254"/>
      <c r="F135" s="254"/>
      <c r="G135" s="254"/>
      <c r="I135" s="254"/>
      <c r="J135" s="254"/>
      <c r="K135" s="254"/>
      <c r="M135" s="254"/>
      <c r="N135" s="254"/>
      <c r="O135" s="254"/>
      <c r="Q135" s="254"/>
      <c r="R135" s="254"/>
      <c r="S135" s="254"/>
      <c r="U135" s="254"/>
      <c r="V135" s="254"/>
      <c r="W135" s="254"/>
    </row>
    <row r="136" spans="2:23">
      <c r="B136" s="254"/>
      <c r="D136" s="254"/>
      <c r="E136" s="254"/>
      <c r="F136" s="254"/>
      <c r="G136" s="254"/>
      <c r="I136" s="254"/>
      <c r="J136" s="254"/>
      <c r="K136" s="254"/>
      <c r="M136" s="254"/>
      <c r="N136" s="254"/>
      <c r="O136" s="254"/>
      <c r="Q136" s="254"/>
      <c r="R136" s="254"/>
      <c r="S136" s="254"/>
      <c r="U136" s="254"/>
      <c r="V136" s="254"/>
      <c r="W136" s="254"/>
    </row>
    <row r="137" spans="2:23">
      <c r="B137" s="254"/>
      <c r="D137" s="254"/>
      <c r="E137" s="254"/>
      <c r="F137" s="254"/>
      <c r="G137" s="254"/>
      <c r="I137" s="254"/>
      <c r="J137" s="254"/>
      <c r="K137" s="254"/>
      <c r="M137" s="254"/>
      <c r="N137" s="254"/>
      <c r="O137" s="254"/>
      <c r="Q137" s="254"/>
      <c r="R137" s="254"/>
      <c r="S137" s="254"/>
      <c r="U137" s="254"/>
      <c r="V137" s="254"/>
      <c r="W137" s="254"/>
    </row>
    <row r="138" spans="2:23">
      <c r="B138" s="254"/>
      <c r="D138" s="254"/>
      <c r="E138" s="254"/>
      <c r="F138" s="254"/>
      <c r="G138" s="254"/>
      <c r="I138" s="254"/>
      <c r="J138" s="254"/>
      <c r="K138" s="254"/>
      <c r="M138" s="254"/>
      <c r="N138" s="254"/>
      <c r="O138" s="254"/>
      <c r="Q138" s="254"/>
      <c r="R138" s="254"/>
      <c r="S138" s="254"/>
      <c r="U138" s="254"/>
      <c r="V138" s="254"/>
      <c r="W138" s="254"/>
    </row>
    <row r="139" spans="2:23">
      <c r="B139" s="254"/>
      <c r="D139" s="254"/>
      <c r="E139" s="254"/>
      <c r="F139" s="254"/>
      <c r="G139" s="254"/>
      <c r="I139" s="254"/>
      <c r="J139" s="254"/>
      <c r="K139" s="254"/>
      <c r="M139" s="254"/>
      <c r="N139" s="254"/>
      <c r="O139" s="254"/>
      <c r="Q139" s="254"/>
      <c r="R139" s="254"/>
      <c r="S139" s="254"/>
      <c r="U139" s="254"/>
      <c r="V139" s="254"/>
      <c r="W139" s="254"/>
    </row>
    <row r="140" spans="2:23">
      <c r="B140" s="254"/>
      <c r="D140" s="254"/>
      <c r="E140" s="254"/>
      <c r="F140" s="254"/>
      <c r="G140" s="254"/>
      <c r="I140" s="254"/>
      <c r="J140" s="254"/>
      <c r="K140" s="254"/>
      <c r="M140" s="254"/>
      <c r="N140" s="254"/>
      <c r="O140" s="254"/>
      <c r="Q140" s="254"/>
      <c r="R140" s="254"/>
      <c r="S140" s="254"/>
      <c r="U140" s="254"/>
      <c r="V140" s="254"/>
      <c r="W140" s="254"/>
    </row>
    <row r="141" spans="2:23">
      <c r="B141" s="254"/>
      <c r="D141" s="254"/>
      <c r="E141" s="254"/>
      <c r="F141" s="254"/>
      <c r="G141" s="254"/>
      <c r="I141" s="254"/>
      <c r="J141" s="254"/>
      <c r="K141" s="254"/>
      <c r="M141" s="254"/>
      <c r="N141" s="254"/>
      <c r="O141" s="254"/>
      <c r="Q141" s="254"/>
      <c r="R141" s="254"/>
      <c r="S141" s="254"/>
      <c r="U141" s="254"/>
      <c r="V141" s="254"/>
      <c r="W141" s="254"/>
    </row>
    <row r="142" spans="2:23">
      <c r="B142" s="254"/>
      <c r="D142" s="254"/>
      <c r="E142" s="254"/>
      <c r="F142" s="254"/>
      <c r="G142" s="254"/>
      <c r="I142" s="254"/>
      <c r="J142" s="254"/>
      <c r="K142" s="254"/>
      <c r="M142" s="254"/>
      <c r="N142" s="254"/>
      <c r="O142" s="254"/>
      <c r="Q142" s="254"/>
      <c r="R142" s="254"/>
      <c r="S142" s="254"/>
      <c r="U142" s="254"/>
      <c r="V142" s="254"/>
      <c r="W142" s="254"/>
    </row>
    <row r="143" spans="2:23">
      <c r="B143" s="254"/>
      <c r="D143" s="254"/>
      <c r="E143" s="254"/>
      <c r="F143" s="254"/>
      <c r="G143" s="254"/>
      <c r="I143" s="254"/>
      <c r="J143" s="254"/>
      <c r="K143" s="254"/>
      <c r="M143" s="254"/>
      <c r="N143" s="254"/>
      <c r="O143" s="254"/>
      <c r="Q143" s="254"/>
      <c r="R143" s="254"/>
      <c r="S143" s="254"/>
      <c r="U143" s="254"/>
      <c r="V143" s="254"/>
      <c r="W143" s="254"/>
    </row>
    <row r="144" spans="2:23">
      <c r="B144" s="254"/>
      <c r="D144" s="254"/>
      <c r="E144" s="254"/>
      <c r="F144" s="254"/>
      <c r="G144" s="254"/>
      <c r="I144" s="254"/>
      <c r="J144" s="254"/>
      <c r="K144" s="254"/>
      <c r="M144" s="254"/>
      <c r="N144" s="254"/>
      <c r="O144" s="254"/>
      <c r="Q144" s="254"/>
      <c r="R144" s="254"/>
      <c r="S144" s="254"/>
      <c r="U144" s="254"/>
      <c r="V144" s="254"/>
      <c r="W144" s="254"/>
    </row>
    <row r="145" spans="2:23">
      <c r="B145" s="254"/>
      <c r="D145" s="254"/>
      <c r="E145" s="254"/>
      <c r="F145" s="254"/>
      <c r="G145" s="254"/>
      <c r="I145" s="254"/>
      <c r="J145" s="254"/>
      <c r="K145" s="254"/>
      <c r="M145" s="254"/>
      <c r="N145" s="254"/>
      <c r="O145" s="254"/>
      <c r="Q145" s="254"/>
      <c r="R145" s="254"/>
      <c r="S145" s="254"/>
      <c r="U145" s="254"/>
      <c r="V145" s="254"/>
      <c r="W145" s="254"/>
    </row>
    <row r="146" spans="2:23">
      <c r="B146" s="254"/>
      <c r="D146" s="254"/>
      <c r="E146" s="254"/>
      <c r="F146" s="254"/>
      <c r="G146" s="254"/>
      <c r="I146" s="254"/>
      <c r="J146" s="254"/>
      <c r="K146" s="254"/>
      <c r="M146" s="254"/>
      <c r="N146" s="254"/>
      <c r="O146" s="254"/>
      <c r="Q146" s="254"/>
      <c r="R146" s="254"/>
      <c r="S146" s="254"/>
      <c r="U146" s="254"/>
      <c r="V146" s="254"/>
      <c r="W146" s="254"/>
    </row>
    <row r="147" spans="2:23">
      <c r="B147" s="254"/>
      <c r="D147" s="254"/>
      <c r="E147" s="254"/>
      <c r="F147" s="254"/>
      <c r="G147" s="254"/>
      <c r="I147" s="254"/>
      <c r="J147" s="254"/>
      <c r="K147" s="254"/>
      <c r="M147" s="254"/>
      <c r="N147" s="254"/>
      <c r="O147" s="254"/>
      <c r="Q147" s="254"/>
      <c r="R147" s="254"/>
      <c r="S147" s="254"/>
      <c r="U147" s="254"/>
      <c r="V147" s="254"/>
      <c r="W147" s="254"/>
    </row>
    <row r="148" spans="2:23">
      <c r="B148" s="254"/>
      <c r="D148" s="254"/>
      <c r="E148" s="254"/>
      <c r="F148" s="254"/>
      <c r="G148" s="254"/>
      <c r="I148" s="254"/>
      <c r="J148" s="254"/>
      <c r="K148" s="254"/>
      <c r="M148" s="254"/>
      <c r="N148" s="254"/>
      <c r="O148" s="254"/>
      <c r="Q148" s="254"/>
      <c r="R148" s="254"/>
      <c r="S148" s="254"/>
      <c r="U148" s="254"/>
      <c r="V148" s="254"/>
      <c r="W148" s="254"/>
    </row>
    <row r="149" spans="2:23">
      <c r="B149" s="254"/>
      <c r="D149" s="254"/>
      <c r="E149" s="254"/>
      <c r="F149" s="254"/>
      <c r="G149" s="254"/>
      <c r="I149" s="254"/>
      <c r="J149" s="254"/>
      <c r="K149" s="254"/>
      <c r="M149" s="254"/>
      <c r="N149" s="254"/>
      <c r="O149" s="254"/>
      <c r="Q149" s="254"/>
      <c r="R149" s="254"/>
      <c r="S149" s="254"/>
      <c r="U149" s="254"/>
      <c r="V149" s="254"/>
      <c r="W149" s="254"/>
    </row>
    <row r="150" spans="2:23">
      <c r="B150" s="254"/>
      <c r="D150" s="254"/>
      <c r="E150" s="254"/>
      <c r="F150" s="254"/>
      <c r="G150" s="254"/>
      <c r="I150" s="254"/>
      <c r="J150" s="254"/>
      <c r="K150" s="254"/>
      <c r="M150" s="254"/>
      <c r="N150" s="254"/>
      <c r="O150" s="254"/>
      <c r="Q150" s="254"/>
      <c r="R150" s="254"/>
      <c r="S150" s="254"/>
      <c r="U150" s="254"/>
      <c r="V150" s="254"/>
      <c r="W150" s="254"/>
    </row>
    <row r="151" spans="2:23">
      <c r="B151" s="254"/>
      <c r="D151" s="254"/>
      <c r="E151" s="254"/>
      <c r="F151" s="254"/>
      <c r="G151" s="254"/>
      <c r="I151" s="254"/>
      <c r="J151" s="254"/>
      <c r="K151" s="254"/>
      <c r="M151" s="254"/>
      <c r="N151" s="254"/>
      <c r="O151" s="254"/>
      <c r="Q151" s="254"/>
      <c r="R151" s="254"/>
      <c r="S151" s="254"/>
      <c r="U151" s="254"/>
      <c r="V151" s="254"/>
      <c r="W151" s="254"/>
    </row>
    <row r="152" spans="2:23">
      <c r="B152" s="254"/>
      <c r="D152" s="254"/>
      <c r="E152" s="254"/>
      <c r="F152" s="254"/>
      <c r="G152" s="254"/>
      <c r="I152" s="254"/>
      <c r="J152" s="254"/>
      <c r="K152" s="254"/>
      <c r="M152" s="254"/>
      <c r="N152" s="254"/>
      <c r="O152" s="254"/>
      <c r="Q152" s="254"/>
      <c r="R152" s="254"/>
      <c r="S152" s="254"/>
      <c r="U152" s="254"/>
      <c r="V152" s="254"/>
      <c r="W152" s="254"/>
    </row>
    <row r="153" spans="2:23">
      <c r="B153" s="254"/>
      <c r="D153" s="254"/>
      <c r="E153" s="254"/>
      <c r="F153" s="254"/>
      <c r="G153" s="254"/>
      <c r="I153" s="254"/>
      <c r="J153" s="254"/>
      <c r="K153" s="254"/>
      <c r="M153" s="254"/>
      <c r="N153" s="254"/>
      <c r="O153" s="254"/>
      <c r="Q153" s="254"/>
      <c r="R153" s="254"/>
      <c r="S153" s="254"/>
      <c r="U153" s="254"/>
      <c r="V153" s="254"/>
      <c r="W153" s="254"/>
    </row>
    <row r="154" spans="2:23">
      <c r="B154" s="254"/>
      <c r="D154" s="254"/>
      <c r="E154" s="254"/>
      <c r="F154" s="254"/>
      <c r="G154" s="254"/>
      <c r="I154" s="254"/>
      <c r="J154" s="254"/>
      <c r="K154" s="254"/>
      <c r="M154" s="254"/>
      <c r="N154" s="254"/>
      <c r="O154" s="254"/>
      <c r="Q154" s="254"/>
      <c r="R154" s="254"/>
      <c r="S154" s="254"/>
      <c r="U154" s="254"/>
      <c r="V154" s="254"/>
      <c r="W154" s="254"/>
    </row>
    <row r="155" spans="2:23">
      <c r="B155" s="254"/>
      <c r="D155" s="254"/>
      <c r="E155" s="254"/>
      <c r="F155" s="254"/>
      <c r="G155" s="254"/>
      <c r="I155" s="254"/>
      <c r="J155" s="254"/>
      <c r="K155" s="254"/>
      <c r="M155" s="254"/>
      <c r="N155" s="254"/>
      <c r="O155" s="254"/>
      <c r="Q155" s="254"/>
      <c r="R155" s="254"/>
      <c r="S155" s="254"/>
      <c r="U155" s="254"/>
      <c r="V155" s="254"/>
      <c r="W155" s="254"/>
    </row>
    <row r="156" spans="2:23">
      <c r="B156" s="254"/>
      <c r="D156" s="254"/>
      <c r="E156" s="254"/>
      <c r="F156" s="254"/>
      <c r="G156" s="254"/>
      <c r="I156" s="254"/>
      <c r="J156" s="254"/>
      <c r="K156" s="254"/>
      <c r="M156" s="254"/>
      <c r="N156" s="254"/>
      <c r="O156" s="254"/>
      <c r="Q156" s="254"/>
      <c r="R156" s="254"/>
      <c r="S156" s="254"/>
      <c r="U156" s="254"/>
      <c r="V156" s="254"/>
      <c r="W156" s="254"/>
    </row>
    <row r="157" spans="2:23">
      <c r="B157" s="254"/>
      <c r="D157" s="254"/>
      <c r="E157" s="254"/>
      <c r="F157" s="254"/>
      <c r="G157" s="254"/>
      <c r="I157" s="254"/>
      <c r="J157" s="254"/>
      <c r="K157" s="254"/>
      <c r="M157" s="254"/>
      <c r="N157" s="254"/>
      <c r="O157" s="254"/>
      <c r="Q157" s="254"/>
      <c r="R157" s="254"/>
      <c r="S157" s="254"/>
      <c r="U157" s="254"/>
      <c r="V157" s="254"/>
      <c r="W157" s="254"/>
    </row>
    <row r="158" spans="2:23">
      <c r="B158" s="254"/>
      <c r="D158" s="254"/>
      <c r="E158" s="254"/>
      <c r="F158" s="254"/>
      <c r="G158" s="254"/>
      <c r="I158" s="254"/>
      <c r="J158" s="254"/>
      <c r="K158" s="254"/>
      <c r="M158" s="254"/>
      <c r="N158" s="254"/>
      <c r="O158" s="254"/>
      <c r="Q158" s="254"/>
      <c r="R158" s="254"/>
      <c r="S158" s="254"/>
      <c r="U158" s="254"/>
      <c r="V158" s="254"/>
      <c r="W158" s="254"/>
    </row>
    <row r="159" spans="2:23">
      <c r="B159" s="254"/>
      <c r="D159" s="254"/>
      <c r="E159" s="254"/>
      <c r="F159" s="254"/>
      <c r="G159" s="254"/>
      <c r="I159" s="254"/>
      <c r="J159" s="254"/>
      <c r="K159" s="254"/>
      <c r="M159" s="254"/>
      <c r="N159" s="254"/>
      <c r="O159" s="254"/>
      <c r="Q159" s="254"/>
      <c r="R159" s="254"/>
      <c r="S159" s="254"/>
      <c r="U159" s="254"/>
      <c r="V159" s="254"/>
      <c r="W159" s="254"/>
    </row>
    <row r="160" spans="2:23">
      <c r="B160" s="254"/>
      <c r="D160" s="254"/>
      <c r="E160" s="254"/>
      <c r="F160" s="254"/>
      <c r="G160" s="254"/>
      <c r="I160" s="254"/>
      <c r="J160" s="254"/>
      <c r="K160" s="254"/>
      <c r="M160" s="254"/>
      <c r="N160" s="254"/>
      <c r="O160" s="254"/>
      <c r="Q160" s="254"/>
      <c r="R160" s="254"/>
      <c r="S160" s="254"/>
      <c r="U160" s="254"/>
      <c r="V160" s="254"/>
      <c r="W160" s="254"/>
    </row>
    <row r="161" spans="2:23">
      <c r="B161" s="254"/>
      <c r="D161" s="254"/>
      <c r="E161" s="254"/>
      <c r="F161" s="254"/>
      <c r="G161" s="254"/>
      <c r="I161" s="254"/>
      <c r="J161" s="254"/>
      <c r="K161" s="254"/>
      <c r="M161" s="254"/>
      <c r="N161" s="254"/>
      <c r="O161" s="254"/>
      <c r="Q161" s="254"/>
      <c r="R161" s="254"/>
      <c r="S161" s="254"/>
      <c r="U161" s="254"/>
      <c r="V161" s="254"/>
      <c r="W161" s="254"/>
    </row>
    <row r="162" spans="2:23">
      <c r="B162" s="254"/>
      <c r="D162" s="254"/>
      <c r="E162" s="254"/>
      <c r="F162" s="254"/>
      <c r="G162" s="254"/>
      <c r="I162" s="254"/>
      <c r="J162" s="254"/>
      <c r="K162" s="254"/>
      <c r="M162" s="254"/>
      <c r="N162" s="254"/>
      <c r="O162" s="254"/>
      <c r="Q162" s="254"/>
      <c r="R162" s="254"/>
      <c r="S162" s="254"/>
      <c r="U162" s="254"/>
      <c r="V162" s="254"/>
      <c r="W162" s="254"/>
    </row>
    <row r="163" spans="2:23">
      <c r="B163" s="254"/>
      <c r="D163" s="254"/>
      <c r="E163" s="254"/>
      <c r="F163" s="254"/>
      <c r="G163" s="254"/>
      <c r="I163" s="254"/>
      <c r="J163" s="254"/>
      <c r="K163" s="254"/>
      <c r="M163" s="254"/>
      <c r="N163" s="254"/>
      <c r="O163" s="254"/>
      <c r="Q163" s="254"/>
      <c r="R163" s="254"/>
      <c r="S163" s="254"/>
      <c r="U163" s="254"/>
      <c r="V163" s="254"/>
      <c r="W163" s="254"/>
    </row>
    <row r="164" spans="2:23">
      <c r="B164" s="254"/>
      <c r="D164" s="254"/>
      <c r="E164" s="254"/>
      <c r="F164" s="254"/>
      <c r="G164" s="254"/>
      <c r="I164" s="254"/>
      <c r="J164" s="254"/>
      <c r="K164" s="254"/>
      <c r="M164" s="254"/>
      <c r="N164" s="254"/>
      <c r="O164" s="254"/>
      <c r="Q164" s="254"/>
      <c r="R164" s="254"/>
      <c r="S164" s="254"/>
      <c r="U164" s="254"/>
      <c r="V164" s="254"/>
      <c r="W164" s="254"/>
    </row>
    <row r="165" spans="2:23">
      <c r="B165" s="254"/>
      <c r="D165" s="254"/>
      <c r="E165" s="254"/>
      <c r="F165" s="254"/>
      <c r="G165" s="254"/>
      <c r="I165" s="254"/>
      <c r="J165" s="254"/>
      <c r="K165" s="254"/>
      <c r="M165" s="254"/>
      <c r="N165" s="254"/>
      <c r="O165" s="254"/>
      <c r="Q165" s="254"/>
      <c r="R165" s="254"/>
      <c r="S165" s="254"/>
      <c r="U165" s="254"/>
      <c r="V165" s="254"/>
      <c r="W165" s="254"/>
    </row>
    <row r="166" spans="2:23">
      <c r="B166" s="254"/>
      <c r="D166" s="254"/>
      <c r="E166" s="254"/>
      <c r="F166" s="254"/>
      <c r="G166" s="254"/>
      <c r="I166" s="254"/>
      <c r="J166" s="254"/>
      <c r="K166" s="254"/>
      <c r="M166" s="254"/>
      <c r="N166" s="254"/>
      <c r="O166" s="254"/>
      <c r="Q166" s="254"/>
      <c r="R166" s="254"/>
      <c r="S166" s="254"/>
      <c r="U166" s="254"/>
      <c r="V166" s="254"/>
      <c r="W166" s="254"/>
    </row>
    <row r="167" spans="2:23">
      <c r="B167" s="254"/>
      <c r="D167" s="254"/>
      <c r="E167" s="254"/>
      <c r="F167" s="254"/>
      <c r="G167" s="254"/>
      <c r="I167" s="254"/>
      <c r="J167" s="254"/>
      <c r="K167" s="254"/>
      <c r="M167" s="254"/>
      <c r="N167" s="254"/>
      <c r="O167" s="254"/>
      <c r="Q167" s="254"/>
      <c r="R167" s="254"/>
      <c r="S167" s="254"/>
      <c r="U167" s="254"/>
      <c r="V167" s="254"/>
      <c r="W167" s="254"/>
    </row>
    <row r="168" spans="2:23">
      <c r="B168" s="254"/>
      <c r="D168" s="254"/>
      <c r="E168" s="254"/>
      <c r="F168" s="254"/>
      <c r="G168" s="254"/>
      <c r="I168" s="254"/>
      <c r="J168" s="254"/>
      <c r="K168" s="254"/>
      <c r="M168" s="254"/>
      <c r="N168" s="254"/>
      <c r="O168" s="254"/>
      <c r="Q168" s="254"/>
      <c r="R168" s="254"/>
      <c r="S168" s="254"/>
      <c r="U168" s="254"/>
      <c r="V168" s="254"/>
      <c r="W168" s="254"/>
    </row>
    <row r="169" spans="2:23">
      <c r="B169" s="254"/>
      <c r="D169" s="254"/>
      <c r="E169" s="254"/>
      <c r="F169" s="254"/>
      <c r="G169" s="254"/>
      <c r="I169" s="254"/>
      <c r="J169" s="254"/>
      <c r="K169" s="254"/>
      <c r="M169" s="254"/>
      <c r="N169" s="254"/>
      <c r="O169" s="254"/>
      <c r="Q169" s="254"/>
      <c r="R169" s="254"/>
      <c r="S169" s="254"/>
      <c r="U169" s="254"/>
      <c r="V169" s="254"/>
      <c r="W169" s="254"/>
    </row>
    <row r="170" spans="2:23">
      <c r="B170" s="254"/>
      <c r="D170" s="254"/>
      <c r="E170" s="254"/>
      <c r="F170" s="254"/>
      <c r="G170" s="254"/>
      <c r="I170" s="254"/>
      <c r="J170" s="254"/>
      <c r="K170" s="254"/>
      <c r="M170" s="254"/>
      <c r="N170" s="254"/>
      <c r="O170" s="254"/>
      <c r="Q170" s="254"/>
      <c r="R170" s="254"/>
      <c r="S170" s="254"/>
      <c r="U170" s="254"/>
      <c r="V170" s="254"/>
      <c r="W170" s="254"/>
    </row>
    <row r="171" spans="2:23">
      <c r="B171" s="254"/>
      <c r="D171" s="254"/>
      <c r="E171" s="254"/>
      <c r="F171" s="254"/>
      <c r="G171" s="254"/>
      <c r="I171" s="254"/>
      <c r="J171" s="254"/>
      <c r="K171" s="254"/>
      <c r="M171" s="254"/>
      <c r="N171" s="254"/>
      <c r="O171" s="254"/>
      <c r="Q171" s="254"/>
      <c r="R171" s="254"/>
      <c r="S171" s="254"/>
      <c r="U171" s="254"/>
      <c r="V171" s="254"/>
      <c r="W171" s="254"/>
    </row>
    <row r="172" spans="2:23">
      <c r="B172" s="254"/>
      <c r="D172" s="254"/>
      <c r="E172" s="254"/>
      <c r="F172" s="254"/>
      <c r="G172" s="254"/>
      <c r="I172" s="254"/>
      <c r="J172" s="254"/>
      <c r="K172" s="254"/>
      <c r="M172" s="254"/>
      <c r="N172" s="254"/>
      <c r="O172" s="254"/>
      <c r="Q172" s="254"/>
      <c r="R172" s="254"/>
      <c r="S172" s="254"/>
      <c r="U172" s="254"/>
      <c r="V172" s="254"/>
      <c r="W172" s="254"/>
    </row>
    <row r="173" spans="2:23">
      <c r="B173" s="254"/>
      <c r="D173" s="254"/>
      <c r="E173" s="254"/>
      <c r="F173" s="254"/>
      <c r="G173" s="254"/>
      <c r="I173" s="254"/>
      <c r="J173" s="254"/>
      <c r="K173" s="254"/>
      <c r="M173" s="254"/>
      <c r="N173" s="254"/>
      <c r="O173" s="254"/>
      <c r="Q173" s="254"/>
      <c r="R173" s="254"/>
      <c r="S173" s="254"/>
      <c r="U173" s="254"/>
      <c r="V173" s="254"/>
      <c r="W173" s="254"/>
    </row>
    <row r="174" spans="2:23">
      <c r="B174" s="254"/>
      <c r="D174" s="254"/>
      <c r="E174" s="254"/>
      <c r="F174" s="254"/>
      <c r="G174" s="254"/>
      <c r="I174" s="254"/>
      <c r="J174" s="254"/>
      <c r="K174" s="254"/>
      <c r="M174" s="254"/>
      <c r="N174" s="254"/>
      <c r="O174" s="254"/>
      <c r="Q174" s="254"/>
      <c r="R174" s="254"/>
      <c r="S174" s="254"/>
      <c r="U174" s="254"/>
      <c r="V174" s="254"/>
      <c r="W174" s="254"/>
    </row>
    <row r="175" spans="2:23">
      <c r="B175" s="254"/>
      <c r="D175" s="254"/>
      <c r="E175" s="254"/>
      <c r="F175" s="254"/>
      <c r="G175" s="254"/>
      <c r="I175" s="254"/>
      <c r="J175" s="254"/>
      <c r="K175" s="254"/>
      <c r="M175" s="254"/>
      <c r="N175" s="254"/>
      <c r="O175" s="254"/>
      <c r="Q175" s="254"/>
      <c r="R175" s="254"/>
      <c r="S175" s="254"/>
      <c r="U175" s="254"/>
      <c r="V175" s="254"/>
      <c r="W175" s="254"/>
    </row>
    <row r="176" spans="2:23">
      <c r="B176" s="254"/>
      <c r="D176" s="254"/>
      <c r="E176" s="254"/>
      <c r="F176" s="254"/>
      <c r="G176" s="254"/>
      <c r="I176" s="254"/>
      <c r="J176" s="254"/>
      <c r="K176" s="254"/>
      <c r="M176" s="254"/>
      <c r="N176" s="254"/>
      <c r="O176" s="254"/>
      <c r="Q176" s="254"/>
      <c r="R176" s="254"/>
      <c r="S176" s="254"/>
      <c r="U176" s="254"/>
      <c r="V176" s="254"/>
      <c r="W176" s="254"/>
    </row>
    <row r="177" spans="2:23">
      <c r="B177" s="254"/>
      <c r="D177" s="254"/>
      <c r="E177" s="254"/>
      <c r="F177" s="254"/>
      <c r="G177" s="254"/>
      <c r="I177" s="254"/>
      <c r="J177" s="254"/>
      <c r="K177" s="254"/>
      <c r="M177" s="254"/>
      <c r="N177" s="254"/>
      <c r="O177" s="254"/>
      <c r="Q177" s="254"/>
      <c r="R177" s="254"/>
      <c r="S177" s="254"/>
      <c r="U177" s="254"/>
      <c r="V177" s="254"/>
      <c r="W177" s="254"/>
    </row>
    <row r="178" spans="2:23">
      <c r="B178" s="254"/>
      <c r="D178" s="254"/>
      <c r="E178" s="254"/>
      <c r="F178" s="254"/>
      <c r="G178" s="254"/>
      <c r="I178" s="254"/>
      <c r="J178" s="254"/>
      <c r="K178" s="254"/>
      <c r="M178" s="254"/>
      <c r="N178" s="254"/>
      <c r="O178" s="254"/>
      <c r="Q178" s="254"/>
      <c r="R178" s="254"/>
      <c r="S178" s="254"/>
      <c r="U178" s="254"/>
      <c r="V178" s="254"/>
      <c r="W178" s="254"/>
    </row>
    <row r="179" spans="2:23">
      <c r="B179" s="254"/>
      <c r="D179" s="254"/>
      <c r="E179" s="254"/>
      <c r="F179" s="254"/>
      <c r="G179" s="254"/>
      <c r="I179" s="254"/>
      <c r="J179" s="254"/>
      <c r="K179" s="254"/>
      <c r="M179" s="254"/>
      <c r="N179" s="254"/>
      <c r="O179" s="254"/>
      <c r="Q179" s="254"/>
      <c r="R179" s="254"/>
      <c r="S179" s="254"/>
      <c r="U179" s="254"/>
      <c r="V179" s="254"/>
      <c r="W179" s="254"/>
    </row>
    <row r="180" spans="2:23">
      <c r="B180" s="254"/>
      <c r="D180" s="254"/>
      <c r="E180" s="254"/>
      <c r="F180" s="254"/>
      <c r="G180" s="254"/>
      <c r="I180" s="254"/>
      <c r="J180" s="254"/>
      <c r="K180" s="254"/>
      <c r="M180" s="254"/>
      <c r="N180" s="254"/>
      <c r="O180" s="254"/>
      <c r="Q180" s="254"/>
      <c r="R180" s="254"/>
      <c r="S180" s="254"/>
      <c r="U180" s="254"/>
      <c r="V180" s="254"/>
      <c r="W180" s="254"/>
    </row>
    <row r="181" spans="2:23">
      <c r="B181" s="254"/>
      <c r="D181" s="254"/>
      <c r="E181" s="254"/>
      <c r="F181" s="254"/>
      <c r="G181" s="254"/>
      <c r="I181" s="254"/>
      <c r="J181" s="254"/>
      <c r="K181" s="254"/>
      <c r="M181" s="254"/>
      <c r="N181" s="254"/>
      <c r="O181" s="254"/>
      <c r="Q181" s="254"/>
      <c r="R181" s="254"/>
      <c r="S181" s="254"/>
      <c r="U181" s="254"/>
      <c r="V181" s="254"/>
      <c r="W181" s="254"/>
    </row>
    <row r="182" spans="2:23">
      <c r="B182" s="254"/>
      <c r="D182" s="254"/>
      <c r="E182" s="254"/>
      <c r="F182" s="254"/>
      <c r="G182" s="254"/>
      <c r="I182" s="254"/>
      <c r="J182" s="254"/>
      <c r="K182" s="254"/>
      <c r="M182" s="254"/>
      <c r="N182" s="254"/>
      <c r="O182" s="254"/>
      <c r="Q182" s="254"/>
      <c r="R182" s="254"/>
      <c r="S182" s="254"/>
      <c r="U182" s="254"/>
      <c r="V182" s="254"/>
      <c r="W182" s="254"/>
    </row>
    <row r="183" spans="2:23">
      <c r="B183" s="254"/>
      <c r="D183" s="254"/>
      <c r="E183" s="254"/>
      <c r="F183" s="254"/>
      <c r="G183" s="254"/>
      <c r="I183" s="254"/>
      <c r="J183" s="254"/>
      <c r="K183" s="254"/>
      <c r="M183" s="254"/>
      <c r="N183" s="254"/>
      <c r="O183" s="254"/>
      <c r="Q183" s="254"/>
      <c r="R183" s="254"/>
      <c r="S183" s="254"/>
      <c r="U183" s="254"/>
      <c r="V183" s="254"/>
      <c r="W183" s="254"/>
    </row>
    <row r="184" spans="2:23">
      <c r="B184" s="254"/>
      <c r="D184" s="254"/>
      <c r="E184" s="254"/>
      <c r="F184" s="254"/>
      <c r="G184" s="254"/>
      <c r="I184" s="254"/>
      <c r="J184" s="254"/>
      <c r="K184" s="254"/>
      <c r="M184" s="254"/>
      <c r="N184" s="254"/>
      <c r="O184" s="254"/>
      <c r="Q184" s="254"/>
      <c r="R184" s="254"/>
      <c r="S184" s="254"/>
      <c r="U184" s="254"/>
      <c r="V184" s="254"/>
      <c r="W184" s="254"/>
    </row>
    <row r="185" spans="2:23">
      <c r="B185" s="254"/>
      <c r="D185" s="254"/>
      <c r="E185" s="254"/>
      <c r="F185" s="254"/>
      <c r="G185" s="254"/>
      <c r="I185" s="254"/>
      <c r="J185" s="254"/>
      <c r="K185" s="254"/>
      <c r="M185" s="254"/>
      <c r="N185" s="254"/>
      <c r="O185" s="254"/>
      <c r="Q185" s="254"/>
      <c r="R185" s="254"/>
      <c r="S185" s="254"/>
      <c r="U185" s="254"/>
      <c r="V185" s="254"/>
      <c r="W185" s="254"/>
    </row>
    <row r="186" spans="2:23">
      <c r="B186" s="254"/>
      <c r="D186" s="254"/>
      <c r="E186" s="254"/>
      <c r="F186" s="254"/>
      <c r="G186" s="254"/>
      <c r="I186" s="254"/>
      <c r="J186" s="254"/>
      <c r="K186" s="254"/>
      <c r="M186" s="254"/>
      <c r="N186" s="254"/>
      <c r="O186" s="254"/>
      <c r="Q186" s="254"/>
      <c r="R186" s="254"/>
      <c r="S186" s="254"/>
      <c r="U186" s="254"/>
      <c r="V186" s="254"/>
      <c r="W186" s="254"/>
    </row>
    <row r="187" spans="2:23">
      <c r="B187" s="254"/>
      <c r="D187" s="254"/>
      <c r="E187" s="254"/>
      <c r="F187" s="254"/>
      <c r="G187" s="254"/>
      <c r="I187" s="254"/>
      <c r="J187" s="254"/>
      <c r="K187" s="254"/>
      <c r="M187" s="254"/>
      <c r="N187" s="254"/>
      <c r="O187" s="254"/>
      <c r="Q187" s="254"/>
      <c r="R187" s="254"/>
      <c r="S187" s="254"/>
      <c r="U187" s="254"/>
      <c r="V187" s="254"/>
      <c r="W187" s="254"/>
    </row>
    <row r="188" spans="2:23">
      <c r="B188" s="254"/>
      <c r="D188" s="254"/>
      <c r="E188" s="254"/>
      <c r="F188" s="254"/>
      <c r="G188" s="254"/>
      <c r="I188" s="254"/>
      <c r="J188" s="254"/>
      <c r="K188" s="254"/>
      <c r="M188" s="254"/>
      <c r="N188" s="254"/>
      <c r="O188" s="254"/>
      <c r="Q188" s="254"/>
      <c r="R188" s="254"/>
      <c r="S188" s="254"/>
      <c r="U188" s="254"/>
      <c r="V188" s="254"/>
      <c r="W188" s="254"/>
    </row>
    <row r="189" spans="2:23">
      <c r="B189" s="254"/>
      <c r="D189" s="254"/>
      <c r="E189" s="254"/>
      <c r="F189" s="254"/>
      <c r="G189" s="254"/>
      <c r="I189" s="254"/>
      <c r="J189" s="254"/>
      <c r="K189" s="254"/>
      <c r="M189" s="254"/>
      <c r="N189" s="254"/>
      <c r="O189" s="254"/>
      <c r="Q189" s="254"/>
      <c r="R189" s="254"/>
      <c r="S189" s="254"/>
      <c r="U189" s="254"/>
      <c r="V189" s="254"/>
      <c r="W189" s="254"/>
    </row>
    <row r="190" spans="2:23">
      <c r="B190" s="254"/>
      <c r="D190" s="254"/>
      <c r="E190" s="254"/>
      <c r="F190" s="254"/>
      <c r="G190" s="254"/>
      <c r="I190" s="254"/>
      <c r="J190" s="254"/>
      <c r="K190" s="254"/>
      <c r="M190" s="254"/>
      <c r="N190" s="254"/>
      <c r="O190" s="254"/>
      <c r="Q190" s="254"/>
      <c r="R190" s="254"/>
      <c r="S190" s="254"/>
      <c r="U190" s="254"/>
      <c r="V190" s="254"/>
      <c r="W190" s="254"/>
    </row>
    <row r="191" spans="2:23">
      <c r="B191" s="254"/>
      <c r="D191" s="254"/>
      <c r="E191" s="254"/>
      <c r="F191" s="254"/>
      <c r="G191" s="254"/>
      <c r="I191" s="254"/>
      <c r="J191" s="254"/>
      <c r="K191" s="254"/>
      <c r="M191" s="254"/>
      <c r="N191" s="254"/>
      <c r="O191" s="254"/>
      <c r="Q191" s="254"/>
      <c r="R191" s="254"/>
      <c r="S191" s="254"/>
      <c r="U191" s="254"/>
      <c r="V191" s="254"/>
      <c r="W191" s="254"/>
    </row>
    <row r="192" spans="2:23">
      <c r="B192" s="254"/>
      <c r="D192" s="254"/>
      <c r="E192" s="254"/>
      <c r="F192" s="254"/>
      <c r="G192" s="254"/>
      <c r="I192" s="254"/>
      <c r="J192" s="254"/>
      <c r="K192" s="254"/>
      <c r="M192" s="254"/>
      <c r="N192" s="254"/>
      <c r="O192" s="254"/>
      <c r="Q192" s="254"/>
      <c r="R192" s="254"/>
      <c r="S192" s="254"/>
      <c r="U192" s="254"/>
      <c r="V192" s="254"/>
      <c r="W192" s="254"/>
    </row>
    <row r="193" spans="2:23">
      <c r="B193" s="254"/>
      <c r="D193" s="254"/>
      <c r="E193" s="254"/>
      <c r="F193" s="254"/>
      <c r="G193" s="254"/>
      <c r="I193" s="254"/>
      <c r="J193" s="254"/>
      <c r="K193" s="254"/>
      <c r="M193" s="254"/>
      <c r="N193" s="254"/>
      <c r="O193" s="254"/>
      <c r="Q193" s="254"/>
      <c r="R193" s="254"/>
      <c r="S193" s="254"/>
      <c r="U193" s="254"/>
      <c r="V193" s="254"/>
      <c r="W193" s="254"/>
    </row>
    <row r="194" spans="2:23">
      <c r="B194" s="254"/>
      <c r="D194" s="254"/>
      <c r="E194" s="254"/>
      <c r="F194" s="254"/>
      <c r="G194" s="254"/>
      <c r="I194" s="254"/>
      <c r="J194" s="254"/>
      <c r="K194" s="254"/>
      <c r="M194" s="254"/>
      <c r="N194" s="254"/>
      <c r="O194" s="254"/>
      <c r="Q194" s="254"/>
      <c r="R194" s="254"/>
      <c r="S194" s="254"/>
      <c r="U194" s="254"/>
      <c r="V194" s="254"/>
      <c r="W194" s="254"/>
    </row>
    <row r="195" spans="2:23">
      <c r="B195" s="254"/>
      <c r="D195" s="254"/>
      <c r="E195" s="254"/>
      <c r="F195" s="254"/>
      <c r="G195" s="254"/>
      <c r="I195" s="254"/>
      <c r="J195" s="254"/>
      <c r="K195" s="254"/>
      <c r="M195" s="254"/>
      <c r="N195" s="254"/>
      <c r="O195" s="254"/>
      <c r="Q195" s="254"/>
      <c r="R195" s="254"/>
      <c r="S195" s="254"/>
      <c r="U195" s="254"/>
      <c r="V195" s="254"/>
      <c r="W195" s="254"/>
    </row>
    <row r="196" spans="2:23">
      <c r="B196" s="254"/>
      <c r="D196" s="254"/>
      <c r="E196" s="254"/>
      <c r="F196" s="254"/>
      <c r="G196" s="254"/>
      <c r="I196" s="254"/>
      <c r="J196" s="254"/>
      <c r="K196" s="254"/>
      <c r="M196" s="254"/>
      <c r="N196" s="254"/>
      <c r="O196" s="254"/>
      <c r="Q196" s="254"/>
      <c r="R196" s="254"/>
      <c r="S196" s="254"/>
      <c r="U196" s="254"/>
      <c r="V196" s="254"/>
      <c r="W196" s="254"/>
    </row>
    <row r="197" spans="2:23">
      <c r="B197" s="254"/>
      <c r="D197" s="254"/>
      <c r="E197" s="254"/>
      <c r="F197" s="254"/>
      <c r="G197" s="254"/>
      <c r="I197" s="254"/>
      <c r="J197" s="254"/>
      <c r="K197" s="254"/>
      <c r="M197" s="254"/>
      <c r="N197" s="254"/>
      <c r="O197" s="254"/>
      <c r="Q197" s="254"/>
      <c r="R197" s="254"/>
      <c r="S197" s="254"/>
      <c r="U197" s="254"/>
      <c r="V197" s="254"/>
      <c r="W197" s="254"/>
    </row>
    <row r="198" spans="2:23">
      <c r="B198" s="254"/>
      <c r="D198" s="254"/>
      <c r="E198" s="254"/>
      <c r="F198" s="254"/>
      <c r="G198" s="254"/>
      <c r="I198" s="254"/>
      <c r="J198" s="254"/>
      <c r="K198" s="254"/>
      <c r="M198" s="254"/>
      <c r="N198" s="254"/>
      <c r="O198" s="254"/>
      <c r="Q198" s="254"/>
      <c r="R198" s="254"/>
      <c r="S198" s="254"/>
      <c r="U198" s="254"/>
      <c r="V198" s="254"/>
      <c r="W198" s="254"/>
    </row>
    <row r="199" spans="2:23">
      <c r="B199" s="254"/>
      <c r="D199" s="254"/>
      <c r="E199" s="254"/>
      <c r="F199" s="254"/>
      <c r="G199" s="254"/>
      <c r="I199" s="254"/>
      <c r="J199" s="254"/>
      <c r="K199" s="254"/>
      <c r="M199" s="254"/>
      <c r="N199" s="254"/>
      <c r="O199" s="254"/>
      <c r="Q199" s="254"/>
      <c r="R199" s="254"/>
      <c r="S199" s="254"/>
      <c r="U199" s="254"/>
      <c r="V199" s="254"/>
      <c r="W199" s="254"/>
    </row>
    <row r="200" spans="2:23">
      <c r="B200" s="254"/>
      <c r="D200" s="254"/>
      <c r="E200" s="254"/>
      <c r="F200" s="254"/>
      <c r="G200" s="254"/>
      <c r="I200" s="254"/>
      <c r="J200" s="254"/>
      <c r="K200" s="254"/>
      <c r="M200" s="254"/>
      <c r="N200" s="254"/>
      <c r="O200" s="254"/>
      <c r="Q200" s="254"/>
      <c r="R200" s="254"/>
      <c r="S200" s="254"/>
      <c r="U200" s="254"/>
      <c r="V200" s="254"/>
      <c r="W200" s="254"/>
    </row>
    <row r="201" spans="2:23">
      <c r="B201" s="254"/>
      <c r="D201" s="254"/>
      <c r="E201" s="254"/>
      <c r="F201" s="254"/>
      <c r="G201" s="254"/>
      <c r="I201" s="254"/>
      <c r="J201" s="254"/>
      <c r="K201" s="254"/>
      <c r="M201" s="254"/>
      <c r="N201" s="254"/>
      <c r="O201" s="254"/>
      <c r="Q201" s="254"/>
      <c r="R201" s="254"/>
      <c r="S201" s="254"/>
      <c r="U201" s="254"/>
      <c r="V201" s="254"/>
      <c r="W201" s="254"/>
    </row>
    <row r="202" spans="2:23">
      <c r="B202" s="254"/>
      <c r="D202" s="254"/>
      <c r="E202" s="254"/>
      <c r="F202" s="254"/>
      <c r="G202" s="254"/>
      <c r="I202" s="254"/>
      <c r="J202" s="254"/>
      <c r="K202" s="254"/>
      <c r="M202" s="254"/>
      <c r="N202" s="254"/>
      <c r="O202" s="254"/>
      <c r="Q202" s="254"/>
      <c r="R202" s="254"/>
      <c r="S202" s="254"/>
      <c r="U202" s="254"/>
      <c r="V202" s="254"/>
      <c r="W202" s="254"/>
    </row>
    <row r="203" spans="2:23">
      <c r="B203" s="254"/>
      <c r="D203" s="254"/>
      <c r="E203" s="254"/>
      <c r="F203" s="254"/>
      <c r="G203" s="254"/>
      <c r="I203" s="254"/>
      <c r="J203" s="254"/>
      <c r="K203" s="254"/>
      <c r="M203" s="254"/>
      <c r="N203" s="254"/>
      <c r="O203" s="254"/>
      <c r="Q203" s="254"/>
      <c r="R203" s="254"/>
      <c r="S203" s="254"/>
      <c r="U203" s="254"/>
      <c r="V203" s="254"/>
      <c r="W203" s="254"/>
    </row>
    <row r="204" spans="2:23">
      <c r="B204" s="254"/>
      <c r="D204" s="254"/>
      <c r="E204" s="254"/>
      <c r="F204" s="254"/>
      <c r="G204" s="254"/>
      <c r="I204" s="254"/>
      <c r="J204" s="254"/>
      <c r="K204" s="254"/>
      <c r="M204" s="254"/>
      <c r="N204" s="254"/>
      <c r="O204" s="254"/>
      <c r="Q204" s="254"/>
      <c r="R204" s="254"/>
      <c r="S204" s="254"/>
      <c r="U204" s="254"/>
      <c r="V204" s="254"/>
      <c r="W204" s="254"/>
    </row>
    <row r="205" spans="2:23">
      <c r="B205" s="254"/>
      <c r="D205" s="254"/>
      <c r="E205" s="254"/>
      <c r="F205" s="254"/>
      <c r="G205" s="254"/>
      <c r="I205" s="254"/>
      <c r="J205" s="254"/>
      <c r="K205" s="254"/>
      <c r="M205" s="254"/>
      <c r="N205" s="254"/>
      <c r="O205" s="254"/>
      <c r="Q205" s="254"/>
      <c r="R205" s="254"/>
      <c r="S205" s="254"/>
      <c r="U205" s="254"/>
      <c r="V205" s="254"/>
      <c r="W205" s="254"/>
    </row>
    <row r="206" spans="2:23">
      <c r="B206" s="254"/>
      <c r="D206" s="254"/>
      <c r="E206" s="254"/>
      <c r="F206" s="254"/>
      <c r="G206" s="254"/>
      <c r="I206" s="254"/>
      <c r="J206" s="254"/>
      <c r="K206" s="254"/>
      <c r="M206" s="254"/>
      <c r="N206" s="254"/>
      <c r="O206" s="254"/>
      <c r="Q206" s="254"/>
      <c r="R206" s="254"/>
      <c r="S206" s="254"/>
      <c r="U206" s="254"/>
      <c r="V206" s="254"/>
      <c r="W206" s="254"/>
    </row>
    <row r="207" spans="2:23">
      <c r="B207" s="254"/>
      <c r="D207" s="254"/>
      <c r="E207" s="254"/>
      <c r="F207" s="254"/>
      <c r="G207" s="254"/>
      <c r="I207" s="254"/>
      <c r="J207" s="254"/>
      <c r="K207" s="254"/>
      <c r="M207" s="254"/>
      <c r="N207" s="254"/>
      <c r="O207" s="254"/>
      <c r="Q207" s="254"/>
      <c r="R207" s="254"/>
      <c r="S207" s="254"/>
      <c r="U207" s="254"/>
      <c r="V207" s="254"/>
      <c r="W207" s="254"/>
    </row>
    <row r="208" spans="2:23">
      <c r="B208" s="254"/>
      <c r="D208" s="254"/>
      <c r="E208" s="254"/>
      <c r="F208" s="254"/>
      <c r="G208" s="254"/>
      <c r="I208" s="254"/>
      <c r="J208" s="254"/>
      <c r="K208" s="254"/>
      <c r="M208" s="254"/>
      <c r="N208" s="254"/>
      <c r="O208" s="254"/>
      <c r="Q208" s="254"/>
      <c r="R208" s="254"/>
      <c r="S208" s="254"/>
      <c r="U208" s="254"/>
      <c r="V208" s="254"/>
      <c r="W208" s="254"/>
    </row>
    <row r="209" spans="2:23">
      <c r="B209" s="254"/>
      <c r="D209" s="254"/>
      <c r="E209" s="254"/>
      <c r="F209" s="254"/>
      <c r="G209" s="254"/>
      <c r="I209" s="254"/>
      <c r="J209" s="254"/>
      <c r="K209" s="254"/>
      <c r="M209" s="254"/>
      <c r="N209" s="254"/>
      <c r="O209" s="254"/>
      <c r="Q209" s="254"/>
      <c r="R209" s="254"/>
      <c r="S209" s="254"/>
      <c r="U209" s="254"/>
      <c r="V209" s="254"/>
      <c r="W209" s="254"/>
    </row>
    <row r="210" spans="2:23">
      <c r="B210" s="254"/>
      <c r="D210" s="254"/>
      <c r="E210" s="254"/>
      <c r="F210" s="254"/>
      <c r="G210" s="254"/>
      <c r="I210" s="254"/>
      <c r="J210" s="254"/>
      <c r="K210" s="254"/>
      <c r="M210" s="254"/>
      <c r="N210" s="254"/>
      <c r="O210" s="254"/>
      <c r="Q210" s="254"/>
      <c r="R210" s="254"/>
      <c r="S210" s="254"/>
      <c r="U210" s="254"/>
      <c r="V210" s="254"/>
      <c r="W210" s="254"/>
    </row>
    <row r="211" spans="2:23">
      <c r="B211" s="254"/>
      <c r="D211" s="254"/>
      <c r="E211" s="254"/>
      <c r="F211" s="254"/>
      <c r="G211" s="254"/>
      <c r="I211" s="254"/>
      <c r="J211" s="254"/>
      <c r="K211" s="254"/>
      <c r="M211" s="254"/>
      <c r="N211" s="254"/>
      <c r="O211" s="254"/>
      <c r="Q211" s="254"/>
      <c r="R211" s="254"/>
      <c r="S211" s="254"/>
      <c r="U211" s="254"/>
      <c r="V211" s="254"/>
      <c r="W211" s="254"/>
    </row>
    <row r="212" spans="2:23">
      <c r="B212" s="254"/>
      <c r="D212" s="254"/>
      <c r="E212" s="254"/>
      <c r="F212" s="254"/>
      <c r="G212" s="254"/>
      <c r="I212" s="254"/>
      <c r="J212" s="254"/>
      <c r="K212" s="254"/>
      <c r="M212" s="254"/>
      <c r="N212" s="254"/>
      <c r="O212" s="254"/>
      <c r="Q212" s="254"/>
      <c r="R212" s="254"/>
      <c r="S212" s="254"/>
      <c r="U212" s="254"/>
      <c r="V212" s="254"/>
      <c r="W212" s="254"/>
    </row>
    <row r="213" spans="2:23">
      <c r="B213" s="254"/>
      <c r="D213" s="254"/>
      <c r="E213" s="254"/>
      <c r="F213" s="254"/>
      <c r="G213" s="254"/>
      <c r="I213" s="254"/>
      <c r="J213" s="254"/>
      <c r="K213" s="254"/>
      <c r="M213" s="254"/>
      <c r="N213" s="254"/>
      <c r="O213" s="254"/>
      <c r="Q213" s="254"/>
      <c r="R213" s="254"/>
      <c r="S213" s="254"/>
      <c r="U213" s="254"/>
      <c r="V213" s="254"/>
      <c r="W213" s="254"/>
    </row>
    <row r="214" spans="2:23">
      <c r="B214" s="254"/>
      <c r="D214" s="254"/>
      <c r="E214" s="254"/>
      <c r="F214" s="254"/>
      <c r="G214" s="254"/>
      <c r="I214" s="254"/>
      <c r="J214" s="254"/>
      <c r="K214" s="254"/>
      <c r="M214" s="254"/>
      <c r="N214" s="254"/>
      <c r="O214" s="254"/>
      <c r="Q214" s="254"/>
      <c r="R214" s="254"/>
      <c r="S214" s="254"/>
      <c r="U214" s="254"/>
      <c r="V214" s="254"/>
      <c r="W214" s="254"/>
    </row>
    <row r="215" spans="2:23">
      <c r="B215" s="254"/>
      <c r="D215" s="254"/>
      <c r="E215" s="254"/>
      <c r="F215" s="254"/>
      <c r="G215" s="254"/>
      <c r="I215" s="254"/>
      <c r="J215" s="254"/>
      <c r="K215" s="254"/>
      <c r="M215" s="254"/>
      <c r="N215" s="254"/>
      <c r="O215" s="254"/>
      <c r="Q215" s="254"/>
      <c r="R215" s="254"/>
      <c r="S215" s="254"/>
      <c r="U215" s="254"/>
      <c r="V215" s="254"/>
      <c r="W215" s="254"/>
    </row>
    <row r="216" spans="2:23">
      <c r="B216" s="254"/>
      <c r="D216" s="254"/>
      <c r="E216" s="254"/>
      <c r="F216" s="254"/>
      <c r="G216" s="254"/>
      <c r="I216" s="254"/>
      <c r="J216" s="254"/>
      <c r="K216" s="254"/>
      <c r="M216" s="254"/>
      <c r="N216" s="254"/>
      <c r="O216" s="254"/>
      <c r="Q216" s="254"/>
      <c r="R216" s="254"/>
      <c r="S216" s="254"/>
      <c r="U216" s="254"/>
      <c r="V216" s="254"/>
      <c r="W216" s="254"/>
    </row>
    <row r="217" spans="2:23">
      <c r="B217" s="254"/>
      <c r="D217" s="254"/>
      <c r="E217" s="254"/>
      <c r="F217" s="254"/>
      <c r="G217" s="254"/>
      <c r="I217" s="254"/>
      <c r="J217" s="254"/>
      <c r="K217" s="254"/>
      <c r="M217" s="254"/>
      <c r="N217" s="254"/>
      <c r="O217" s="254"/>
      <c r="Q217" s="254"/>
      <c r="R217" s="254"/>
      <c r="S217" s="254"/>
      <c r="U217" s="254"/>
      <c r="V217" s="254"/>
      <c r="W217" s="254"/>
    </row>
    <row r="218" spans="2:23">
      <c r="B218" s="254"/>
      <c r="D218" s="254"/>
      <c r="E218" s="254"/>
      <c r="F218" s="254"/>
      <c r="G218" s="254"/>
      <c r="I218" s="254"/>
      <c r="J218" s="254"/>
      <c r="K218" s="254"/>
      <c r="M218" s="254"/>
      <c r="N218" s="254"/>
      <c r="O218" s="254"/>
      <c r="Q218" s="254"/>
      <c r="R218" s="254"/>
      <c r="S218" s="254"/>
      <c r="U218" s="254"/>
      <c r="V218" s="254"/>
      <c r="W218" s="254"/>
    </row>
    <row r="219" spans="2:23">
      <c r="B219" s="254"/>
      <c r="D219" s="254"/>
      <c r="E219" s="254"/>
      <c r="F219" s="254"/>
      <c r="G219" s="254"/>
      <c r="I219" s="254"/>
      <c r="J219" s="254"/>
      <c r="K219" s="254"/>
      <c r="M219" s="254"/>
      <c r="N219" s="254"/>
      <c r="O219" s="254"/>
      <c r="Q219" s="254"/>
      <c r="R219" s="254"/>
      <c r="S219" s="254"/>
      <c r="U219" s="254"/>
      <c r="V219" s="254"/>
      <c r="W219" s="254"/>
    </row>
    <row r="220" spans="2:23">
      <c r="B220" s="254"/>
      <c r="D220" s="254"/>
      <c r="E220" s="254"/>
      <c r="F220" s="254"/>
      <c r="G220" s="254"/>
      <c r="I220" s="254"/>
      <c r="J220" s="254"/>
      <c r="K220" s="254"/>
      <c r="M220" s="254"/>
      <c r="N220" s="254"/>
      <c r="O220" s="254"/>
      <c r="Q220" s="254"/>
      <c r="R220" s="254"/>
      <c r="S220" s="254"/>
      <c r="U220" s="254"/>
      <c r="V220" s="254"/>
      <c r="W220" s="254"/>
    </row>
    <row r="221" spans="2:23">
      <c r="B221" s="254"/>
      <c r="D221" s="254"/>
      <c r="E221" s="254"/>
      <c r="F221" s="254"/>
      <c r="G221" s="254"/>
      <c r="I221" s="254"/>
      <c r="J221" s="254"/>
      <c r="K221" s="254"/>
      <c r="M221" s="254"/>
      <c r="N221" s="254"/>
      <c r="O221" s="254"/>
      <c r="Q221" s="254"/>
      <c r="R221" s="254"/>
      <c r="S221" s="254"/>
      <c r="U221" s="254"/>
      <c r="V221" s="254"/>
      <c r="W221" s="254"/>
    </row>
    <row r="222" spans="2:23">
      <c r="B222" s="254"/>
      <c r="D222" s="254"/>
      <c r="E222" s="254"/>
      <c r="F222" s="254"/>
      <c r="G222" s="254"/>
      <c r="I222" s="254"/>
      <c r="J222" s="254"/>
      <c r="K222" s="254"/>
      <c r="M222" s="254"/>
      <c r="N222" s="254"/>
      <c r="O222" s="254"/>
      <c r="Q222" s="254"/>
      <c r="R222" s="254"/>
      <c r="S222" s="254"/>
      <c r="U222" s="254"/>
      <c r="V222" s="254"/>
      <c r="W222" s="254"/>
    </row>
    <row r="223" spans="2:23">
      <c r="B223" s="254"/>
      <c r="D223" s="254"/>
      <c r="E223" s="254"/>
      <c r="F223" s="254"/>
      <c r="G223" s="254"/>
      <c r="I223" s="254"/>
      <c r="J223" s="254"/>
      <c r="K223" s="254"/>
      <c r="M223" s="254"/>
      <c r="N223" s="254"/>
      <c r="O223" s="254"/>
      <c r="Q223" s="254"/>
      <c r="R223" s="254"/>
      <c r="S223" s="254"/>
      <c r="U223" s="254"/>
      <c r="V223" s="254"/>
      <c r="W223" s="254"/>
    </row>
    <row r="224" spans="2:23">
      <c r="B224" s="254"/>
      <c r="D224" s="254"/>
      <c r="E224" s="254"/>
      <c r="F224" s="254"/>
      <c r="G224" s="254"/>
      <c r="I224" s="254"/>
      <c r="J224" s="254"/>
      <c r="K224" s="254"/>
      <c r="M224" s="254"/>
      <c r="N224" s="254"/>
      <c r="O224" s="254"/>
      <c r="Q224" s="254"/>
      <c r="R224" s="254"/>
      <c r="S224" s="254"/>
      <c r="U224" s="254"/>
      <c r="V224" s="254"/>
      <c r="W224" s="254"/>
    </row>
    <row r="225" spans="2:23">
      <c r="B225" s="254"/>
      <c r="D225" s="254"/>
      <c r="E225" s="254"/>
      <c r="F225" s="254"/>
      <c r="G225" s="254"/>
      <c r="I225" s="254"/>
      <c r="J225" s="254"/>
      <c r="K225" s="254"/>
      <c r="M225" s="254"/>
      <c r="N225" s="254"/>
      <c r="O225" s="254"/>
      <c r="Q225" s="254"/>
      <c r="R225" s="254"/>
      <c r="S225" s="254"/>
      <c r="U225" s="254"/>
      <c r="V225" s="254"/>
      <c r="W225" s="254"/>
    </row>
    <row r="226" spans="2:23">
      <c r="B226" s="254"/>
      <c r="D226" s="254"/>
      <c r="E226" s="254"/>
      <c r="F226" s="254"/>
      <c r="G226" s="254"/>
      <c r="I226" s="254"/>
      <c r="J226" s="254"/>
      <c r="K226" s="254"/>
      <c r="M226" s="254"/>
      <c r="N226" s="254"/>
      <c r="O226" s="254"/>
      <c r="Q226" s="254"/>
      <c r="R226" s="254"/>
      <c r="S226" s="254"/>
      <c r="U226" s="254"/>
      <c r="V226" s="254"/>
      <c r="W226" s="254"/>
    </row>
    <row r="227" spans="2:23">
      <c r="B227" s="254"/>
      <c r="D227" s="254"/>
      <c r="E227" s="254"/>
      <c r="F227" s="254"/>
      <c r="G227" s="254"/>
      <c r="I227" s="254"/>
      <c r="J227" s="254"/>
      <c r="K227" s="254"/>
      <c r="M227" s="254"/>
      <c r="N227" s="254"/>
      <c r="O227" s="254"/>
      <c r="Q227" s="254"/>
      <c r="R227" s="254"/>
      <c r="S227" s="254"/>
      <c r="U227" s="254"/>
      <c r="V227" s="254"/>
      <c r="W227" s="254"/>
    </row>
    <row r="228" spans="2:23">
      <c r="B228" s="254"/>
      <c r="D228" s="254"/>
      <c r="E228" s="254"/>
      <c r="F228" s="254"/>
      <c r="G228" s="254"/>
      <c r="I228" s="254"/>
      <c r="J228" s="254"/>
      <c r="K228" s="254"/>
      <c r="M228" s="254"/>
      <c r="N228" s="254"/>
      <c r="O228" s="254"/>
      <c r="Q228" s="254"/>
      <c r="R228" s="254"/>
      <c r="S228" s="254"/>
      <c r="U228" s="254"/>
      <c r="V228" s="254"/>
      <c r="W228" s="254"/>
    </row>
    <row r="229" spans="2:23">
      <c r="B229" s="254"/>
      <c r="D229" s="254"/>
      <c r="E229" s="254"/>
      <c r="F229" s="254"/>
      <c r="G229" s="254"/>
      <c r="I229" s="254"/>
      <c r="J229" s="254"/>
      <c r="K229" s="254"/>
      <c r="M229" s="254"/>
      <c r="N229" s="254"/>
      <c r="O229" s="254"/>
      <c r="Q229" s="254"/>
      <c r="R229" s="254"/>
      <c r="S229" s="254"/>
      <c r="U229" s="254"/>
      <c r="V229" s="254"/>
      <c r="W229" s="254"/>
    </row>
    <row r="230" spans="2:23">
      <c r="B230" s="254"/>
      <c r="D230" s="254"/>
      <c r="E230" s="254"/>
      <c r="F230" s="254"/>
      <c r="G230" s="254"/>
      <c r="I230" s="254"/>
      <c r="J230" s="254"/>
      <c r="K230" s="254"/>
      <c r="M230" s="254"/>
      <c r="N230" s="254"/>
      <c r="O230" s="254"/>
      <c r="Q230" s="254"/>
      <c r="R230" s="254"/>
      <c r="S230" s="254"/>
      <c r="U230" s="254"/>
      <c r="V230" s="254"/>
      <c r="W230" s="254"/>
    </row>
    <row r="231" spans="2:23">
      <c r="B231" s="254"/>
      <c r="D231" s="254"/>
      <c r="E231" s="254"/>
      <c r="F231" s="254"/>
      <c r="G231" s="254"/>
      <c r="I231" s="254"/>
      <c r="J231" s="254"/>
      <c r="K231" s="254"/>
      <c r="M231" s="254"/>
      <c r="N231" s="254"/>
      <c r="O231" s="254"/>
      <c r="Q231" s="254"/>
      <c r="R231" s="254"/>
      <c r="S231" s="254"/>
      <c r="U231" s="254"/>
      <c r="V231" s="254"/>
      <c r="W231" s="254"/>
    </row>
    <row r="232" spans="2:23">
      <c r="B232" s="254"/>
      <c r="D232" s="254"/>
      <c r="E232" s="254"/>
      <c r="F232" s="254"/>
      <c r="G232" s="254"/>
      <c r="I232" s="254"/>
      <c r="J232" s="254"/>
      <c r="K232" s="254"/>
      <c r="M232" s="254"/>
      <c r="N232" s="254"/>
      <c r="O232" s="254"/>
      <c r="Q232" s="254"/>
      <c r="R232" s="254"/>
      <c r="S232" s="254"/>
      <c r="U232" s="254"/>
      <c r="V232" s="254"/>
      <c r="W232" s="254"/>
    </row>
    <row r="233" spans="2:23">
      <c r="B233" s="254"/>
      <c r="D233" s="254"/>
      <c r="E233" s="254"/>
      <c r="F233" s="254"/>
      <c r="G233" s="254"/>
      <c r="I233" s="254"/>
      <c r="J233" s="254"/>
      <c r="K233" s="254"/>
      <c r="M233" s="254"/>
      <c r="N233" s="254"/>
      <c r="O233" s="254"/>
      <c r="Q233" s="254"/>
      <c r="R233" s="254"/>
      <c r="S233" s="254"/>
      <c r="U233" s="254"/>
      <c r="V233" s="254"/>
      <c r="W233" s="254"/>
    </row>
    <row r="234" spans="2:23">
      <c r="B234" s="254"/>
      <c r="D234" s="254"/>
      <c r="E234" s="254"/>
      <c r="F234" s="254"/>
      <c r="G234" s="254"/>
      <c r="I234" s="254"/>
      <c r="J234" s="254"/>
      <c r="K234" s="254"/>
      <c r="M234" s="254"/>
      <c r="N234" s="254"/>
      <c r="O234" s="254"/>
      <c r="Q234" s="254"/>
      <c r="R234" s="254"/>
      <c r="S234" s="254"/>
      <c r="U234" s="254"/>
      <c r="V234" s="254"/>
      <c r="W234" s="254"/>
    </row>
    <row r="235" spans="2:23">
      <c r="B235" s="254"/>
      <c r="D235" s="254"/>
      <c r="E235" s="254"/>
      <c r="F235" s="254"/>
      <c r="G235" s="254"/>
      <c r="I235" s="254"/>
      <c r="J235" s="254"/>
      <c r="K235" s="254"/>
      <c r="M235" s="254"/>
      <c r="N235" s="254"/>
      <c r="O235" s="254"/>
      <c r="Q235" s="254"/>
      <c r="R235" s="254"/>
      <c r="S235" s="254"/>
      <c r="U235" s="254"/>
      <c r="V235" s="254"/>
      <c r="W235" s="254"/>
    </row>
    <row r="236" spans="2:23">
      <c r="B236" s="254"/>
      <c r="D236" s="254"/>
      <c r="E236" s="254"/>
      <c r="F236" s="254"/>
      <c r="G236" s="254"/>
      <c r="I236" s="254"/>
      <c r="J236" s="254"/>
      <c r="K236" s="254"/>
      <c r="M236" s="254"/>
      <c r="N236" s="254"/>
      <c r="O236" s="254"/>
      <c r="Q236" s="254"/>
      <c r="R236" s="254"/>
      <c r="S236" s="254"/>
      <c r="U236" s="254"/>
      <c r="V236" s="254"/>
      <c r="W236" s="254"/>
    </row>
    <row r="237" spans="2:23">
      <c r="B237" s="254"/>
      <c r="D237" s="254"/>
      <c r="E237" s="254"/>
      <c r="F237" s="254"/>
      <c r="G237" s="254"/>
      <c r="I237" s="254"/>
      <c r="J237" s="254"/>
      <c r="K237" s="254"/>
      <c r="M237" s="254"/>
      <c r="N237" s="254"/>
      <c r="O237" s="254"/>
      <c r="Q237" s="254"/>
      <c r="R237" s="254"/>
      <c r="S237" s="254"/>
      <c r="U237" s="254"/>
      <c r="V237" s="254"/>
      <c r="W237" s="254"/>
    </row>
    <row r="238" spans="2:23">
      <c r="B238" s="254"/>
      <c r="D238" s="254"/>
      <c r="E238" s="254"/>
      <c r="F238" s="254"/>
      <c r="G238" s="254"/>
      <c r="I238" s="254"/>
      <c r="J238" s="254"/>
      <c r="K238" s="254"/>
      <c r="M238" s="254"/>
      <c r="N238" s="254"/>
      <c r="O238" s="254"/>
      <c r="Q238" s="254"/>
      <c r="R238" s="254"/>
      <c r="S238" s="254"/>
      <c r="U238" s="254"/>
      <c r="V238" s="254"/>
      <c r="W238" s="254"/>
    </row>
    <row r="239" spans="2:23">
      <c r="B239" s="254"/>
      <c r="D239" s="254"/>
      <c r="E239" s="254"/>
      <c r="F239" s="254"/>
      <c r="G239" s="254"/>
      <c r="I239" s="254"/>
      <c r="J239" s="254"/>
      <c r="K239" s="254"/>
      <c r="M239" s="254"/>
      <c r="N239" s="254"/>
      <c r="O239" s="254"/>
      <c r="Q239" s="254"/>
      <c r="R239" s="254"/>
      <c r="S239" s="254"/>
      <c r="U239" s="254"/>
      <c r="V239" s="254"/>
      <c r="W239" s="254"/>
    </row>
    <row r="240" spans="2:23">
      <c r="B240" s="254"/>
      <c r="D240" s="254"/>
      <c r="E240" s="254"/>
      <c r="F240" s="254"/>
      <c r="G240" s="254"/>
      <c r="I240" s="254"/>
      <c r="J240" s="254"/>
      <c r="K240" s="254"/>
      <c r="M240" s="254"/>
      <c r="N240" s="254"/>
      <c r="O240" s="254"/>
      <c r="Q240" s="254"/>
      <c r="R240" s="254"/>
      <c r="S240" s="254"/>
      <c r="U240" s="254"/>
      <c r="V240" s="254"/>
      <c r="W240" s="254"/>
    </row>
    <row r="241" spans="2:23">
      <c r="B241" s="254"/>
      <c r="D241" s="254"/>
      <c r="E241" s="254"/>
      <c r="F241" s="254"/>
      <c r="G241" s="254"/>
      <c r="I241" s="254"/>
      <c r="J241" s="254"/>
      <c r="K241" s="254"/>
      <c r="M241" s="254"/>
      <c r="N241" s="254"/>
      <c r="O241" s="254"/>
      <c r="Q241" s="254"/>
      <c r="R241" s="254"/>
      <c r="S241" s="254"/>
      <c r="U241" s="254"/>
      <c r="V241" s="254"/>
      <c r="W241" s="254"/>
    </row>
    <row r="242" spans="2:23">
      <c r="B242" s="254"/>
      <c r="D242" s="254"/>
      <c r="E242" s="254"/>
      <c r="F242" s="254"/>
      <c r="G242" s="254"/>
      <c r="I242" s="254"/>
      <c r="J242" s="254"/>
      <c r="K242" s="254"/>
      <c r="M242" s="254"/>
      <c r="N242" s="254"/>
      <c r="O242" s="254"/>
      <c r="Q242" s="254"/>
      <c r="R242" s="254"/>
      <c r="S242" s="254"/>
      <c r="U242" s="254"/>
      <c r="V242" s="254"/>
      <c r="W242" s="254"/>
    </row>
    <row r="243" spans="2:23">
      <c r="B243" s="254"/>
      <c r="D243" s="254"/>
      <c r="E243" s="254"/>
      <c r="F243" s="254"/>
      <c r="G243" s="254"/>
      <c r="I243" s="254"/>
      <c r="J243" s="254"/>
      <c r="K243" s="254"/>
      <c r="M243" s="254"/>
      <c r="N243" s="254"/>
      <c r="O243" s="254"/>
      <c r="Q243" s="254"/>
      <c r="R243" s="254"/>
      <c r="S243" s="254"/>
      <c r="U243" s="254"/>
      <c r="V243" s="254"/>
      <c r="W243" s="254"/>
    </row>
    <row r="244" spans="2:23">
      <c r="B244" s="254"/>
      <c r="D244" s="254"/>
      <c r="E244" s="254"/>
      <c r="F244" s="254"/>
      <c r="G244" s="254"/>
      <c r="I244" s="254"/>
      <c r="J244" s="254"/>
      <c r="K244" s="254"/>
      <c r="M244" s="254"/>
      <c r="N244" s="254"/>
      <c r="O244" s="254"/>
      <c r="Q244" s="254"/>
      <c r="R244" s="254"/>
      <c r="S244" s="254"/>
      <c r="U244" s="254"/>
      <c r="V244" s="254"/>
      <c r="W244" s="254"/>
    </row>
    <row r="245" spans="2:23">
      <c r="B245" s="254"/>
      <c r="D245" s="254"/>
      <c r="E245" s="254"/>
      <c r="F245" s="254"/>
      <c r="G245" s="254"/>
      <c r="I245" s="254"/>
      <c r="J245" s="254"/>
      <c r="K245" s="254"/>
      <c r="M245" s="254"/>
      <c r="N245" s="254"/>
      <c r="O245" s="254"/>
      <c r="Q245" s="254"/>
      <c r="R245" s="254"/>
      <c r="S245" s="254"/>
      <c r="U245" s="254"/>
      <c r="V245" s="254"/>
      <c r="W245" s="254"/>
    </row>
    <row r="246" spans="2:23">
      <c r="B246" s="254"/>
      <c r="D246" s="254"/>
      <c r="E246" s="254"/>
      <c r="F246" s="254"/>
      <c r="G246" s="254"/>
      <c r="I246" s="254"/>
      <c r="J246" s="254"/>
      <c r="K246" s="254"/>
      <c r="M246" s="254"/>
      <c r="N246" s="254"/>
      <c r="O246" s="254"/>
      <c r="Q246" s="254"/>
      <c r="R246" s="254"/>
      <c r="S246" s="254"/>
      <c r="U246" s="254"/>
      <c r="V246" s="254"/>
      <c r="W246" s="254"/>
    </row>
    <row r="247" spans="2:23">
      <c r="B247" s="254"/>
      <c r="D247" s="254"/>
      <c r="E247" s="254"/>
      <c r="F247" s="254"/>
      <c r="G247" s="254"/>
      <c r="I247" s="254"/>
      <c r="J247" s="254"/>
      <c r="K247" s="254"/>
      <c r="M247" s="254"/>
      <c r="N247" s="254"/>
      <c r="O247" s="254"/>
      <c r="Q247" s="254"/>
      <c r="R247" s="254"/>
      <c r="S247" s="254"/>
      <c r="U247" s="254"/>
      <c r="V247" s="254"/>
      <c r="W247" s="254"/>
    </row>
    <row r="248" spans="2:23">
      <c r="B248" s="254"/>
      <c r="D248" s="254"/>
      <c r="E248" s="254"/>
      <c r="F248" s="254"/>
      <c r="G248" s="254"/>
      <c r="I248" s="254"/>
      <c r="J248" s="254"/>
      <c r="K248" s="254"/>
      <c r="M248" s="254"/>
      <c r="N248" s="254"/>
      <c r="O248" s="254"/>
      <c r="Q248" s="254"/>
      <c r="R248" s="254"/>
      <c r="S248" s="254"/>
      <c r="U248" s="254"/>
      <c r="V248" s="254"/>
      <c r="W248" s="254"/>
    </row>
    <row r="249" spans="2:23">
      <c r="B249" s="254"/>
      <c r="D249" s="254"/>
      <c r="E249" s="254"/>
      <c r="F249" s="254"/>
      <c r="G249" s="254"/>
      <c r="I249" s="254"/>
      <c r="J249" s="254"/>
      <c r="K249" s="254"/>
      <c r="M249" s="254"/>
      <c r="N249" s="254"/>
      <c r="O249" s="254"/>
      <c r="Q249" s="254"/>
      <c r="R249" s="254"/>
      <c r="S249" s="254"/>
      <c r="U249" s="254"/>
      <c r="V249" s="254"/>
      <c r="W249" s="254"/>
    </row>
    <row r="250" spans="2:23">
      <c r="B250" s="254"/>
      <c r="D250" s="254"/>
      <c r="E250" s="254"/>
      <c r="F250" s="254"/>
      <c r="G250" s="254"/>
      <c r="I250" s="254"/>
      <c r="J250" s="254"/>
      <c r="K250" s="254"/>
      <c r="M250" s="254"/>
      <c r="N250" s="254"/>
      <c r="O250" s="254"/>
      <c r="Q250" s="254"/>
      <c r="R250" s="254"/>
      <c r="S250" s="254"/>
      <c r="U250" s="254"/>
      <c r="V250" s="254"/>
      <c r="W250" s="254"/>
    </row>
    <row r="251" spans="2:23">
      <c r="B251" s="254"/>
      <c r="D251" s="254"/>
      <c r="E251" s="254"/>
      <c r="F251" s="254"/>
      <c r="G251" s="254"/>
      <c r="I251" s="254"/>
      <c r="J251" s="254"/>
      <c r="K251" s="254"/>
      <c r="M251" s="254"/>
      <c r="N251" s="254"/>
      <c r="O251" s="254"/>
      <c r="Q251" s="254"/>
      <c r="R251" s="254"/>
      <c r="S251" s="254"/>
      <c r="U251" s="254"/>
      <c r="V251" s="254"/>
      <c r="W251" s="254"/>
    </row>
    <row r="252" spans="2:23">
      <c r="B252" s="254"/>
      <c r="D252" s="254"/>
      <c r="E252" s="254"/>
      <c r="F252" s="254"/>
      <c r="G252" s="254"/>
      <c r="I252" s="254"/>
      <c r="J252" s="254"/>
      <c r="K252" s="254"/>
      <c r="M252" s="254"/>
      <c r="N252" s="254"/>
      <c r="O252" s="254"/>
      <c r="Q252" s="254"/>
      <c r="R252" s="254"/>
      <c r="S252" s="254"/>
      <c r="U252" s="254"/>
      <c r="V252" s="254"/>
      <c r="W252" s="254"/>
    </row>
    <row r="253" spans="2:23">
      <c r="B253" s="254"/>
      <c r="D253" s="254"/>
      <c r="E253" s="254"/>
      <c r="F253" s="254"/>
      <c r="G253" s="254"/>
      <c r="I253" s="254"/>
      <c r="J253" s="254"/>
      <c r="K253" s="254"/>
      <c r="M253" s="254"/>
      <c r="N253" s="254"/>
      <c r="O253" s="254"/>
      <c r="Q253" s="254"/>
      <c r="R253" s="254"/>
      <c r="S253" s="254"/>
      <c r="U253" s="254"/>
      <c r="V253" s="254"/>
      <c r="W253" s="254"/>
    </row>
    <row r="254" spans="2:23">
      <c r="B254" s="254"/>
      <c r="D254" s="254"/>
      <c r="E254" s="254"/>
      <c r="F254" s="254"/>
      <c r="G254" s="254"/>
      <c r="I254" s="254"/>
      <c r="J254" s="254"/>
      <c r="K254" s="254"/>
      <c r="M254" s="254"/>
      <c r="N254" s="254"/>
      <c r="O254" s="254"/>
      <c r="Q254" s="254"/>
      <c r="R254" s="254"/>
      <c r="S254" s="254"/>
      <c r="U254" s="254"/>
      <c r="V254" s="254"/>
      <c r="W254" s="254"/>
    </row>
    <row r="255" spans="2:23">
      <c r="B255" s="254"/>
      <c r="D255" s="254"/>
      <c r="E255" s="254"/>
      <c r="F255" s="254"/>
      <c r="G255" s="254"/>
      <c r="I255" s="254"/>
      <c r="J255" s="254"/>
      <c r="K255" s="254"/>
      <c r="M255" s="254"/>
      <c r="N255" s="254"/>
      <c r="O255" s="254"/>
      <c r="Q255" s="254"/>
      <c r="R255" s="254"/>
      <c r="S255" s="254"/>
      <c r="U255" s="254"/>
      <c r="V255" s="254"/>
      <c r="W255" s="254"/>
    </row>
    <row r="256" spans="2:23">
      <c r="B256" s="254"/>
      <c r="D256" s="254"/>
      <c r="E256" s="254"/>
      <c r="F256" s="254"/>
      <c r="G256" s="254"/>
      <c r="I256" s="254"/>
      <c r="J256" s="254"/>
      <c r="K256" s="254"/>
      <c r="M256" s="254"/>
      <c r="N256" s="254"/>
      <c r="O256" s="254"/>
      <c r="Q256" s="254"/>
      <c r="R256" s="254"/>
      <c r="S256" s="254"/>
      <c r="U256" s="254"/>
      <c r="V256" s="254"/>
      <c r="W256" s="254"/>
    </row>
    <row r="257" spans="2:23">
      <c r="B257" s="254"/>
      <c r="D257" s="254"/>
      <c r="E257" s="254"/>
      <c r="F257" s="254"/>
      <c r="G257" s="254"/>
      <c r="I257" s="254"/>
      <c r="J257" s="254"/>
      <c r="K257" s="254"/>
      <c r="M257" s="254"/>
      <c r="N257" s="254"/>
      <c r="O257" s="254"/>
      <c r="Q257" s="254"/>
      <c r="R257" s="254"/>
      <c r="S257" s="254"/>
      <c r="U257" s="254"/>
      <c r="V257" s="254"/>
      <c r="W257" s="254"/>
    </row>
    <row r="258" spans="2:23">
      <c r="B258" s="254"/>
      <c r="D258" s="254"/>
      <c r="E258" s="254"/>
      <c r="F258" s="254"/>
      <c r="G258" s="254"/>
      <c r="I258" s="254"/>
      <c r="J258" s="254"/>
      <c r="K258" s="254"/>
      <c r="M258" s="254"/>
      <c r="N258" s="254"/>
      <c r="O258" s="254"/>
      <c r="Q258" s="254"/>
      <c r="R258" s="254"/>
      <c r="S258" s="254"/>
      <c r="U258" s="254"/>
      <c r="V258" s="254"/>
      <c r="W258" s="254"/>
    </row>
    <row r="259" spans="2:23">
      <c r="B259" s="254"/>
      <c r="D259" s="254"/>
      <c r="E259" s="254"/>
      <c r="F259" s="254"/>
      <c r="G259" s="254"/>
      <c r="I259" s="254"/>
      <c r="J259" s="254"/>
      <c r="K259" s="254"/>
      <c r="M259" s="254"/>
      <c r="N259" s="254"/>
      <c r="O259" s="254"/>
      <c r="Q259" s="254"/>
      <c r="R259" s="254"/>
      <c r="S259" s="254"/>
      <c r="U259" s="254"/>
      <c r="V259" s="254"/>
      <c r="W259" s="254"/>
    </row>
    <row r="260" spans="2:23">
      <c r="B260" s="254"/>
      <c r="D260" s="254"/>
      <c r="E260" s="254"/>
      <c r="F260" s="254"/>
      <c r="G260" s="254"/>
      <c r="I260" s="254"/>
      <c r="J260" s="254"/>
      <c r="K260" s="254"/>
      <c r="M260" s="254"/>
      <c r="N260" s="254"/>
      <c r="O260" s="254"/>
      <c r="Q260" s="254"/>
      <c r="R260" s="254"/>
      <c r="S260" s="254"/>
      <c r="U260" s="254"/>
      <c r="V260" s="254"/>
      <c r="W260" s="254"/>
    </row>
    <row r="261" spans="2:23">
      <c r="B261" s="254"/>
      <c r="D261" s="254"/>
      <c r="E261" s="254"/>
      <c r="F261" s="254"/>
      <c r="G261" s="254"/>
      <c r="I261" s="254"/>
      <c r="J261" s="254"/>
      <c r="K261" s="254"/>
      <c r="M261" s="254"/>
      <c r="N261" s="254"/>
      <c r="O261" s="254"/>
      <c r="Q261" s="254"/>
      <c r="R261" s="254"/>
      <c r="S261" s="254"/>
      <c r="U261" s="254"/>
      <c r="V261" s="254"/>
      <c r="W261" s="254"/>
    </row>
    <row r="262" spans="2:23">
      <c r="B262" s="254"/>
      <c r="D262" s="254"/>
      <c r="E262" s="254"/>
      <c r="F262" s="254"/>
      <c r="G262" s="254"/>
      <c r="I262" s="254"/>
      <c r="J262" s="254"/>
      <c r="K262" s="254"/>
      <c r="M262" s="254"/>
      <c r="N262" s="254"/>
      <c r="O262" s="254"/>
      <c r="Q262" s="254"/>
      <c r="R262" s="254"/>
      <c r="S262" s="254"/>
      <c r="U262" s="254"/>
      <c r="V262" s="254"/>
      <c r="W262" s="254"/>
    </row>
    <row r="263" spans="2:23">
      <c r="B263" s="254"/>
      <c r="D263" s="254"/>
      <c r="E263" s="254"/>
      <c r="F263" s="254"/>
      <c r="G263" s="254"/>
      <c r="I263" s="254"/>
      <c r="J263" s="254"/>
      <c r="K263" s="254"/>
      <c r="M263" s="254"/>
      <c r="N263" s="254"/>
      <c r="O263" s="254"/>
      <c r="Q263" s="254"/>
      <c r="R263" s="254"/>
      <c r="S263" s="254"/>
      <c r="U263" s="254"/>
      <c r="V263" s="254"/>
      <c r="W263" s="254"/>
    </row>
    <row r="264" spans="2:23">
      <c r="B264" s="254"/>
      <c r="D264" s="254"/>
      <c r="E264" s="254"/>
      <c r="F264" s="254"/>
      <c r="G264" s="254"/>
      <c r="I264" s="254"/>
      <c r="J264" s="254"/>
      <c r="K264" s="254"/>
      <c r="M264" s="254"/>
      <c r="N264" s="254"/>
      <c r="O264" s="254"/>
      <c r="Q264" s="254"/>
      <c r="R264" s="254"/>
      <c r="S264" s="254"/>
      <c r="U264" s="254"/>
      <c r="V264" s="254"/>
      <c r="W264" s="254"/>
    </row>
    <row r="265" spans="2:23">
      <c r="B265" s="254"/>
      <c r="D265" s="254"/>
      <c r="E265" s="254"/>
      <c r="F265" s="254"/>
      <c r="G265" s="254"/>
      <c r="I265" s="254"/>
      <c r="J265" s="254"/>
      <c r="K265" s="254"/>
      <c r="M265" s="254"/>
      <c r="N265" s="254"/>
      <c r="O265" s="254"/>
      <c r="Q265" s="254"/>
      <c r="R265" s="254"/>
      <c r="S265" s="254"/>
      <c r="U265" s="254"/>
      <c r="V265" s="254"/>
      <c r="W265" s="254"/>
    </row>
    <row r="266" spans="2:23">
      <c r="B266" s="254"/>
      <c r="D266" s="254"/>
      <c r="E266" s="254"/>
      <c r="F266" s="254"/>
      <c r="G266" s="254"/>
      <c r="I266" s="254"/>
      <c r="J266" s="254"/>
      <c r="K266" s="254"/>
      <c r="M266" s="254"/>
      <c r="N266" s="254"/>
      <c r="O266" s="254"/>
      <c r="Q266" s="254"/>
      <c r="R266" s="254"/>
      <c r="S266" s="254"/>
      <c r="U266" s="254"/>
      <c r="V266" s="254"/>
      <c r="W266" s="254"/>
    </row>
    <row r="267" spans="2:23">
      <c r="B267" s="254"/>
      <c r="D267" s="254"/>
      <c r="E267" s="254"/>
      <c r="F267" s="254"/>
      <c r="G267" s="254"/>
      <c r="I267" s="254"/>
      <c r="J267" s="254"/>
      <c r="K267" s="254"/>
      <c r="M267" s="254"/>
      <c r="N267" s="254"/>
      <c r="O267" s="254"/>
      <c r="Q267" s="254"/>
      <c r="R267" s="254"/>
      <c r="S267" s="254"/>
      <c r="U267" s="254"/>
      <c r="V267" s="254"/>
      <c r="W267" s="254"/>
    </row>
    <row r="268" spans="2:23">
      <c r="B268" s="254"/>
      <c r="D268" s="254"/>
      <c r="E268" s="254"/>
      <c r="F268" s="254"/>
      <c r="G268" s="254"/>
      <c r="I268" s="254"/>
      <c r="J268" s="254"/>
      <c r="K268" s="254"/>
      <c r="M268" s="254"/>
      <c r="N268" s="254"/>
      <c r="O268" s="254"/>
      <c r="Q268" s="254"/>
      <c r="R268" s="254"/>
      <c r="S268" s="254"/>
      <c r="U268" s="254"/>
      <c r="V268" s="254"/>
      <c r="W268" s="254"/>
    </row>
    <row r="269" spans="2:23">
      <c r="B269" s="254"/>
      <c r="D269" s="254"/>
      <c r="E269" s="254"/>
      <c r="F269" s="254"/>
      <c r="G269" s="254"/>
      <c r="I269" s="254"/>
      <c r="J269" s="254"/>
      <c r="K269" s="254"/>
      <c r="M269" s="254"/>
      <c r="N269" s="254"/>
      <c r="O269" s="254"/>
      <c r="Q269" s="254"/>
      <c r="R269" s="254"/>
      <c r="S269" s="254"/>
      <c r="U269" s="254"/>
      <c r="V269" s="254"/>
      <c r="W269" s="254"/>
    </row>
    <row r="270" spans="2:23">
      <c r="B270" s="254"/>
      <c r="D270" s="254"/>
      <c r="E270" s="254"/>
      <c r="F270" s="254"/>
      <c r="G270" s="254"/>
      <c r="I270" s="254"/>
      <c r="J270" s="254"/>
      <c r="K270" s="254"/>
      <c r="M270" s="254"/>
      <c r="N270" s="254"/>
      <c r="O270" s="254"/>
      <c r="Q270" s="254"/>
      <c r="R270" s="254"/>
      <c r="S270" s="254"/>
      <c r="U270" s="254"/>
      <c r="V270" s="254"/>
      <c r="W270" s="254"/>
    </row>
    <row r="271" spans="2:23">
      <c r="B271" s="254"/>
      <c r="D271" s="254"/>
      <c r="E271" s="254"/>
      <c r="F271" s="254"/>
      <c r="G271" s="254"/>
      <c r="I271" s="254"/>
      <c r="J271" s="254"/>
      <c r="K271" s="254"/>
      <c r="M271" s="254"/>
      <c r="N271" s="254"/>
      <c r="O271" s="254"/>
      <c r="Q271" s="254"/>
      <c r="R271" s="254"/>
      <c r="S271" s="254"/>
      <c r="U271" s="254"/>
      <c r="V271" s="254"/>
      <c r="W271" s="254"/>
    </row>
    <row r="272" spans="2:23">
      <c r="B272" s="254"/>
      <c r="D272" s="254"/>
      <c r="E272" s="254"/>
      <c r="F272" s="254"/>
      <c r="G272" s="254"/>
      <c r="I272" s="254"/>
      <c r="J272" s="254"/>
      <c r="K272" s="254"/>
      <c r="M272" s="254"/>
      <c r="N272" s="254"/>
      <c r="O272" s="254"/>
      <c r="Q272" s="254"/>
      <c r="R272" s="254"/>
      <c r="S272" s="254"/>
      <c r="U272" s="254"/>
      <c r="V272" s="254"/>
      <c r="W272" s="254"/>
    </row>
    <row r="273" spans="2:23">
      <c r="B273" s="254"/>
      <c r="D273" s="254"/>
      <c r="E273" s="254"/>
      <c r="F273" s="254"/>
      <c r="G273" s="254"/>
      <c r="I273" s="254"/>
      <c r="J273" s="254"/>
      <c r="K273" s="254"/>
      <c r="M273" s="254"/>
      <c r="N273" s="254"/>
      <c r="O273" s="254"/>
      <c r="Q273" s="254"/>
      <c r="R273" s="254"/>
      <c r="S273" s="254"/>
      <c r="U273" s="254"/>
      <c r="V273" s="254"/>
      <c r="W273" s="254"/>
    </row>
    <row r="274" spans="2:23">
      <c r="B274" s="254"/>
      <c r="D274" s="254"/>
      <c r="E274" s="254"/>
      <c r="F274" s="254"/>
      <c r="G274" s="254"/>
      <c r="I274" s="254"/>
      <c r="J274" s="254"/>
      <c r="K274" s="254"/>
      <c r="M274" s="254"/>
      <c r="N274" s="254"/>
      <c r="O274" s="254"/>
      <c r="Q274" s="254"/>
      <c r="R274" s="254"/>
      <c r="S274" s="254"/>
      <c r="U274" s="254"/>
      <c r="V274" s="254"/>
      <c r="W274" s="254"/>
    </row>
    <row r="275" spans="2:23">
      <c r="B275" s="254"/>
      <c r="D275" s="254"/>
      <c r="E275" s="254"/>
      <c r="F275" s="254"/>
      <c r="G275" s="254"/>
      <c r="I275" s="254"/>
      <c r="J275" s="254"/>
      <c r="K275" s="254"/>
      <c r="M275" s="254"/>
      <c r="N275" s="254"/>
      <c r="O275" s="254"/>
      <c r="Q275" s="254"/>
      <c r="R275" s="254"/>
      <c r="S275" s="254"/>
      <c r="U275" s="254"/>
      <c r="V275" s="254"/>
      <c r="W275" s="254"/>
    </row>
    <row r="276" spans="2:23">
      <c r="B276" s="254"/>
      <c r="D276" s="254"/>
      <c r="E276" s="254"/>
      <c r="F276" s="254"/>
      <c r="G276" s="254"/>
      <c r="I276" s="254"/>
      <c r="J276" s="254"/>
      <c r="K276" s="254"/>
      <c r="M276" s="254"/>
      <c r="N276" s="254"/>
      <c r="O276" s="254"/>
      <c r="Q276" s="254"/>
      <c r="R276" s="254"/>
      <c r="S276" s="254"/>
      <c r="U276" s="254"/>
      <c r="V276" s="254"/>
      <c r="W276" s="254"/>
    </row>
    <row r="277" spans="2:23">
      <c r="B277" s="254"/>
      <c r="D277" s="254"/>
      <c r="E277" s="254"/>
      <c r="F277" s="254"/>
      <c r="G277" s="254"/>
      <c r="I277" s="254"/>
      <c r="J277" s="254"/>
      <c r="K277" s="254"/>
      <c r="M277" s="254"/>
      <c r="N277" s="254"/>
      <c r="O277" s="254"/>
      <c r="Q277" s="254"/>
      <c r="R277" s="254"/>
      <c r="S277" s="254"/>
      <c r="U277" s="254"/>
      <c r="V277" s="254"/>
      <c r="W277" s="254"/>
    </row>
    <row r="278" spans="2:23">
      <c r="B278" s="254"/>
      <c r="D278" s="254"/>
      <c r="E278" s="254"/>
      <c r="F278" s="254"/>
      <c r="G278" s="254"/>
      <c r="I278" s="254"/>
      <c r="J278" s="254"/>
      <c r="K278" s="254"/>
      <c r="M278" s="254"/>
      <c r="N278" s="254"/>
      <c r="O278" s="254"/>
      <c r="Q278" s="254"/>
      <c r="R278" s="254"/>
      <c r="S278" s="254"/>
      <c r="U278" s="254"/>
      <c r="V278" s="254"/>
      <c r="W278" s="254"/>
    </row>
    <row r="279" spans="2:23">
      <c r="B279" s="254"/>
      <c r="D279" s="254"/>
      <c r="E279" s="254"/>
      <c r="F279" s="254"/>
      <c r="G279" s="254"/>
      <c r="I279" s="254"/>
      <c r="J279" s="254"/>
      <c r="K279" s="254"/>
      <c r="M279" s="254"/>
      <c r="N279" s="254"/>
      <c r="O279" s="254"/>
      <c r="Q279" s="254"/>
      <c r="R279" s="254"/>
      <c r="S279" s="254"/>
      <c r="U279" s="254"/>
      <c r="V279" s="254"/>
      <c r="W279" s="254"/>
    </row>
    <row r="280" spans="2:23">
      <c r="B280" s="254"/>
      <c r="D280" s="254"/>
      <c r="E280" s="254"/>
      <c r="F280" s="254"/>
      <c r="G280" s="254"/>
      <c r="I280" s="254"/>
      <c r="J280" s="254"/>
      <c r="K280" s="254"/>
      <c r="M280" s="254"/>
      <c r="N280" s="254"/>
      <c r="O280" s="254"/>
      <c r="Q280" s="254"/>
      <c r="R280" s="254"/>
      <c r="S280" s="254"/>
      <c r="U280" s="254"/>
      <c r="V280" s="254"/>
      <c r="W280" s="254"/>
    </row>
    <row r="281" spans="2:23">
      <c r="B281" s="254"/>
      <c r="D281" s="254"/>
      <c r="E281" s="254"/>
      <c r="F281" s="254"/>
      <c r="G281" s="254"/>
      <c r="I281" s="254"/>
      <c r="J281" s="254"/>
      <c r="K281" s="254"/>
      <c r="M281" s="254"/>
      <c r="N281" s="254"/>
      <c r="O281" s="254"/>
      <c r="Q281" s="254"/>
      <c r="R281" s="254"/>
      <c r="S281" s="254"/>
      <c r="U281" s="254"/>
      <c r="V281" s="254"/>
      <c r="W281" s="254"/>
    </row>
    <row r="282" spans="2:23">
      <c r="B282" s="254"/>
      <c r="D282" s="254"/>
      <c r="E282" s="254"/>
      <c r="F282" s="254"/>
      <c r="G282" s="254"/>
      <c r="I282" s="254"/>
      <c r="J282" s="254"/>
      <c r="K282" s="254"/>
      <c r="M282" s="254"/>
      <c r="N282" s="254"/>
      <c r="O282" s="254"/>
      <c r="Q282" s="254"/>
      <c r="R282" s="254"/>
      <c r="S282" s="254"/>
      <c r="U282" s="254"/>
      <c r="V282" s="254"/>
      <c r="W282" s="254"/>
    </row>
    <row r="283" spans="2:23">
      <c r="B283" s="254"/>
      <c r="D283" s="254"/>
      <c r="E283" s="254"/>
      <c r="F283" s="254"/>
      <c r="G283" s="254"/>
      <c r="I283" s="254"/>
      <c r="J283" s="254"/>
      <c r="K283" s="254"/>
      <c r="M283" s="254"/>
      <c r="N283" s="254"/>
      <c r="O283" s="254"/>
      <c r="Q283" s="254"/>
      <c r="R283" s="254"/>
      <c r="S283" s="254"/>
      <c r="U283" s="254"/>
      <c r="V283" s="254"/>
      <c r="W283" s="254"/>
    </row>
    <row r="284" spans="2:23">
      <c r="B284" s="254"/>
      <c r="D284" s="254"/>
      <c r="E284" s="254"/>
      <c r="F284" s="254"/>
      <c r="G284" s="254"/>
      <c r="I284" s="254"/>
      <c r="J284" s="254"/>
      <c r="K284" s="254"/>
      <c r="M284" s="254"/>
      <c r="N284" s="254"/>
      <c r="O284" s="254"/>
      <c r="Q284" s="254"/>
      <c r="R284" s="254"/>
      <c r="S284" s="254"/>
      <c r="U284" s="254"/>
      <c r="V284" s="254"/>
      <c r="W284" s="254"/>
    </row>
    <row r="285" spans="2:23">
      <c r="B285" s="254"/>
      <c r="D285" s="254"/>
      <c r="E285" s="254"/>
      <c r="F285" s="254"/>
      <c r="G285" s="254"/>
      <c r="I285" s="254"/>
      <c r="J285" s="254"/>
      <c r="K285" s="254"/>
      <c r="M285" s="254"/>
      <c r="N285" s="254"/>
      <c r="O285" s="254"/>
      <c r="Q285" s="254"/>
      <c r="R285" s="254"/>
      <c r="S285" s="254"/>
      <c r="U285" s="254"/>
      <c r="V285" s="254"/>
      <c r="W285" s="254"/>
    </row>
    <row r="286" spans="2:23">
      <c r="B286" s="254"/>
      <c r="D286" s="254"/>
      <c r="E286" s="254"/>
      <c r="F286" s="254"/>
      <c r="G286" s="254"/>
      <c r="I286" s="254"/>
      <c r="J286" s="254"/>
      <c r="K286" s="254"/>
      <c r="M286" s="254"/>
      <c r="N286" s="254"/>
      <c r="O286" s="254"/>
      <c r="Q286" s="254"/>
      <c r="R286" s="254"/>
      <c r="S286" s="254"/>
      <c r="U286" s="254"/>
      <c r="V286" s="254"/>
      <c r="W286" s="254"/>
    </row>
    <row r="287" spans="2:23">
      <c r="B287" s="254"/>
      <c r="D287" s="254"/>
      <c r="E287" s="254"/>
      <c r="F287" s="254"/>
      <c r="G287" s="254"/>
      <c r="I287" s="254"/>
      <c r="J287" s="254"/>
      <c r="K287" s="254"/>
      <c r="M287" s="254"/>
      <c r="N287" s="254"/>
      <c r="O287" s="254"/>
      <c r="Q287" s="254"/>
      <c r="R287" s="254"/>
      <c r="S287" s="254"/>
      <c r="U287" s="254"/>
      <c r="V287" s="254"/>
      <c r="W287" s="254"/>
    </row>
    <row r="288" spans="2:23">
      <c r="B288" s="254"/>
      <c r="D288" s="254"/>
      <c r="E288" s="254"/>
      <c r="F288" s="254"/>
      <c r="G288" s="254"/>
      <c r="I288" s="254"/>
      <c r="J288" s="254"/>
      <c r="K288" s="254"/>
      <c r="M288" s="254"/>
      <c r="N288" s="254"/>
      <c r="O288" s="254"/>
      <c r="Q288" s="254"/>
      <c r="R288" s="254"/>
      <c r="S288" s="254"/>
      <c r="U288" s="254"/>
      <c r="V288" s="254"/>
      <c r="W288" s="254"/>
    </row>
    <row r="289" spans="2:23">
      <c r="B289" s="254"/>
      <c r="D289" s="254"/>
      <c r="E289" s="254"/>
      <c r="F289" s="254"/>
      <c r="G289" s="254"/>
      <c r="I289" s="254"/>
      <c r="J289" s="254"/>
      <c r="K289" s="254"/>
      <c r="M289" s="254"/>
      <c r="N289" s="254"/>
      <c r="O289" s="254"/>
      <c r="Q289" s="254"/>
      <c r="R289" s="254"/>
      <c r="S289" s="254"/>
      <c r="U289" s="254"/>
      <c r="V289" s="254"/>
      <c r="W289" s="254"/>
    </row>
    <row r="290" spans="2:23">
      <c r="B290" s="254"/>
      <c r="D290" s="254"/>
      <c r="E290" s="254"/>
      <c r="F290" s="254"/>
      <c r="G290" s="254"/>
      <c r="I290" s="254"/>
      <c r="J290" s="254"/>
      <c r="K290" s="254"/>
      <c r="M290" s="254"/>
      <c r="N290" s="254"/>
      <c r="O290" s="254"/>
      <c r="Q290" s="254"/>
      <c r="R290" s="254"/>
      <c r="S290" s="254"/>
      <c r="U290" s="254"/>
      <c r="V290" s="254"/>
      <c r="W290" s="254"/>
    </row>
    <row r="291" spans="2:23">
      <c r="B291" s="254"/>
      <c r="D291" s="254"/>
      <c r="E291" s="254"/>
      <c r="F291" s="254"/>
      <c r="G291" s="254"/>
      <c r="I291" s="254"/>
      <c r="J291" s="254"/>
      <c r="K291" s="254"/>
      <c r="M291" s="254"/>
      <c r="N291" s="254"/>
      <c r="O291" s="254"/>
      <c r="Q291" s="254"/>
      <c r="R291" s="254"/>
      <c r="S291" s="254"/>
      <c r="U291" s="254"/>
      <c r="V291" s="254"/>
      <c r="W291" s="254"/>
    </row>
    <row r="292" spans="2:23">
      <c r="B292" s="254"/>
      <c r="D292" s="254"/>
      <c r="E292" s="254"/>
      <c r="F292" s="254"/>
      <c r="G292" s="254"/>
      <c r="I292" s="254"/>
      <c r="J292" s="254"/>
      <c r="K292" s="254"/>
      <c r="M292" s="254"/>
      <c r="N292" s="254"/>
      <c r="O292" s="254"/>
      <c r="Q292" s="254"/>
      <c r="R292" s="254"/>
      <c r="S292" s="254"/>
      <c r="U292" s="254"/>
      <c r="V292" s="254"/>
      <c r="W292" s="254"/>
    </row>
    <row r="293" spans="2:23">
      <c r="B293" s="254"/>
      <c r="D293" s="254"/>
      <c r="E293" s="254"/>
      <c r="F293" s="254"/>
      <c r="G293" s="254"/>
      <c r="I293" s="254"/>
      <c r="J293" s="254"/>
      <c r="K293" s="254"/>
      <c r="M293" s="254"/>
      <c r="N293" s="254"/>
      <c r="O293" s="254"/>
      <c r="Q293" s="254"/>
      <c r="R293" s="254"/>
      <c r="S293" s="254"/>
      <c r="U293" s="254"/>
      <c r="V293" s="254"/>
      <c r="W293" s="254"/>
    </row>
    <row r="294" spans="2:23">
      <c r="B294" s="254"/>
      <c r="D294" s="254"/>
      <c r="E294" s="254"/>
      <c r="F294" s="254"/>
      <c r="G294" s="254"/>
      <c r="I294" s="254"/>
      <c r="J294" s="254"/>
      <c r="K294" s="254"/>
      <c r="M294" s="254"/>
      <c r="N294" s="254"/>
      <c r="O294" s="254"/>
      <c r="Q294" s="254"/>
      <c r="R294" s="254"/>
      <c r="S294" s="254"/>
      <c r="U294" s="254"/>
      <c r="V294" s="254"/>
      <c r="W294" s="254"/>
    </row>
    <row r="295" spans="2:23">
      <c r="B295" s="254"/>
      <c r="D295" s="254"/>
      <c r="E295" s="254"/>
      <c r="F295" s="254"/>
      <c r="G295" s="254"/>
      <c r="I295" s="254"/>
      <c r="J295" s="254"/>
      <c r="K295" s="254"/>
      <c r="M295" s="254"/>
      <c r="N295" s="254"/>
      <c r="O295" s="254"/>
      <c r="Q295" s="254"/>
      <c r="R295" s="254"/>
      <c r="S295" s="254"/>
      <c r="U295" s="254"/>
      <c r="V295" s="254"/>
      <c r="W295" s="254"/>
    </row>
    <row r="296" spans="2:23">
      <c r="B296" s="254"/>
      <c r="D296" s="254"/>
      <c r="E296" s="254"/>
      <c r="F296" s="254"/>
      <c r="G296" s="254"/>
      <c r="I296" s="254"/>
      <c r="J296" s="254"/>
      <c r="K296" s="254"/>
      <c r="M296" s="254"/>
      <c r="N296" s="254"/>
      <c r="O296" s="254"/>
      <c r="Q296" s="254"/>
      <c r="R296" s="254"/>
      <c r="S296" s="254"/>
      <c r="U296" s="254"/>
      <c r="V296" s="254"/>
      <c r="W296" s="254"/>
    </row>
    <row r="297" spans="2:23">
      <c r="B297" s="254"/>
      <c r="D297" s="254"/>
      <c r="E297" s="254"/>
      <c r="F297" s="254"/>
      <c r="G297" s="254"/>
      <c r="I297" s="254"/>
      <c r="J297" s="254"/>
      <c r="K297" s="254"/>
      <c r="M297" s="254"/>
      <c r="N297" s="254"/>
      <c r="O297" s="254"/>
      <c r="Q297" s="254"/>
      <c r="R297" s="254"/>
      <c r="S297" s="254"/>
      <c r="U297" s="254"/>
      <c r="V297" s="254"/>
      <c r="W297" s="254"/>
    </row>
    <row r="298" spans="2:23">
      <c r="B298" s="254"/>
      <c r="D298" s="254"/>
      <c r="E298" s="254"/>
      <c r="F298" s="254"/>
      <c r="G298" s="254"/>
      <c r="I298" s="254"/>
      <c r="J298" s="254"/>
      <c r="K298" s="254"/>
      <c r="M298" s="254"/>
      <c r="N298" s="254"/>
      <c r="O298" s="254"/>
      <c r="Q298" s="254"/>
      <c r="R298" s="254"/>
      <c r="S298" s="254"/>
      <c r="U298" s="254"/>
      <c r="V298" s="254"/>
      <c r="W298" s="254"/>
    </row>
    <row r="299" spans="2:23">
      <c r="B299" s="254"/>
      <c r="D299" s="254"/>
      <c r="E299" s="254"/>
      <c r="F299" s="254"/>
      <c r="G299" s="254"/>
      <c r="I299" s="254"/>
      <c r="J299" s="254"/>
      <c r="K299" s="254"/>
      <c r="M299" s="254"/>
      <c r="N299" s="254"/>
      <c r="O299" s="254"/>
      <c r="Q299" s="254"/>
      <c r="R299" s="254"/>
      <c r="S299" s="254"/>
      <c r="U299" s="254"/>
      <c r="V299" s="254"/>
      <c r="W299" s="254"/>
    </row>
    <row r="300" spans="2:23">
      <c r="B300" s="254"/>
      <c r="D300" s="254"/>
      <c r="E300" s="254"/>
      <c r="F300" s="254"/>
      <c r="G300" s="254"/>
      <c r="I300" s="254"/>
      <c r="J300" s="254"/>
      <c r="K300" s="254"/>
      <c r="M300" s="254"/>
      <c r="N300" s="254"/>
      <c r="O300" s="254"/>
      <c r="Q300" s="254"/>
      <c r="R300" s="254"/>
      <c r="S300" s="254"/>
      <c r="U300" s="254"/>
      <c r="V300" s="254"/>
      <c r="W300" s="254"/>
    </row>
    <row r="301" spans="2:23">
      <c r="B301" s="254"/>
      <c r="D301" s="254"/>
      <c r="E301" s="254"/>
      <c r="F301" s="254"/>
      <c r="G301" s="254"/>
      <c r="I301" s="254"/>
      <c r="J301" s="254"/>
      <c r="K301" s="254"/>
      <c r="M301" s="254"/>
      <c r="N301" s="254"/>
      <c r="O301" s="254"/>
      <c r="Q301" s="254"/>
      <c r="R301" s="254"/>
      <c r="S301" s="254"/>
      <c r="U301" s="254"/>
      <c r="V301" s="254"/>
      <c r="W301" s="254"/>
    </row>
    <row r="302" spans="2:23">
      <c r="B302" s="254"/>
      <c r="D302" s="254"/>
      <c r="E302" s="254"/>
      <c r="F302" s="254"/>
      <c r="G302" s="254"/>
      <c r="I302" s="254"/>
      <c r="J302" s="254"/>
      <c r="K302" s="254"/>
      <c r="M302" s="254"/>
      <c r="N302" s="254"/>
      <c r="O302" s="254"/>
      <c r="Q302" s="254"/>
      <c r="R302" s="254"/>
      <c r="S302" s="254"/>
      <c r="U302" s="254"/>
      <c r="V302" s="254"/>
      <c r="W302" s="254"/>
    </row>
    <row r="303" spans="2:23">
      <c r="B303" s="254"/>
      <c r="D303" s="254"/>
      <c r="E303" s="254"/>
      <c r="F303" s="254"/>
      <c r="G303" s="254"/>
      <c r="I303" s="254"/>
      <c r="J303" s="254"/>
      <c r="K303" s="254"/>
      <c r="M303" s="254"/>
      <c r="N303" s="254"/>
      <c r="O303" s="254"/>
      <c r="Q303" s="254"/>
      <c r="R303" s="254"/>
      <c r="S303" s="254"/>
      <c r="U303" s="254"/>
      <c r="V303" s="254"/>
      <c r="W303" s="254"/>
    </row>
    <row r="304" spans="2:23">
      <c r="B304" s="254"/>
      <c r="D304" s="254"/>
      <c r="E304" s="254"/>
      <c r="F304" s="254"/>
      <c r="G304" s="254"/>
      <c r="I304" s="254"/>
      <c r="J304" s="254"/>
      <c r="K304" s="254"/>
      <c r="M304" s="254"/>
      <c r="N304" s="254"/>
      <c r="O304" s="254"/>
      <c r="Q304" s="254"/>
      <c r="R304" s="254"/>
      <c r="S304" s="254"/>
      <c r="U304" s="254"/>
      <c r="V304" s="254"/>
      <c r="W304" s="254"/>
    </row>
    <row r="305" spans="2:23">
      <c r="B305" s="254"/>
      <c r="D305" s="254"/>
      <c r="E305" s="254"/>
      <c r="F305" s="254"/>
      <c r="G305" s="254"/>
      <c r="I305" s="254"/>
      <c r="J305" s="254"/>
      <c r="K305" s="254"/>
      <c r="M305" s="254"/>
      <c r="N305" s="254"/>
      <c r="O305" s="254"/>
      <c r="Q305" s="254"/>
      <c r="R305" s="254"/>
      <c r="S305" s="254"/>
      <c r="U305" s="254"/>
      <c r="V305" s="254"/>
      <c r="W305" s="254"/>
    </row>
    <row r="306" spans="2:23">
      <c r="B306" s="254"/>
      <c r="D306" s="254"/>
      <c r="E306" s="254"/>
      <c r="F306" s="254"/>
      <c r="G306" s="254"/>
      <c r="I306" s="254"/>
      <c r="J306" s="254"/>
      <c r="K306" s="254"/>
      <c r="M306" s="254"/>
      <c r="N306" s="254"/>
      <c r="O306" s="254"/>
      <c r="Q306" s="254"/>
      <c r="R306" s="254"/>
      <c r="S306" s="254"/>
      <c r="U306" s="254"/>
      <c r="V306" s="254"/>
      <c r="W306" s="254"/>
    </row>
    <row r="307" spans="2:23">
      <c r="B307" s="254"/>
      <c r="D307" s="254"/>
      <c r="E307" s="254"/>
      <c r="F307" s="254"/>
      <c r="G307" s="254"/>
      <c r="I307" s="254"/>
      <c r="J307" s="254"/>
      <c r="K307" s="254"/>
      <c r="M307" s="254"/>
      <c r="N307" s="254"/>
      <c r="O307" s="254"/>
      <c r="Q307" s="254"/>
      <c r="R307" s="254"/>
      <c r="S307" s="254"/>
      <c r="U307" s="254"/>
      <c r="V307" s="254"/>
      <c r="W307" s="254"/>
    </row>
    <row r="308" spans="2:23">
      <c r="B308" s="254"/>
      <c r="D308" s="254"/>
      <c r="E308" s="254"/>
      <c r="F308" s="254"/>
      <c r="G308" s="254"/>
      <c r="I308" s="254"/>
      <c r="J308" s="254"/>
      <c r="K308" s="254"/>
      <c r="M308" s="254"/>
      <c r="N308" s="254"/>
      <c r="O308" s="254"/>
      <c r="Q308" s="254"/>
      <c r="R308" s="254"/>
      <c r="S308" s="254"/>
      <c r="U308" s="254"/>
      <c r="V308" s="254"/>
      <c r="W308" s="254"/>
    </row>
    <row r="309" spans="2:23">
      <c r="B309" s="254"/>
      <c r="D309" s="254"/>
      <c r="E309" s="254"/>
      <c r="F309" s="254"/>
      <c r="G309" s="254"/>
      <c r="I309" s="254"/>
      <c r="J309" s="254"/>
      <c r="K309" s="254"/>
      <c r="M309" s="254"/>
      <c r="N309" s="254"/>
      <c r="O309" s="254"/>
      <c r="Q309" s="254"/>
      <c r="R309" s="254"/>
      <c r="S309" s="254"/>
      <c r="U309" s="254"/>
      <c r="V309" s="254"/>
      <c r="W309" s="254"/>
    </row>
    <row r="310" spans="2:23">
      <c r="B310" s="254"/>
      <c r="D310" s="254"/>
      <c r="E310" s="254"/>
      <c r="F310" s="254"/>
      <c r="G310" s="254"/>
      <c r="I310" s="254"/>
      <c r="J310" s="254"/>
      <c r="K310" s="254"/>
      <c r="M310" s="254"/>
      <c r="N310" s="254"/>
      <c r="O310" s="254"/>
      <c r="Q310" s="254"/>
      <c r="R310" s="254"/>
      <c r="S310" s="254"/>
      <c r="U310" s="254"/>
      <c r="V310" s="254"/>
      <c r="W310" s="254"/>
    </row>
    <row r="311" spans="2:23">
      <c r="B311" s="254"/>
      <c r="D311" s="254"/>
      <c r="E311" s="254"/>
      <c r="F311" s="254"/>
      <c r="G311" s="254"/>
      <c r="I311" s="254"/>
      <c r="J311" s="254"/>
      <c r="K311" s="254"/>
      <c r="M311" s="254"/>
      <c r="N311" s="254"/>
      <c r="O311" s="254"/>
      <c r="Q311" s="254"/>
      <c r="R311" s="254"/>
      <c r="S311" s="254"/>
      <c r="U311" s="254"/>
      <c r="V311" s="254"/>
      <c r="W311" s="254"/>
    </row>
    <row r="312" spans="2:23">
      <c r="B312" s="254"/>
      <c r="D312" s="254"/>
      <c r="E312" s="254"/>
      <c r="F312" s="254"/>
      <c r="G312" s="254"/>
      <c r="I312" s="254"/>
      <c r="J312" s="254"/>
      <c r="K312" s="254"/>
      <c r="M312" s="254"/>
      <c r="N312" s="254"/>
      <c r="O312" s="254"/>
      <c r="Q312" s="254"/>
      <c r="R312" s="254"/>
      <c r="S312" s="254"/>
      <c r="U312" s="254"/>
      <c r="V312" s="254"/>
      <c r="W312" s="254"/>
    </row>
    <row r="313" spans="2:23">
      <c r="B313" s="254"/>
      <c r="D313" s="254"/>
      <c r="E313" s="254"/>
      <c r="F313" s="254"/>
      <c r="G313" s="254"/>
      <c r="I313" s="254"/>
      <c r="J313" s="254"/>
      <c r="K313" s="254"/>
      <c r="M313" s="254"/>
      <c r="N313" s="254"/>
      <c r="O313" s="254"/>
      <c r="Q313" s="254"/>
      <c r="R313" s="254"/>
      <c r="S313" s="254"/>
      <c r="U313" s="254"/>
      <c r="V313" s="254"/>
      <c r="W313" s="254"/>
    </row>
    <row r="314" spans="2:23">
      <c r="B314" s="254"/>
      <c r="D314" s="254"/>
      <c r="E314" s="254"/>
      <c r="F314" s="254"/>
      <c r="G314" s="254"/>
      <c r="I314" s="254"/>
      <c r="J314" s="254"/>
      <c r="K314" s="254"/>
      <c r="M314" s="254"/>
      <c r="N314" s="254"/>
      <c r="O314" s="254"/>
      <c r="Q314" s="254"/>
      <c r="R314" s="254"/>
      <c r="S314" s="254"/>
      <c r="U314" s="254"/>
      <c r="V314" s="254"/>
      <c r="W314" s="254"/>
    </row>
    <row r="315" spans="2:23">
      <c r="B315" s="254"/>
      <c r="D315" s="254"/>
      <c r="E315" s="254"/>
      <c r="F315" s="254"/>
      <c r="G315" s="254"/>
      <c r="I315" s="254"/>
      <c r="J315" s="254"/>
      <c r="K315" s="254"/>
      <c r="M315" s="254"/>
      <c r="N315" s="254"/>
      <c r="O315" s="254"/>
      <c r="Q315" s="254"/>
      <c r="R315" s="254"/>
      <c r="S315" s="254"/>
      <c r="U315" s="254"/>
      <c r="V315" s="254"/>
      <c r="W315" s="254"/>
    </row>
    <row r="316" spans="2:23">
      <c r="B316" s="254"/>
      <c r="D316" s="254"/>
      <c r="E316" s="254"/>
      <c r="F316" s="254"/>
      <c r="G316" s="254"/>
      <c r="I316" s="254"/>
      <c r="J316" s="254"/>
      <c r="K316" s="254"/>
      <c r="M316" s="254"/>
      <c r="N316" s="254"/>
      <c r="O316" s="254"/>
      <c r="Q316" s="254"/>
      <c r="R316" s="254"/>
      <c r="S316" s="254"/>
      <c r="U316" s="254"/>
      <c r="V316" s="254"/>
      <c r="W316" s="254"/>
    </row>
    <row r="317" spans="2:23">
      <c r="B317" s="254"/>
      <c r="D317" s="254"/>
      <c r="E317" s="254"/>
      <c r="F317" s="254"/>
      <c r="G317" s="254"/>
      <c r="I317" s="254"/>
      <c r="J317" s="254"/>
      <c r="K317" s="254"/>
      <c r="M317" s="254"/>
      <c r="N317" s="254"/>
      <c r="O317" s="254"/>
      <c r="Q317" s="254"/>
      <c r="R317" s="254"/>
      <c r="S317" s="254"/>
      <c r="U317" s="254"/>
      <c r="V317" s="254"/>
      <c r="W317" s="254"/>
    </row>
  </sheetData>
  <mergeCells count="34">
    <mergeCell ref="E8:H8"/>
    <mergeCell ref="E9:H9"/>
    <mergeCell ref="Q59:T59"/>
    <mergeCell ref="M59:P59"/>
    <mergeCell ref="U9:X9"/>
    <mergeCell ref="B2:G2"/>
    <mergeCell ref="U59:X59"/>
    <mergeCell ref="U60:X60"/>
    <mergeCell ref="U61:X61"/>
    <mergeCell ref="C31:D33"/>
    <mergeCell ref="E31:H31"/>
    <mergeCell ref="Q8:T8"/>
    <mergeCell ref="Q9:T9"/>
    <mergeCell ref="M8:P8"/>
    <mergeCell ref="M9:P9"/>
    <mergeCell ref="I8:L8"/>
    <mergeCell ref="I9:L9"/>
    <mergeCell ref="E7:X7"/>
    <mergeCell ref="E29:H29"/>
    <mergeCell ref="E30:H30"/>
    <mergeCell ref="U8:X8"/>
    <mergeCell ref="C92:I92"/>
    <mergeCell ref="C91:X91"/>
    <mergeCell ref="E59:H59"/>
    <mergeCell ref="E60:H60"/>
    <mergeCell ref="C61:D63"/>
    <mergeCell ref="E61:H61"/>
    <mergeCell ref="Q61:T61"/>
    <mergeCell ref="M60:P60"/>
    <mergeCell ref="M61:P61"/>
    <mergeCell ref="I61:L61"/>
    <mergeCell ref="Q60:T60"/>
    <mergeCell ref="I59:L59"/>
    <mergeCell ref="I60:L60"/>
  </mergeCells>
  <pageMargins left="0.7" right="0.7" top="0.75" bottom="0.75" header="0.3" footer="0.3"/>
  <pageSetup paperSize="17" scale="4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N60"/>
  <sheetViews>
    <sheetView showGridLines="0" view="pageBreakPreview" zoomScale="60" zoomScaleNormal="75" workbookViewId="0"/>
  </sheetViews>
  <sheetFormatPr defaultColWidth="0" defaultRowHeight="12.75" customHeight="1" zeroHeight="1"/>
  <cols>
    <col min="1" max="14" width="10.7265625" customWidth="1"/>
    <col min="15" max="16384" width="9.26953125" hidden="1"/>
  </cols>
  <sheetData>
    <row r="1" spans="1:13" ht="12.75" customHeight="1">
      <c r="A1" s="506"/>
      <c r="M1" s="329" t="str">
        <f>'1. Cover'!M1</f>
        <v>Updated: 2021-11-29</v>
      </c>
    </row>
    <row r="2" spans="1:13" ht="12.75" customHeight="1">
      <c r="M2" s="329" t="str">
        <f>'1. Cover'!M2</f>
        <v>EB-2020-0290</v>
      </c>
    </row>
    <row r="3" spans="1:13" ht="12.75" customHeight="1">
      <c r="M3" s="329" t="str">
        <f>'1. Cover'!M3</f>
        <v>Draft Payment Amounts Order</v>
      </c>
    </row>
    <row r="4" spans="1:13" ht="12.75" customHeight="1">
      <c r="M4" s="329" t="str">
        <f>'1. Cover'!M4</f>
        <v>Appendix G</v>
      </c>
    </row>
    <row r="5" spans="1:13" ht="7.15" customHeight="1">
      <c r="A5" s="334" t="s">
        <v>7</v>
      </c>
      <c r="B5" s="335"/>
      <c r="C5" s="335"/>
      <c r="D5" s="335"/>
      <c r="E5" s="335"/>
      <c r="F5" s="335"/>
      <c r="G5" s="335"/>
      <c r="H5" s="335"/>
      <c r="I5" s="335"/>
      <c r="J5" s="335"/>
      <c r="K5" s="335"/>
      <c r="L5" s="335"/>
      <c r="M5" s="337"/>
    </row>
    <row r="6" spans="1:13" ht="23.15" customHeight="1">
      <c r="A6" s="20"/>
      <c r="B6" s="518" t="s">
        <v>6</v>
      </c>
      <c r="C6" s="518"/>
      <c r="D6" s="518"/>
      <c r="E6" s="518"/>
      <c r="F6" s="518"/>
      <c r="G6" s="518"/>
      <c r="H6" s="518"/>
      <c r="I6" s="518"/>
      <c r="J6" s="518"/>
      <c r="K6" s="518"/>
      <c r="L6" s="518"/>
      <c r="M6" s="519"/>
    </row>
    <row r="7" spans="1:13" ht="23.15" customHeight="1">
      <c r="A7" s="9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6"/>
    </row>
    <row r="8" spans="1:13" ht="23.15" customHeight="1">
      <c r="A8" s="95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6"/>
    </row>
    <row r="9" spans="1:13" ht="23.15" customHeight="1">
      <c r="A9" s="20"/>
      <c r="B9" s="518" t="s">
        <v>8</v>
      </c>
      <c r="C9" s="518"/>
      <c r="D9" s="518"/>
      <c r="E9" s="518"/>
      <c r="F9" s="518"/>
      <c r="G9" s="518"/>
      <c r="H9" s="518"/>
      <c r="I9" s="518"/>
      <c r="J9" s="518"/>
      <c r="K9" s="518"/>
      <c r="L9" s="518"/>
      <c r="M9" s="519"/>
    </row>
    <row r="10" spans="1:13" ht="23.15" customHeight="1">
      <c r="A10" s="95"/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6"/>
    </row>
    <row r="11" spans="1:13" ht="23.15" customHeight="1">
      <c r="A11" s="95"/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6"/>
    </row>
    <row r="12" spans="1:13" ht="23.15" customHeight="1">
      <c r="A12" s="20"/>
      <c r="B12" s="520" t="s">
        <v>9</v>
      </c>
      <c r="C12" s="520"/>
      <c r="D12" s="520"/>
      <c r="E12" s="520"/>
      <c r="F12" s="520"/>
      <c r="G12" s="520"/>
      <c r="H12" s="520"/>
      <c r="I12" s="520"/>
      <c r="J12" s="520"/>
      <c r="K12" s="520"/>
      <c r="L12" s="520"/>
      <c r="M12" s="521"/>
    </row>
    <row r="13" spans="1:13" ht="23.15" customHeight="1">
      <c r="A13" s="20"/>
      <c r="B13" s="96" t="s">
        <v>10</v>
      </c>
      <c r="M13" s="21"/>
    </row>
    <row r="14" spans="1:13" ht="23.15" customHeight="1">
      <c r="A14" s="20"/>
      <c r="B14" s="96" t="s">
        <v>11</v>
      </c>
      <c r="M14" s="21"/>
    </row>
    <row r="15" spans="1:13" ht="23.15" customHeight="1">
      <c r="A15" s="20"/>
      <c r="M15" s="21"/>
    </row>
    <row r="16" spans="1:13" ht="23.15" customHeight="1">
      <c r="A16" s="20"/>
      <c r="B16" s="97">
        <v>1</v>
      </c>
      <c r="C16" s="89" t="s">
        <v>12</v>
      </c>
      <c r="D16" s="97"/>
      <c r="E16" s="97"/>
      <c r="F16" s="97"/>
      <c r="G16" s="97"/>
      <c r="H16" s="97"/>
      <c r="I16" s="97"/>
      <c r="M16" s="21"/>
    </row>
    <row r="17" spans="1:13" ht="23.15" customHeight="1">
      <c r="A17" s="20"/>
      <c r="B17" s="98"/>
      <c r="C17" s="97"/>
      <c r="D17" s="97"/>
      <c r="E17" s="97"/>
      <c r="F17" s="97"/>
      <c r="G17" s="97"/>
      <c r="H17" s="97"/>
      <c r="I17" s="97"/>
      <c r="M17" s="21"/>
    </row>
    <row r="18" spans="1:13" ht="23.15" customHeight="1">
      <c r="A18" s="20"/>
      <c r="B18" s="97">
        <v>2</v>
      </c>
      <c r="C18" s="89" t="s">
        <v>9</v>
      </c>
      <c r="D18" s="97"/>
      <c r="E18" s="97"/>
      <c r="F18" s="97"/>
      <c r="G18" s="97"/>
      <c r="H18" s="97"/>
      <c r="I18" s="97"/>
      <c r="M18" s="21"/>
    </row>
    <row r="19" spans="1:13" ht="23.15" customHeight="1">
      <c r="A19" s="20"/>
      <c r="B19" s="98"/>
      <c r="C19" s="97"/>
      <c r="D19" s="97"/>
      <c r="E19" s="97"/>
      <c r="F19" s="97"/>
      <c r="G19" s="97"/>
      <c r="H19" s="97"/>
      <c r="I19" s="97"/>
      <c r="M19" s="21"/>
    </row>
    <row r="20" spans="1:13" ht="23.15" customHeight="1">
      <c r="A20" s="20"/>
      <c r="B20" s="97">
        <v>3</v>
      </c>
      <c r="C20" s="89" t="s">
        <v>13</v>
      </c>
      <c r="D20" s="97"/>
      <c r="E20" s="97"/>
      <c r="F20" s="97"/>
      <c r="G20" s="97"/>
      <c r="H20" s="97"/>
      <c r="I20" s="97"/>
      <c r="M20" s="21"/>
    </row>
    <row r="21" spans="1:13" ht="23.15" customHeight="1">
      <c r="A21" s="20"/>
      <c r="B21" s="97"/>
      <c r="C21" s="97"/>
      <c r="D21" s="97"/>
      <c r="E21" s="97"/>
      <c r="F21" s="97"/>
      <c r="G21" s="97"/>
      <c r="H21" s="97"/>
      <c r="I21" s="97"/>
      <c r="M21" s="21"/>
    </row>
    <row r="22" spans="1:13" ht="23.15" customHeight="1">
      <c r="A22" s="20"/>
      <c r="B22" s="97">
        <v>4</v>
      </c>
      <c r="C22" s="89" t="s">
        <v>14</v>
      </c>
      <c r="D22" s="97"/>
      <c r="E22" s="97"/>
      <c r="F22" s="97"/>
      <c r="G22" s="97"/>
      <c r="H22" s="97"/>
      <c r="I22" s="97"/>
      <c r="M22" s="21"/>
    </row>
    <row r="23" spans="1:13" ht="23.15" customHeight="1">
      <c r="A23" s="20"/>
      <c r="B23" s="97"/>
      <c r="C23" s="97"/>
      <c r="D23" s="97"/>
      <c r="E23" s="97"/>
      <c r="F23" s="97"/>
      <c r="G23" s="97"/>
      <c r="H23" s="97"/>
      <c r="I23" s="97"/>
      <c r="M23" s="21"/>
    </row>
    <row r="24" spans="1:13" ht="23.15" customHeight="1">
      <c r="A24" s="20"/>
      <c r="B24" s="97">
        <v>5</v>
      </c>
      <c r="C24" s="89" t="s">
        <v>15</v>
      </c>
      <c r="D24" s="97"/>
      <c r="E24" s="97"/>
      <c r="F24" s="97"/>
      <c r="G24" s="97"/>
      <c r="H24" s="97"/>
      <c r="I24" s="97"/>
      <c r="M24" s="21"/>
    </row>
    <row r="25" spans="1:13" ht="23.15" customHeight="1">
      <c r="A25" s="20"/>
      <c r="B25" s="97"/>
      <c r="C25" s="97"/>
      <c r="D25" s="97"/>
      <c r="E25" s="97"/>
      <c r="F25" s="97"/>
      <c r="G25" s="97"/>
      <c r="H25" s="97"/>
      <c r="I25" s="97"/>
      <c r="M25" s="21"/>
    </row>
    <row r="26" spans="1:13" ht="23.15" customHeight="1">
      <c r="A26" s="20"/>
      <c r="B26" s="97">
        <v>6</v>
      </c>
      <c r="C26" s="89" t="s">
        <v>16</v>
      </c>
      <c r="D26" s="97"/>
      <c r="E26" s="97"/>
      <c r="F26" s="97"/>
      <c r="G26" s="97"/>
      <c r="H26" s="97"/>
      <c r="I26" s="97"/>
      <c r="M26" s="21"/>
    </row>
    <row r="27" spans="1:13" ht="23.15" customHeight="1">
      <c r="A27" s="20"/>
      <c r="B27" s="97"/>
      <c r="C27" s="97"/>
      <c r="D27" s="97"/>
      <c r="E27" s="97"/>
      <c r="F27" s="97"/>
      <c r="G27" s="97"/>
      <c r="H27" s="97"/>
      <c r="I27" s="97"/>
      <c r="M27" s="21"/>
    </row>
    <row r="28" spans="1:13" ht="23.15" customHeight="1">
      <c r="A28" s="20"/>
      <c r="B28" s="97">
        <v>7</v>
      </c>
      <c r="C28" s="89" t="s">
        <v>17</v>
      </c>
      <c r="D28" s="97"/>
      <c r="E28" s="97"/>
      <c r="F28" s="97"/>
      <c r="G28" s="97"/>
      <c r="H28" s="97"/>
      <c r="I28" s="97"/>
      <c r="M28" s="21"/>
    </row>
    <row r="29" spans="1:13" ht="23.15" customHeight="1">
      <c r="A29" s="20"/>
      <c r="B29" s="97"/>
      <c r="C29" s="97"/>
      <c r="D29" s="97"/>
      <c r="E29" s="97"/>
      <c r="F29" s="97"/>
      <c r="G29" s="97"/>
      <c r="H29" s="97"/>
      <c r="I29" s="97"/>
      <c r="M29" s="21"/>
    </row>
    <row r="30" spans="1:13" ht="23.15" customHeight="1">
      <c r="A30" s="20"/>
      <c r="B30" s="97">
        <v>8</v>
      </c>
      <c r="C30" s="89" t="s">
        <v>18</v>
      </c>
      <c r="D30" s="97"/>
      <c r="E30" s="97"/>
      <c r="F30" s="97"/>
      <c r="G30" s="97"/>
      <c r="H30" s="97"/>
      <c r="I30" s="97"/>
      <c r="M30" s="21"/>
    </row>
    <row r="31" spans="1:13" ht="23.15" customHeight="1">
      <c r="A31" s="20"/>
      <c r="B31" s="97"/>
      <c r="C31" s="98"/>
      <c r="D31" s="99"/>
      <c r="M31" s="21"/>
    </row>
    <row r="32" spans="1:13" ht="23.15" customHeight="1">
      <c r="A32" s="20"/>
      <c r="B32" s="97">
        <v>9</v>
      </c>
      <c r="C32" s="89" t="s">
        <v>19</v>
      </c>
      <c r="D32" s="99"/>
      <c r="M32" s="21"/>
    </row>
    <row r="33" spans="1:13" ht="23.15" customHeight="1">
      <c r="A33" s="20"/>
      <c r="B33" s="97"/>
      <c r="C33" s="98"/>
      <c r="D33" s="99"/>
      <c r="M33" s="21"/>
    </row>
    <row r="34" spans="1:13" ht="23.15" customHeight="1">
      <c r="A34" s="20"/>
      <c r="B34" s="97">
        <v>10</v>
      </c>
      <c r="C34" s="89" t="s">
        <v>20</v>
      </c>
      <c r="D34" s="99"/>
      <c r="M34" s="21"/>
    </row>
    <row r="35" spans="1:13" ht="23.15" customHeight="1">
      <c r="A35" s="20"/>
      <c r="B35" s="97"/>
      <c r="C35" s="89"/>
      <c r="D35" s="99"/>
      <c r="M35" s="21"/>
    </row>
    <row r="36" spans="1:13" ht="23.15" customHeight="1">
      <c r="A36" s="20"/>
      <c r="B36" s="97">
        <v>11</v>
      </c>
      <c r="C36" s="89" t="s">
        <v>21</v>
      </c>
      <c r="D36" s="99"/>
      <c r="M36" s="21"/>
    </row>
    <row r="37" spans="1:13" ht="23.15" customHeight="1">
      <c r="A37" s="22"/>
      <c r="B37" s="100"/>
      <c r="C37" s="90"/>
      <c r="D37" s="101"/>
      <c r="E37" s="23"/>
      <c r="F37" s="23"/>
      <c r="G37" s="23"/>
      <c r="H37" s="23"/>
      <c r="I37" s="23"/>
      <c r="J37" s="23"/>
      <c r="K37" s="23"/>
      <c r="L37" s="23"/>
      <c r="M37" s="24"/>
    </row>
    <row r="38" spans="1:13" ht="23.15" customHeight="1">
      <c r="B38" s="94"/>
    </row>
    <row r="39" spans="1:13" ht="23.15" hidden="1" customHeight="1">
      <c r="B39" s="93"/>
    </row>
    <row r="60" ht="12.75" customHeight="1"/>
  </sheetData>
  <mergeCells count="3">
    <mergeCell ref="B6:M6"/>
    <mergeCell ref="B9:M9"/>
    <mergeCell ref="B12:M12"/>
  </mergeCells>
  <hyperlinks>
    <hyperlink ref="C16" location="'1. Cover'!A1" display="Cover Page" xr:uid="{00000000-0004-0000-0100-000000000000}"/>
    <hyperlink ref="C18" location="'2. TOC'!A1" display="Table of Contents" xr:uid="{00000000-0004-0000-0100-000001000000}"/>
    <hyperlink ref="C20" location="'3. Legend'!A1" display="Legend / Colour Scheme" xr:uid="{00000000-0004-0000-0100-000002000000}"/>
    <hyperlink ref="C22" location="'4. OEB_Adjustment_Input_Sheet'!A1" display="OEB Adjustment Input Sheet" xr:uid="{00000000-0004-0000-0100-000003000000}"/>
    <hyperlink ref="C24" location="'5. Rate_Base_&amp;_Cost_of_Capital'!A1" display="Rate Base and Cost of Capital" xr:uid="{00000000-0004-0000-0100-000004000000}"/>
    <hyperlink ref="C26" location="'6. Taxes'!A1" display="Regulatory Income Taxes" xr:uid="{00000000-0004-0000-0100-000005000000}"/>
    <hyperlink ref="C28" location="'7. Rev_Req'!A1" display="Revenue Requirement" xr:uid="{00000000-0004-0000-0100-000006000000}"/>
    <hyperlink ref="C30" location="'8. Revenue_Def_Suff'!A1" display="Revenue Requiremenmt Deficiency / Sufficiency" xr:uid="{00000000-0004-0000-0100-000007000000}"/>
    <hyperlink ref="C32" location="'9. Payment_Amounts'!A1" display="Requested Payment Amounts" xr:uid="{00000000-0004-0000-0100-000008000000}"/>
    <hyperlink ref="C34" location="'10. Deferral_Variance_&amp;_Riders'!A1" display="Recovery of Deferral and Variance Accounts and Riders" xr:uid="{00000000-0004-0000-0100-000009000000}"/>
    <hyperlink ref="C36" location="'11. Impact'!A1" display="'11. Impact'!A1" xr:uid="{00000000-0004-0000-0100-00000A000000}"/>
  </hyperlinks>
  <pageMargins left="1" right="1" top="1" bottom="1" header="0.5" footer="0.5"/>
  <pageSetup paperSize="17" scale="8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E52"/>
  <sheetViews>
    <sheetView showGridLines="0" view="pageBreakPreview" zoomScale="60" zoomScaleNormal="75" workbookViewId="0"/>
  </sheetViews>
  <sheetFormatPr defaultColWidth="0" defaultRowHeight="12.5" zeroHeight="1"/>
  <cols>
    <col min="1" max="14" width="10.7265625" customWidth="1"/>
    <col min="15" max="31" width="0" hidden="1" customWidth="1"/>
    <col min="32" max="16384" width="9.26953125" hidden="1"/>
  </cols>
  <sheetData>
    <row r="1" spans="1:13" ht="14">
      <c r="A1" s="506"/>
      <c r="M1" s="329" t="str">
        <f>'1. Cover'!M1</f>
        <v>Updated: 2021-11-29</v>
      </c>
    </row>
    <row r="2" spans="1:13">
      <c r="M2" s="329" t="str">
        <f>'1. Cover'!M2</f>
        <v>EB-2020-0290</v>
      </c>
    </row>
    <row r="3" spans="1:13">
      <c r="M3" s="329" t="str">
        <f>'1. Cover'!M3</f>
        <v>Draft Payment Amounts Order</v>
      </c>
    </row>
    <row r="4" spans="1:13">
      <c r="M4" s="329" t="str">
        <f>'1. Cover'!M4</f>
        <v>Appendix G</v>
      </c>
    </row>
    <row r="5" spans="1:13">
      <c r="A5" s="334"/>
      <c r="B5" s="335"/>
      <c r="C5" s="335"/>
      <c r="D5" s="335"/>
      <c r="E5" s="335"/>
      <c r="F5" s="335"/>
      <c r="G5" s="335"/>
      <c r="H5" s="335"/>
      <c r="I5" s="335"/>
      <c r="J5" s="335"/>
      <c r="K5" s="335"/>
      <c r="L5" s="335"/>
      <c r="M5" s="337"/>
    </row>
    <row r="6" spans="1:13" ht="25">
      <c r="A6" s="20"/>
      <c r="B6" s="518" t="s">
        <v>6</v>
      </c>
      <c r="C6" s="518"/>
      <c r="D6" s="518"/>
      <c r="E6" s="518"/>
      <c r="F6" s="518"/>
      <c r="G6" s="518"/>
      <c r="H6" s="518"/>
      <c r="I6" s="518"/>
      <c r="J6" s="518"/>
      <c r="K6" s="518"/>
      <c r="L6" s="518"/>
      <c r="M6" s="519"/>
    </row>
    <row r="7" spans="1:13" ht="13">
      <c r="A7" s="20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6"/>
    </row>
    <row r="8" spans="1:13" ht="13">
      <c r="A8" s="20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6"/>
    </row>
    <row r="9" spans="1:13" ht="25">
      <c r="A9" s="20"/>
      <c r="B9" s="518" t="str">
        <f>'2. TOC'!B9:M9</f>
        <v>EB-2020-0290 Revenue Requirement Work Form</v>
      </c>
      <c r="C9" s="518"/>
      <c r="D9" s="518"/>
      <c r="E9" s="518"/>
      <c r="F9" s="518"/>
      <c r="G9" s="518"/>
      <c r="H9" s="518"/>
      <c r="I9" s="518"/>
      <c r="J9" s="518"/>
      <c r="K9" s="518"/>
      <c r="L9" s="518"/>
      <c r="M9" s="519"/>
    </row>
    <row r="10" spans="1:13" ht="13">
      <c r="A10" s="20"/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6"/>
    </row>
    <row r="11" spans="1:13" ht="13">
      <c r="A11" s="20"/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6"/>
    </row>
    <row r="12" spans="1:13" ht="25">
      <c r="A12" s="20"/>
      <c r="B12" s="520" t="s">
        <v>13</v>
      </c>
      <c r="C12" s="520"/>
      <c r="D12" s="520"/>
      <c r="E12" s="520"/>
      <c r="F12" s="520"/>
      <c r="G12" s="520"/>
      <c r="H12" s="520"/>
      <c r="I12" s="520"/>
      <c r="J12" s="520"/>
      <c r="K12" s="520"/>
      <c r="L12" s="520"/>
      <c r="M12" s="521"/>
    </row>
    <row r="13" spans="1:13" ht="25">
      <c r="A13" s="20"/>
      <c r="B13" s="509"/>
      <c r="C13" s="509"/>
      <c r="D13" s="509"/>
      <c r="E13" s="509"/>
      <c r="F13" s="509"/>
      <c r="G13" s="509"/>
      <c r="H13" s="509"/>
      <c r="I13" s="509"/>
      <c r="J13" s="509"/>
      <c r="K13" s="509"/>
      <c r="L13" s="509"/>
      <c r="M13" s="510"/>
    </row>
    <row r="14" spans="1:13" ht="25">
      <c r="A14" s="20"/>
      <c r="B14" s="509"/>
      <c r="C14" s="509"/>
      <c r="D14" s="509"/>
      <c r="E14" s="509"/>
      <c r="F14" s="509"/>
      <c r="G14" s="509"/>
      <c r="H14" s="509"/>
      <c r="I14" s="509"/>
      <c r="J14" s="509"/>
      <c r="K14" s="509"/>
      <c r="L14" s="509"/>
      <c r="M14" s="510"/>
    </row>
    <row r="15" spans="1:13">
      <c r="A15" s="20"/>
      <c r="M15" s="21"/>
    </row>
    <row r="16" spans="1:13">
      <c r="A16" s="20"/>
      <c r="M16" s="21"/>
    </row>
    <row r="17" spans="1:13">
      <c r="A17" s="20"/>
      <c r="M17" s="21"/>
    </row>
    <row r="18" spans="1:13" ht="17.5">
      <c r="A18" s="20"/>
      <c r="B18" s="98"/>
      <c r="C18" s="98"/>
      <c r="M18" s="21"/>
    </row>
    <row r="19" spans="1:13" ht="18" customHeight="1">
      <c r="A19" s="20"/>
      <c r="B19" s="49"/>
      <c r="C19" s="522" t="s">
        <v>22</v>
      </c>
      <c r="D19" s="522"/>
      <c r="E19" s="522"/>
      <c r="F19" s="522"/>
      <c r="G19" s="522"/>
      <c r="H19" s="522"/>
      <c r="I19" s="522"/>
      <c r="J19" s="522"/>
      <c r="K19" s="522"/>
      <c r="L19" s="522"/>
      <c r="M19" s="523"/>
    </row>
    <row r="20" spans="1:13" ht="18" customHeight="1">
      <c r="A20" s="20"/>
      <c r="B20" s="49"/>
      <c r="C20" s="522"/>
      <c r="D20" s="522"/>
      <c r="E20" s="522"/>
      <c r="F20" s="522"/>
      <c r="G20" s="522"/>
      <c r="H20" s="522"/>
      <c r="I20" s="522"/>
      <c r="J20" s="522"/>
      <c r="K20" s="522"/>
      <c r="L20" s="522"/>
      <c r="M20" s="523"/>
    </row>
    <row r="21" spans="1:13" ht="18" customHeight="1">
      <c r="A21" s="20"/>
      <c r="C21" s="507"/>
      <c r="D21" s="507"/>
      <c r="E21" s="507"/>
      <c r="F21" s="507"/>
      <c r="G21" s="507"/>
      <c r="H21" s="507"/>
      <c r="I21" s="507"/>
      <c r="J21" s="507"/>
      <c r="K21" s="507"/>
      <c r="L21" s="507"/>
      <c r="M21" s="508"/>
    </row>
    <row r="22" spans="1:13" ht="18" customHeight="1">
      <c r="A22" s="20"/>
      <c r="B22" s="338"/>
      <c r="C22" s="522" t="s">
        <v>23</v>
      </c>
      <c r="D22" s="522"/>
      <c r="E22" s="522"/>
      <c r="F22" s="522"/>
      <c r="G22" s="522"/>
      <c r="H22" s="522"/>
      <c r="I22" s="522"/>
      <c r="J22" s="522"/>
      <c r="K22" s="522"/>
      <c r="L22" s="522"/>
      <c r="M22" s="523"/>
    </row>
    <row r="23" spans="1:13" ht="17.5">
      <c r="A23" s="20"/>
      <c r="B23" s="338"/>
      <c r="C23" s="522"/>
      <c r="D23" s="522"/>
      <c r="E23" s="522"/>
      <c r="F23" s="522"/>
      <c r="G23" s="522"/>
      <c r="H23" s="522"/>
      <c r="I23" s="522"/>
      <c r="J23" s="522"/>
      <c r="K23" s="522"/>
      <c r="L23" s="522"/>
      <c r="M23" s="523"/>
    </row>
    <row r="24" spans="1:13" ht="17.5">
      <c r="A24" s="20"/>
      <c r="C24" s="507"/>
      <c r="D24" s="507"/>
      <c r="E24" s="507"/>
      <c r="F24" s="507"/>
      <c r="G24" s="507"/>
      <c r="H24" s="507"/>
      <c r="I24" s="507"/>
      <c r="J24" s="507"/>
      <c r="K24" s="507"/>
      <c r="L24" s="507"/>
      <c r="M24" s="508"/>
    </row>
    <row r="25" spans="1:13" ht="18" customHeight="1">
      <c r="A25" s="20"/>
      <c r="B25" s="50"/>
      <c r="C25" s="522" t="s">
        <v>24</v>
      </c>
      <c r="D25" s="522"/>
      <c r="E25" s="522"/>
      <c r="F25" s="522"/>
      <c r="G25" s="522"/>
      <c r="H25" s="522"/>
      <c r="I25" s="522"/>
      <c r="J25" s="522"/>
      <c r="K25" s="522"/>
      <c r="L25" s="522"/>
      <c r="M25" s="523"/>
    </row>
    <row r="26" spans="1:13" ht="18" customHeight="1">
      <c r="A26" s="20"/>
      <c r="B26" s="50"/>
      <c r="C26" s="522"/>
      <c r="D26" s="522"/>
      <c r="E26" s="522"/>
      <c r="F26" s="522"/>
      <c r="G26" s="522"/>
      <c r="H26" s="522"/>
      <c r="I26" s="522"/>
      <c r="J26" s="522"/>
      <c r="K26" s="522"/>
      <c r="L26" s="522"/>
      <c r="M26" s="523"/>
    </row>
    <row r="27" spans="1:13">
      <c r="A27" s="20"/>
      <c r="M27" s="21"/>
    </row>
    <row r="28" spans="1:13">
      <c r="A28" s="20"/>
      <c r="M28" s="21"/>
    </row>
    <row r="29" spans="1:13">
      <c r="A29" s="20"/>
      <c r="M29" s="21"/>
    </row>
    <row r="30" spans="1:13">
      <c r="A30" s="20"/>
      <c r="M30" s="21"/>
    </row>
    <row r="31" spans="1:13">
      <c r="A31" s="20"/>
      <c r="M31" s="21"/>
    </row>
    <row r="32" spans="1:13">
      <c r="A32" s="20"/>
      <c r="M32" s="21"/>
    </row>
    <row r="33" spans="1:13">
      <c r="A33" s="20"/>
      <c r="M33" s="21"/>
    </row>
    <row r="34" spans="1:13">
      <c r="A34" s="20"/>
      <c r="M34" s="21"/>
    </row>
    <row r="35" spans="1:13">
      <c r="A35" s="20"/>
      <c r="M35" s="21"/>
    </row>
    <row r="36" spans="1:13">
      <c r="A36" s="20"/>
      <c r="M36" s="21"/>
    </row>
    <row r="37" spans="1:13">
      <c r="A37" s="20"/>
      <c r="M37" s="21"/>
    </row>
    <row r="38" spans="1:13">
      <c r="A38" s="20"/>
      <c r="M38" s="21"/>
    </row>
    <row r="39" spans="1:13">
      <c r="A39" s="20"/>
      <c r="M39" s="21"/>
    </row>
    <row r="40" spans="1:13">
      <c r="A40" s="20"/>
      <c r="M40" s="21"/>
    </row>
    <row r="41" spans="1:13">
      <c r="A41" s="20"/>
      <c r="M41" s="21"/>
    </row>
    <row r="42" spans="1:13">
      <c r="A42" s="20"/>
      <c r="M42" s="21"/>
    </row>
    <row r="43" spans="1:13">
      <c r="A43" s="20"/>
      <c r="M43" s="21"/>
    </row>
    <row r="44" spans="1:13">
      <c r="A44" s="20"/>
      <c r="M44" s="21"/>
    </row>
    <row r="45" spans="1:13">
      <c r="A45" s="20"/>
      <c r="M45" s="21"/>
    </row>
    <row r="46" spans="1:13">
      <c r="A46" s="20"/>
      <c r="M46" s="21"/>
    </row>
    <row r="47" spans="1:13">
      <c r="A47" s="20"/>
      <c r="M47" s="21"/>
    </row>
    <row r="48" spans="1:13">
      <c r="A48" s="20"/>
      <c r="M48" s="21"/>
    </row>
    <row r="49" spans="1:13">
      <c r="A49" s="20"/>
      <c r="M49" s="21"/>
    </row>
    <row r="50" spans="1:13">
      <c r="A50" s="20"/>
      <c r="M50" s="21"/>
    </row>
    <row r="51" spans="1:13">
      <c r="A51" s="22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4"/>
    </row>
    <row r="52" spans="1:13"/>
  </sheetData>
  <mergeCells count="6">
    <mergeCell ref="C22:M23"/>
    <mergeCell ref="C25:M26"/>
    <mergeCell ref="B6:M6"/>
    <mergeCell ref="B9:M9"/>
    <mergeCell ref="B12:M12"/>
    <mergeCell ref="C19:M20"/>
  </mergeCells>
  <pageMargins left="1" right="1" top="1" bottom="1" header="0.5" footer="0.5"/>
  <pageSetup paperSize="17" scale="8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3" tint="0.79998168889431442"/>
  </sheetPr>
  <dimension ref="A1:X558"/>
  <sheetViews>
    <sheetView showGridLines="0" view="pageBreakPreview" zoomScale="55" zoomScaleNormal="55" zoomScaleSheetLayoutView="55" zoomScalePageLayoutView="75" workbookViewId="0">
      <pane xSplit="4" ySplit="9" topLeftCell="I58" activePane="bottomRight" state="frozen"/>
      <selection pane="topRight" activeCell="E1" sqref="E1"/>
      <selection pane="bottomLeft" activeCell="A6" sqref="A6"/>
      <selection pane="bottomRight" activeCell="X50" sqref="X50"/>
    </sheetView>
  </sheetViews>
  <sheetFormatPr defaultColWidth="9.26953125" defaultRowHeight="15.5" zeroHeight="1"/>
  <cols>
    <col min="1" max="1" width="2.7265625" style="4" customWidth="1"/>
    <col min="2" max="2" width="9.7265625" style="3" customWidth="1"/>
    <col min="3" max="3" width="84.453125" style="3" customWidth="1"/>
    <col min="4" max="4" width="22.54296875" style="3" hidden="1" customWidth="1"/>
    <col min="5" max="24" width="22.54296875" style="5" customWidth="1"/>
    <col min="25" max="16384" width="9.26953125" style="3"/>
  </cols>
  <sheetData>
    <row r="1" spans="2:24" ht="18">
      <c r="B1" s="39" t="s">
        <v>14</v>
      </c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30" t="str">
        <f>'1. Cover'!M1</f>
        <v>Updated: 2021-11-29</v>
      </c>
    </row>
    <row r="2" spans="2:24" ht="18">
      <c r="B2" s="506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30" t="str">
        <f>'1. Cover'!M2</f>
        <v>EB-2020-0290</v>
      </c>
    </row>
    <row r="3" spans="2:24" ht="18"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30" t="str">
        <f>'1. Cover'!M3</f>
        <v>Draft Payment Amounts Order</v>
      </c>
    </row>
    <row r="4" spans="2:24" ht="18"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30" t="str">
        <f>'1. Cover'!M4</f>
        <v>Appendix G</v>
      </c>
    </row>
    <row r="5" spans="2:24" ht="18.5" thickBot="1"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</row>
    <row r="6" spans="2:24" ht="15.75" customHeight="1" thickBot="1">
      <c r="B6" s="2"/>
      <c r="C6" s="2"/>
      <c r="D6" s="2"/>
      <c r="E6" s="528" t="s">
        <v>25</v>
      </c>
      <c r="F6" s="529"/>
      <c r="G6" s="529"/>
      <c r="H6" s="529"/>
      <c r="I6" s="529"/>
      <c r="J6" s="529"/>
      <c r="K6" s="529"/>
      <c r="L6" s="529"/>
      <c r="M6" s="529"/>
      <c r="N6" s="529"/>
      <c r="O6" s="529"/>
      <c r="P6" s="529"/>
      <c r="Q6" s="529"/>
      <c r="R6" s="529"/>
      <c r="S6" s="529"/>
      <c r="T6" s="529"/>
      <c r="U6" s="529"/>
      <c r="V6" s="529"/>
      <c r="W6" s="529"/>
      <c r="X6" s="530"/>
    </row>
    <row r="7" spans="2:24">
      <c r="B7" s="35"/>
      <c r="C7" s="513"/>
      <c r="D7" s="173"/>
      <c r="E7" s="531">
        <v>2022</v>
      </c>
      <c r="F7" s="531"/>
      <c r="G7" s="526"/>
      <c r="H7" s="527"/>
      <c r="I7" s="526">
        <v>2023</v>
      </c>
      <c r="J7" s="526"/>
      <c r="K7" s="526"/>
      <c r="L7" s="527"/>
      <c r="M7" s="526">
        <v>2024</v>
      </c>
      <c r="N7" s="526"/>
      <c r="O7" s="526"/>
      <c r="P7" s="527"/>
      <c r="Q7" s="526">
        <v>2025</v>
      </c>
      <c r="R7" s="526"/>
      <c r="S7" s="526"/>
      <c r="T7" s="527"/>
      <c r="U7" s="526">
        <v>2026</v>
      </c>
      <c r="V7" s="526"/>
      <c r="W7" s="526"/>
      <c r="X7" s="527"/>
    </row>
    <row r="8" spans="2:24">
      <c r="B8" s="32" t="s">
        <v>26</v>
      </c>
      <c r="C8" s="165"/>
      <c r="D8" s="174"/>
      <c r="E8" s="339" t="s">
        <v>27</v>
      </c>
      <c r="F8" s="60" t="s">
        <v>28</v>
      </c>
      <c r="G8" s="145" t="s">
        <v>29</v>
      </c>
      <c r="H8" s="8" t="s">
        <v>29</v>
      </c>
      <c r="I8" s="60" t="s">
        <v>27</v>
      </c>
      <c r="J8" s="145" t="s">
        <v>28</v>
      </c>
      <c r="K8" s="145" t="s">
        <v>29</v>
      </c>
      <c r="L8" s="8" t="s">
        <v>29</v>
      </c>
      <c r="M8" s="60" t="s">
        <v>27</v>
      </c>
      <c r="N8" s="145" t="s">
        <v>28</v>
      </c>
      <c r="O8" s="145" t="s">
        <v>29</v>
      </c>
      <c r="P8" s="8" t="s">
        <v>29</v>
      </c>
      <c r="Q8" s="60" t="s">
        <v>27</v>
      </c>
      <c r="R8" s="145" t="s">
        <v>30</v>
      </c>
      <c r="S8" s="145" t="s">
        <v>29</v>
      </c>
      <c r="T8" s="8" t="s">
        <v>29</v>
      </c>
      <c r="U8" s="60" t="s">
        <v>27</v>
      </c>
      <c r="V8" s="145" t="s">
        <v>30</v>
      </c>
      <c r="W8" s="145" t="s">
        <v>29</v>
      </c>
      <c r="X8" s="8" t="s">
        <v>29</v>
      </c>
    </row>
    <row r="9" spans="2:24" ht="16.5" customHeight="1" thickBot="1">
      <c r="B9" s="17" t="s">
        <v>11</v>
      </c>
      <c r="C9" s="10" t="s">
        <v>31</v>
      </c>
      <c r="D9" s="17" t="s">
        <v>32</v>
      </c>
      <c r="E9" s="215">
        <v>44196</v>
      </c>
      <c r="F9" s="215">
        <v>44393</v>
      </c>
      <c r="G9" s="146" t="s">
        <v>33</v>
      </c>
      <c r="H9" s="10" t="s">
        <v>34</v>
      </c>
      <c r="I9" s="215">
        <f>$E$9</f>
        <v>44196</v>
      </c>
      <c r="J9" s="215">
        <v>44393</v>
      </c>
      <c r="K9" s="146" t="s">
        <v>33</v>
      </c>
      <c r="L9" s="10" t="s">
        <v>34</v>
      </c>
      <c r="M9" s="215">
        <f>$E$9</f>
        <v>44196</v>
      </c>
      <c r="N9" s="215">
        <v>44393</v>
      </c>
      <c r="O9" s="146" t="s">
        <v>33</v>
      </c>
      <c r="P9" s="10" t="s">
        <v>34</v>
      </c>
      <c r="Q9" s="215">
        <f>$E$9</f>
        <v>44196</v>
      </c>
      <c r="R9" s="215">
        <v>44393</v>
      </c>
      <c r="S9" s="146" t="s">
        <v>33</v>
      </c>
      <c r="T9" s="10" t="s">
        <v>34</v>
      </c>
      <c r="U9" s="215">
        <f>$E$9</f>
        <v>44196</v>
      </c>
      <c r="V9" s="215">
        <v>44393</v>
      </c>
      <c r="W9" s="146" t="s">
        <v>33</v>
      </c>
      <c r="X9" s="10" t="s">
        <v>34</v>
      </c>
    </row>
    <row r="10" spans="2:24">
      <c r="B10" s="11"/>
      <c r="C10" s="166"/>
      <c r="D10" s="175"/>
      <c r="E10" s="142" t="s">
        <v>35</v>
      </c>
      <c r="F10" s="142" t="s">
        <v>36</v>
      </c>
      <c r="G10" s="494" t="s">
        <v>37</v>
      </c>
      <c r="H10" s="144" t="s">
        <v>38</v>
      </c>
      <c r="I10" s="501" t="s">
        <v>39</v>
      </c>
      <c r="J10" s="142" t="s">
        <v>40</v>
      </c>
      <c r="K10" s="143" t="s">
        <v>41</v>
      </c>
      <c r="L10" s="144" t="s">
        <v>42</v>
      </c>
      <c r="M10" s="142" t="s">
        <v>43</v>
      </c>
      <c r="N10" s="142" t="s">
        <v>44</v>
      </c>
      <c r="O10" s="143" t="s">
        <v>45</v>
      </c>
      <c r="P10" s="144" t="s">
        <v>46</v>
      </c>
      <c r="Q10" s="142" t="s">
        <v>47</v>
      </c>
      <c r="R10" s="142" t="s">
        <v>48</v>
      </c>
      <c r="S10" s="143" t="s">
        <v>49</v>
      </c>
      <c r="T10" s="144" t="s">
        <v>50</v>
      </c>
      <c r="U10" s="142" t="s">
        <v>51</v>
      </c>
      <c r="V10" s="501" t="s">
        <v>52</v>
      </c>
      <c r="W10" s="143" t="s">
        <v>53</v>
      </c>
      <c r="X10" s="144" t="s">
        <v>54</v>
      </c>
    </row>
    <row r="11" spans="2:24" ht="16" thickBot="1">
      <c r="B11" s="11" t="s">
        <v>55</v>
      </c>
      <c r="C11" s="167"/>
      <c r="D11" s="176"/>
      <c r="E11" s="340"/>
      <c r="F11" s="340"/>
      <c r="G11" s="341"/>
      <c r="H11" s="342"/>
      <c r="I11" s="340"/>
      <c r="J11" s="340"/>
      <c r="K11" s="341"/>
      <c r="L11" s="342"/>
      <c r="M11" s="340"/>
      <c r="N11" s="340"/>
      <c r="O11" s="341"/>
      <c r="P11" s="342"/>
      <c r="Q11" s="340"/>
      <c r="R11" s="340"/>
      <c r="S11" s="341"/>
      <c r="T11" s="342"/>
      <c r="U11" s="340"/>
      <c r="V11" s="340"/>
      <c r="W11" s="341"/>
      <c r="X11" s="342"/>
    </row>
    <row r="12" spans="2:24">
      <c r="B12" s="36">
        <f>MAX(B1:B11)+1</f>
        <v>1</v>
      </c>
      <c r="C12" s="167" t="s">
        <v>56</v>
      </c>
      <c r="D12" s="176" t="s">
        <v>57</v>
      </c>
      <c r="E12" s="343">
        <v>0.5</v>
      </c>
      <c r="F12" s="343">
        <v>0.44216870642246414</v>
      </c>
      <c r="G12" s="344">
        <v>-4.2826165648102155E-5</v>
      </c>
      <c r="H12" s="345">
        <f>F12+G12</f>
        <v>0.44212588025681604</v>
      </c>
      <c r="I12" s="343">
        <f>E12</f>
        <v>0.5</v>
      </c>
      <c r="J12" s="343">
        <v>0.4432498249698586</v>
      </c>
      <c r="K12" s="344">
        <v>-3.5071530016028696E-5</v>
      </c>
      <c r="L12" s="345">
        <f>J12+K12</f>
        <v>0.44321475343984257</v>
      </c>
      <c r="M12" s="343">
        <v>0.5</v>
      </c>
      <c r="N12" s="343">
        <v>0.44494314627770393</v>
      </c>
      <c r="O12" s="344">
        <v>-2.1992650825364279E-5</v>
      </c>
      <c r="P12" s="345">
        <f>N12+O12</f>
        <v>0.44492115362687856</v>
      </c>
      <c r="Q12" s="343">
        <v>0.5</v>
      </c>
      <c r="R12" s="343">
        <v>0.44595419959855265</v>
      </c>
      <c r="S12" s="344">
        <v>-1.5755499396641337E-5</v>
      </c>
      <c r="T12" s="345">
        <f>R12+S12</f>
        <v>0.44593844409915601</v>
      </c>
      <c r="U12" s="343">
        <v>0.5</v>
      </c>
      <c r="V12" s="343">
        <v>0.44667596245754332</v>
      </c>
      <c r="W12" s="344">
        <v>-1.180445731641111E-5</v>
      </c>
      <c r="X12" s="345">
        <f>V12+W12</f>
        <v>0.44666415800022691</v>
      </c>
    </row>
    <row r="13" spans="2:24">
      <c r="B13" s="36">
        <v>2</v>
      </c>
      <c r="C13" s="167" t="s">
        <v>58</v>
      </c>
      <c r="D13" s="176"/>
      <c r="E13" s="421"/>
      <c r="F13" s="421">
        <v>7.8312935775358555E-3</v>
      </c>
      <c r="G13" s="422">
        <v>4.2826165648140319E-5</v>
      </c>
      <c r="H13" s="423">
        <f>G13+F13</f>
        <v>7.8741197431839959E-3</v>
      </c>
      <c r="I13" s="421"/>
      <c r="J13" s="421">
        <v>6.7501750301413883E-3</v>
      </c>
      <c r="K13" s="422">
        <v>3.5071530016070329E-5</v>
      </c>
      <c r="L13" s="423">
        <f>K13+J13</f>
        <v>6.7852465601574586E-3</v>
      </c>
      <c r="M13" s="421"/>
      <c r="N13" s="421">
        <v>5.0568537222961006E-3</v>
      </c>
      <c r="O13" s="422">
        <v>2.1992650825371218E-5</v>
      </c>
      <c r="P13" s="423">
        <f>O13+N13</f>
        <v>5.0788463731214718E-3</v>
      </c>
      <c r="Q13" s="421"/>
      <c r="R13" s="421">
        <v>4.0458004014473385E-3</v>
      </c>
      <c r="S13" s="422">
        <v>1.5755499396650878E-5</v>
      </c>
      <c r="T13" s="423">
        <f>S13+R13</f>
        <v>4.0615559008439894E-3</v>
      </c>
      <c r="U13" s="421"/>
      <c r="V13" s="421">
        <v>3.3240375424566722E-3</v>
      </c>
      <c r="W13" s="422">
        <v>1.1804457316444503E-5</v>
      </c>
      <c r="X13" s="423">
        <f>W13+V13</f>
        <v>3.3358419997731167E-3</v>
      </c>
    </row>
    <row r="14" spans="2:24" ht="16" thickBot="1">
      <c r="B14" s="36">
        <v>3</v>
      </c>
      <c r="C14" s="167" t="s">
        <v>59</v>
      </c>
      <c r="D14" s="176" t="s">
        <v>57</v>
      </c>
      <c r="E14" s="346">
        <v>0.5</v>
      </c>
      <c r="F14" s="346">
        <v>0.55000000000000004</v>
      </c>
      <c r="G14" s="493">
        <v>0</v>
      </c>
      <c r="H14" s="347">
        <f>F14+G14</f>
        <v>0.55000000000000004</v>
      </c>
      <c r="I14" s="346">
        <v>0.5</v>
      </c>
      <c r="J14" s="346">
        <v>0.54999999999999993</v>
      </c>
      <c r="K14" s="493">
        <v>0</v>
      </c>
      <c r="L14" s="347">
        <f>J14+K14</f>
        <v>0.54999999999999993</v>
      </c>
      <c r="M14" s="346">
        <v>0.5</v>
      </c>
      <c r="N14" s="346">
        <v>0.54999999999999993</v>
      </c>
      <c r="O14" s="493">
        <v>0</v>
      </c>
      <c r="P14" s="347">
        <f>N14+O14</f>
        <v>0.54999999999999993</v>
      </c>
      <c r="Q14" s="346">
        <v>0.5</v>
      </c>
      <c r="R14" s="346">
        <v>0.55000000000000004</v>
      </c>
      <c r="S14" s="493">
        <v>0</v>
      </c>
      <c r="T14" s="347">
        <f>R14+S14</f>
        <v>0.55000000000000004</v>
      </c>
      <c r="U14" s="346">
        <v>0.5</v>
      </c>
      <c r="V14" s="346">
        <v>0.54999999999999993</v>
      </c>
      <c r="W14" s="493">
        <v>0</v>
      </c>
      <c r="X14" s="347">
        <f>V14+W14</f>
        <v>0.54999999999999993</v>
      </c>
    </row>
    <row r="15" spans="2:24">
      <c r="B15" s="68"/>
      <c r="C15" s="167"/>
      <c r="D15" s="176"/>
      <c r="E15" s="348"/>
      <c r="F15" s="348"/>
      <c r="G15" s="43"/>
      <c r="H15" s="349"/>
      <c r="I15" s="348"/>
      <c r="J15" s="348"/>
      <c r="K15" s="43"/>
      <c r="L15" s="349"/>
      <c r="M15" s="348"/>
      <c r="N15" s="348"/>
      <c r="O15" s="43"/>
      <c r="P15" s="349"/>
      <c r="Q15" s="348"/>
      <c r="R15" s="348"/>
      <c r="S15" s="43"/>
      <c r="T15" s="349"/>
      <c r="U15" s="348"/>
      <c r="V15" s="348"/>
      <c r="W15" s="43"/>
      <c r="X15" s="349"/>
    </row>
    <row r="16" spans="2:24" ht="16" thickBot="1">
      <c r="B16" s="11" t="s">
        <v>60</v>
      </c>
      <c r="C16" s="167"/>
      <c r="D16" s="176"/>
      <c r="E16" s="348"/>
      <c r="F16" s="348"/>
      <c r="G16" s="43"/>
      <c r="H16" s="349"/>
      <c r="I16" s="348"/>
      <c r="J16" s="348"/>
      <c r="K16" s="43"/>
      <c r="L16" s="349"/>
      <c r="M16" s="348"/>
      <c r="N16" s="348"/>
      <c r="O16" s="43"/>
      <c r="P16" s="349"/>
      <c r="Q16" s="348"/>
      <c r="R16" s="348"/>
      <c r="S16" s="43"/>
      <c r="T16" s="349"/>
      <c r="U16" s="348"/>
      <c r="V16" s="348"/>
      <c r="W16" s="43"/>
      <c r="X16" s="349"/>
    </row>
    <row r="17" spans="2:24">
      <c r="B17" s="36">
        <f>MAX(B9:B16)+1</f>
        <v>4</v>
      </c>
      <c r="C17" s="167" t="s">
        <v>61</v>
      </c>
      <c r="D17" s="176" t="s">
        <v>62</v>
      </c>
      <c r="E17" s="156">
        <v>5.2</v>
      </c>
      <c r="F17" s="156">
        <v>5.2</v>
      </c>
      <c r="G17" s="350">
        <v>0</v>
      </c>
      <c r="H17" s="136">
        <f t="shared" ref="H17:H25" si="0">F17+G17</f>
        <v>5.2</v>
      </c>
      <c r="I17" s="156">
        <v>5.2</v>
      </c>
      <c r="J17" s="156">
        <v>5.2</v>
      </c>
      <c r="K17" s="350">
        <v>0</v>
      </c>
      <c r="L17" s="136">
        <f t="shared" ref="L17:L25" si="1">J17+K17</f>
        <v>5.2</v>
      </c>
      <c r="M17" s="156">
        <v>5.2</v>
      </c>
      <c r="N17" s="156">
        <v>5.2</v>
      </c>
      <c r="O17" s="350">
        <v>0</v>
      </c>
      <c r="P17" s="136">
        <f t="shared" ref="P17:P25" si="2">N17+O17</f>
        <v>5.2</v>
      </c>
      <c r="Q17" s="156">
        <v>5.2</v>
      </c>
      <c r="R17" s="156">
        <v>5.2</v>
      </c>
      <c r="S17" s="350">
        <v>0</v>
      </c>
      <c r="T17" s="136">
        <f t="shared" ref="T17:T25" si="3">R17+S17</f>
        <v>5.2</v>
      </c>
      <c r="U17" s="156">
        <v>5.2</v>
      </c>
      <c r="V17" s="156">
        <v>5.2</v>
      </c>
      <c r="W17" s="350">
        <v>0</v>
      </c>
      <c r="X17" s="136">
        <f t="shared" ref="X17:X25" si="4">V17+W17</f>
        <v>5.2</v>
      </c>
    </row>
    <row r="18" spans="2:24" ht="15" customHeight="1">
      <c r="B18" s="36">
        <f>MAX(B10:B17)+1</f>
        <v>5</v>
      </c>
      <c r="C18" s="167" t="s">
        <v>63</v>
      </c>
      <c r="D18" s="176" t="s">
        <v>62</v>
      </c>
      <c r="E18" s="149">
        <v>0.47498672499999994</v>
      </c>
      <c r="F18" s="149">
        <v>0.47498672499999994</v>
      </c>
      <c r="G18" s="351">
        <v>0</v>
      </c>
      <c r="H18" s="104">
        <f t="shared" si="0"/>
        <v>0.47498672499999994</v>
      </c>
      <c r="I18" s="149">
        <v>0.77794244999999984</v>
      </c>
      <c r="J18" s="149">
        <v>0.77794244999999984</v>
      </c>
      <c r="K18" s="351">
        <v>0</v>
      </c>
      <c r="L18" s="104">
        <f t="shared" si="1"/>
        <v>0.77794244999999984</v>
      </c>
      <c r="M18" s="149">
        <v>1.155455025</v>
      </c>
      <c r="N18" s="149">
        <v>1.155455025</v>
      </c>
      <c r="O18" s="351">
        <v>0</v>
      </c>
      <c r="P18" s="104">
        <f t="shared" si="2"/>
        <v>1.155455025</v>
      </c>
      <c r="Q18" s="149">
        <v>1.6589957499999999</v>
      </c>
      <c r="R18" s="149">
        <v>1.6589957499999999</v>
      </c>
      <c r="S18" s="351">
        <v>0</v>
      </c>
      <c r="T18" s="104">
        <f t="shared" si="3"/>
        <v>1.6589957499999999</v>
      </c>
      <c r="U18" s="149">
        <v>2.2267899999999998</v>
      </c>
      <c r="V18" s="149">
        <v>2.2267899999999998</v>
      </c>
      <c r="W18" s="351">
        <v>0</v>
      </c>
      <c r="X18" s="104">
        <f t="shared" si="4"/>
        <v>2.2267899999999998</v>
      </c>
    </row>
    <row r="19" spans="2:24">
      <c r="B19" s="36">
        <f>MAX(B12:B18)+1</f>
        <v>6</v>
      </c>
      <c r="C19" s="167" t="s">
        <v>64</v>
      </c>
      <c r="D19" s="176" t="s">
        <v>62</v>
      </c>
      <c r="E19" s="155">
        <v>0.97395381137239512</v>
      </c>
      <c r="F19" s="155">
        <v>0.97395381137239512</v>
      </c>
      <c r="G19" s="352">
        <v>0</v>
      </c>
      <c r="H19" s="353">
        <f t="shared" si="0"/>
        <v>0.97395381137239512</v>
      </c>
      <c r="I19" s="155">
        <v>0.97395381137239512</v>
      </c>
      <c r="J19" s="155">
        <v>0.97395381137239512</v>
      </c>
      <c r="K19" s="352">
        <v>0</v>
      </c>
      <c r="L19" s="353">
        <f t="shared" si="1"/>
        <v>0.97395381137239512</v>
      </c>
      <c r="M19" s="155">
        <v>0.97395381137239512</v>
      </c>
      <c r="N19" s="155">
        <v>0.97395381137239512</v>
      </c>
      <c r="O19" s="352">
        <v>0</v>
      </c>
      <c r="P19" s="353">
        <f t="shared" si="2"/>
        <v>0.97395381137239512</v>
      </c>
      <c r="Q19" s="155">
        <v>0.97395381137239512</v>
      </c>
      <c r="R19" s="155">
        <v>0.97395381137239512</v>
      </c>
      <c r="S19" s="352">
        <v>0</v>
      </c>
      <c r="T19" s="353">
        <f t="shared" si="3"/>
        <v>0.97395381137239512</v>
      </c>
      <c r="U19" s="155">
        <v>0.97395381137239512</v>
      </c>
      <c r="V19" s="155">
        <v>0.97395381137239512</v>
      </c>
      <c r="W19" s="352">
        <v>0</v>
      </c>
      <c r="X19" s="353">
        <f t="shared" si="4"/>
        <v>0.97395381137239512</v>
      </c>
    </row>
    <row r="20" spans="2:24">
      <c r="B20" s="36">
        <f t="shared" ref="B20:B24" si="5">MAX(B14:B19)+1</f>
        <v>7</v>
      </c>
      <c r="C20" s="167" t="s">
        <v>65</v>
      </c>
      <c r="D20" s="176"/>
      <c r="E20" s="138">
        <f>E19*(E17+E18)</f>
        <v>5.5271749503014966</v>
      </c>
      <c r="F20" s="138">
        <v>5.5271749503014966</v>
      </c>
      <c r="G20" s="352">
        <v>0</v>
      </c>
      <c r="H20" s="104">
        <f t="shared" si="0"/>
        <v>5.5271749503014966</v>
      </c>
      <c r="I20" s="138">
        <f>I19*(I17+I18)</f>
        <v>5.8222398333423344</v>
      </c>
      <c r="J20" s="138">
        <v>5.8222398333423344</v>
      </c>
      <c r="K20" s="352">
        <v>0</v>
      </c>
      <c r="L20" s="104">
        <f t="shared" si="1"/>
        <v>5.8222398333423344</v>
      </c>
      <c r="M20" s="138">
        <f>M19*(M17+M18)</f>
        <v>6.1899196446045908</v>
      </c>
      <c r="N20" s="138">
        <v>6.1899196446045908</v>
      </c>
      <c r="O20" s="352">
        <v>0</v>
      </c>
      <c r="P20" s="104">
        <f t="shared" si="2"/>
        <v>6.1899196446045908</v>
      </c>
      <c r="Q20" s="138">
        <f>Q19*(Q17+Q18)</f>
        <v>6.6803450528995603</v>
      </c>
      <c r="R20" s="138">
        <v>6.6803450528995603</v>
      </c>
      <c r="S20" s="352">
        <v>0</v>
      </c>
      <c r="T20" s="104">
        <f t="shared" si="3"/>
        <v>6.6803450528995603</v>
      </c>
      <c r="U20" s="138">
        <f>U19*(U17+U18)</f>
        <v>7.2333504267623905</v>
      </c>
      <c r="V20" s="138">
        <v>7.2333504267623905</v>
      </c>
      <c r="W20" s="352">
        <v>0</v>
      </c>
      <c r="X20" s="104">
        <f t="shared" si="4"/>
        <v>7.2333504267623905</v>
      </c>
    </row>
    <row r="21" spans="2:24">
      <c r="B21" s="36">
        <f t="shared" si="5"/>
        <v>8</v>
      </c>
      <c r="C21" s="167" t="s">
        <v>66</v>
      </c>
      <c r="D21" s="176"/>
      <c r="E21" s="155">
        <v>4.7498672499999995E-3</v>
      </c>
      <c r="F21" s="155">
        <v>4.7498672499999995E-3</v>
      </c>
      <c r="G21" s="352">
        <v>0</v>
      </c>
      <c r="H21" s="353">
        <f t="shared" si="0"/>
        <v>4.7498672499999995E-3</v>
      </c>
      <c r="I21" s="155">
        <v>7.7794244999999989E-3</v>
      </c>
      <c r="J21" s="155">
        <v>7.7794244999999989E-3</v>
      </c>
      <c r="K21" s="352">
        <v>0</v>
      </c>
      <c r="L21" s="353">
        <f t="shared" si="1"/>
        <v>7.7794244999999989E-3</v>
      </c>
      <c r="M21" s="155">
        <v>1.155455025E-2</v>
      </c>
      <c r="N21" s="155">
        <v>1.155455025E-2</v>
      </c>
      <c r="O21" s="352">
        <v>0</v>
      </c>
      <c r="P21" s="353">
        <f t="shared" si="2"/>
        <v>1.155455025E-2</v>
      </c>
      <c r="Q21" s="155">
        <v>1.6589957499999999E-2</v>
      </c>
      <c r="R21" s="155">
        <v>1.6589957499999999E-2</v>
      </c>
      <c r="S21" s="352">
        <v>0</v>
      </c>
      <c r="T21" s="353">
        <f t="shared" si="3"/>
        <v>1.6589957499999999E-2</v>
      </c>
      <c r="U21" s="155">
        <v>2.22679E-2</v>
      </c>
      <c r="V21" s="155">
        <v>2.22679E-2</v>
      </c>
      <c r="W21" s="352">
        <v>0</v>
      </c>
      <c r="X21" s="353">
        <f t="shared" si="4"/>
        <v>2.22679E-2</v>
      </c>
    </row>
    <row r="22" spans="2:24">
      <c r="B22" s="36">
        <f t="shared" si="5"/>
        <v>9</v>
      </c>
      <c r="C22" s="167" t="s">
        <v>67</v>
      </c>
      <c r="D22" s="176" t="s">
        <v>57</v>
      </c>
      <c r="E22" s="155">
        <v>3.6051558470543602E-2</v>
      </c>
      <c r="F22" s="155">
        <v>3.6051558470543602E-2</v>
      </c>
      <c r="G22" s="352">
        <v>0</v>
      </c>
      <c r="H22" s="353">
        <f t="shared" si="0"/>
        <v>3.6051558470543602E-2</v>
      </c>
      <c r="I22" s="155">
        <v>3.4852275731196862E-2</v>
      </c>
      <c r="J22" s="155">
        <v>3.4852275731196862E-2</v>
      </c>
      <c r="K22" s="352">
        <v>0</v>
      </c>
      <c r="L22" s="353">
        <f t="shared" si="1"/>
        <v>3.4852275731196862E-2</v>
      </c>
      <c r="M22" s="155">
        <v>3.6137704081314649E-2</v>
      </c>
      <c r="N22" s="155">
        <v>3.6137704081314649E-2</v>
      </c>
      <c r="O22" s="352">
        <v>0</v>
      </c>
      <c r="P22" s="353">
        <f t="shared" si="2"/>
        <v>3.6137704081314649E-2</v>
      </c>
      <c r="Q22" s="155">
        <v>3.6533272689631066E-2</v>
      </c>
      <c r="R22" s="155">
        <v>3.6533272689631066E-2</v>
      </c>
      <c r="S22" s="352">
        <v>0</v>
      </c>
      <c r="T22" s="353">
        <f t="shared" si="3"/>
        <v>3.6533272689631066E-2</v>
      </c>
      <c r="U22" s="155">
        <v>3.6542024519566708E-2</v>
      </c>
      <c r="V22" s="155">
        <v>3.6542024519566708E-2</v>
      </c>
      <c r="W22" s="352">
        <v>0</v>
      </c>
      <c r="X22" s="353">
        <f t="shared" si="4"/>
        <v>3.6542024519566708E-2</v>
      </c>
    </row>
    <row r="23" spans="2:24">
      <c r="B23" s="36">
        <f t="shared" si="5"/>
        <v>10</v>
      </c>
      <c r="C23" s="167" t="s">
        <v>68</v>
      </c>
      <c r="D23" s="176" t="s">
        <v>57</v>
      </c>
      <c r="E23" s="155">
        <v>3.6051558470543602E-2</v>
      </c>
      <c r="F23" s="155">
        <v>3.6051558470543602E-2</v>
      </c>
      <c r="G23" s="352">
        <v>0</v>
      </c>
      <c r="H23" s="353">
        <f t="shared" si="0"/>
        <v>3.6051558470543602E-2</v>
      </c>
      <c r="I23" s="155">
        <v>3.4852275731196862E-2</v>
      </c>
      <c r="J23" s="155">
        <v>3.4852275731196862E-2</v>
      </c>
      <c r="K23" s="352">
        <v>0</v>
      </c>
      <c r="L23" s="353">
        <f t="shared" si="1"/>
        <v>3.4852275731196862E-2</v>
      </c>
      <c r="M23" s="155">
        <v>3.6137704081314649E-2</v>
      </c>
      <c r="N23" s="155">
        <v>3.6137704081314649E-2</v>
      </c>
      <c r="O23" s="352">
        <v>0</v>
      </c>
      <c r="P23" s="353">
        <f t="shared" si="2"/>
        <v>3.6137704081314649E-2</v>
      </c>
      <c r="Q23" s="155">
        <v>3.6533272689631066E-2</v>
      </c>
      <c r="R23" s="155">
        <v>3.6533272689631066E-2</v>
      </c>
      <c r="S23" s="352">
        <v>0</v>
      </c>
      <c r="T23" s="353">
        <f t="shared" si="3"/>
        <v>3.6533272689631066E-2</v>
      </c>
      <c r="U23" s="155">
        <v>3.6542024519566708E-2</v>
      </c>
      <c r="V23" s="155">
        <v>3.6542024519566708E-2</v>
      </c>
      <c r="W23" s="352">
        <v>0</v>
      </c>
      <c r="X23" s="353">
        <f t="shared" si="4"/>
        <v>3.6542024519566708E-2</v>
      </c>
    </row>
    <row r="24" spans="2:24">
      <c r="B24" s="36">
        <f t="shared" si="5"/>
        <v>11</v>
      </c>
      <c r="C24" s="167" t="s">
        <v>69</v>
      </c>
      <c r="D24" s="176" t="s">
        <v>57</v>
      </c>
      <c r="E24" s="155">
        <v>8.3400000000000002E-2</v>
      </c>
      <c r="F24" s="155">
        <v>8.3400000000000002E-2</v>
      </c>
      <c r="G24" s="352">
        <v>3.1999999999999945E-3</v>
      </c>
      <c r="H24" s="353">
        <f t="shared" si="0"/>
        <v>8.6599999999999996E-2</v>
      </c>
      <c r="I24" s="155">
        <v>8.3400000000000002E-2</v>
      </c>
      <c r="J24" s="155">
        <v>8.3400000000000002E-2</v>
      </c>
      <c r="K24" s="352">
        <v>3.1999999999999945E-3</v>
      </c>
      <c r="L24" s="353">
        <f t="shared" si="1"/>
        <v>8.6599999999999996E-2</v>
      </c>
      <c r="M24" s="155">
        <v>8.3400000000000002E-2</v>
      </c>
      <c r="N24" s="155">
        <v>8.3400000000000002E-2</v>
      </c>
      <c r="O24" s="352">
        <v>3.1999999999999945E-3</v>
      </c>
      <c r="P24" s="353">
        <f t="shared" si="2"/>
        <v>8.6599999999999996E-2</v>
      </c>
      <c r="Q24" s="155">
        <v>8.3400000000000002E-2</v>
      </c>
      <c r="R24" s="155">
        <v>8.3400000000000002E-2</v>
      </c>
      <c r="S24" s="352">
        <v>3.1999999999999945E-3</v>
      </c>
      <c r="T24" s="353">
        <f t="shared" si="3"/>
        <v>8.6599999999999996E-2</v>
      </c>
      <c r="U24" s="155">
        <v>8.3400000000000002E-2</v>
      </c>
      <c r="V24" s="155">
        <v>8.3400000000000002E-2</v>
      </c>
      <c r="W24" s="352">
        <v>3.1999999999999945E-3</v>
      </c>
      <c r="X24" s="353">
        <f t="shared" si="4"/>
        <v>8.6599999999999996E-2</v>
      </c>
    </row>
    <row r="25" spans="2:24" ht="16" thickBot="1">
      <c r="B25" s="36">
        <v>13</v>
      </c>
      <c r="C25" s="167" t="s">
        <v>70</v>
      </c>
      <c r="D25" s="176" t="s">
        <v>57</v>
      </c>
      <c r="E25" s="354">
        <v>4.8899999999999999E-2</v>
      </c>
      <c r="F25" s="354">
        <v>4.8899999999999999E-2</v>
      </c>
      <c r="G25" s="355">
        <v>0</v>
      </c>
      <c r="H25" s="353">
        <f t="shared" si="0"/>
        <v>4.8899999999999999E-2</v>
      </c>
      <c r="I25" s="354">
        <v>4.8899999999999999E-2</v>
      </c>
      <c r="J25" s="354">
        <v>4.8899999999999999E-2</v>
      </c>
      <c r="K25" s="355">
        <v>0</v>
      </c>
      <c r="L25" s="280">
        <f t="shared" si="1"/>
        <v>4.8899999999999999E-2</v>
      </c>
      <c r="M25" s="354">
        <v>4.8899999999999999E-2</v>
      </c>
      <c r="N25" s="354">
        <v>4.8899999999999999E-2</v>
      </c>
      <c r="O25" s="355">
        <v>0</v>
      </c>
      <c r="P25" s="280">
        <f t="shared" si="2"/>
        <v>4.8899999999999999E-2</v>
      </c>
      <c r="Q25" s="354">
        <v>4.8899999999999999E-2</v>
      </c>
      <c r="R25" s="354">
        <v>4.8899999999999999E-2</v>
      </c>
      <c r="S25" s="355">
        <v>0</v>
      </c>
      <c r="T25" s="280">
        <f t="shared" si="3"/>
        <v>4.8899999999999999E-2</v>
      </c>
      <c r="U25" s="354">
        <v>4.8899999999999999E-2</v>
      </c>
      <c r="V25" s="354">
        <v>4.8899999999999999E-2</v>
      </c>
      <c r="W25" s="355">
        <v>0</v>
      </c>
      <c r="X25" s="280">
        <f t="shared" si="4"/>
        <v>4.8899999999999999E-2</v>
      </c>
    </row>
    <row r="26" spans="2:24">
      <c r="B26" s="68"/>
      <c r="C26" s="167"/>
      <c r="D26" s="176"/>
      <c r="E26" s="348"/>
      <c r="F26" s="348"/>
      <c r="G26" s="43"/>
      <c r="H26" s="420"/>
      <c r="I26" s="348"/>
      <c r="J26" s="348"/>
      <c r="K26" s="43"/>
      <c r="L26" s="349"/>
      <c r="M26" s="348"/>
      <c r="N26" s="348"/>
      <c r="O26" s="43"/>
      <c r="P26" s="349"/>
      <c r="Q26" s="348"/>
      <c r="R26" s="348"/>
      <c r="S26" s="43"/>
      <c r="T26" s="349"/>
      <c r="U26" s="348"/>
      <c r="V26" s="348"/>
      <c r="W26" s="43"/>
      <c r="X26" s="349"/>
    </row>
    <row r="27" spans="2:24" ht="16" thickBot="1">
      <c r="B27" s="11" t="s">
        <v>71</v>
      </c>
      <c r="C27" s="167"/>
      <c r="D27" s="176"/>
      <c r="E27" s="348"/>
      <c r="F27" s="348"/>
      <c r="G27" s="43"/>
      <c r="H27" s="349"/>
      <c r="I27" s="348"/>
      <c r="J27" s="348"/>
      <c r="K27" s="43"/>
      <c r="L27" s="349"/>
      <c r="M27" s="348"/>
      <c r="N27" s="348"/>
      <c r="O27" s="43"/>
      <c r="P27" s="349"/>
      <c r="Q27" s="348"/>
      <c r="R27" s="348"/>
      <c r="S27" s="43"/>
      <c r="T27" s="349"/>
      <c r="U27" s="348"/>
      <c r="V27" s="348"/>
      <c r="W27" s="43"/>
      <c r="X27" s="349"/>
    </row>
    <row r="28" spans="2:24">
      <c r="B28" s="36">
        <f>MAX(B19:B27)+1</f>
        <v>14</v>
      </c>
      <c r="C28" s="167" t="s">
        <v>72</v>
      </c>
      <c r="D28" s="176" t="s">
        <v>57</v>
      </c>
      <c r="E28" s="156">
        <v>97.395381137239511</v>
      </c>
      <c r="F28" s="156">
        <v>97.395381137239511</v>
      </c>
      <c r="G28" s="350">
        <v>0</v>
      </c>
      <c r="H28" s="136">
        <f>F28+G28</f>
        <v>97.395381137239511</v>
      </c>
      <c r="I28" s="156">
        <v>97.395381137239511</v>
      </c>
      <c r="J28" s="156">
        <v>97.395381137239511</v>
      </c>
      <c r="K28" s="350">
        <v>0</v>
      </c>
      <c r="L28" s="136">
        <f>J28+K28</f>
        <v>97.395381137239511</v>
      </c>
      <c r="M28" s="156">
        <v>97.395381137239511</v>
      </c>
      <c r="N28" s="156">
        <v>97.395381137239511</v>
      </c>
      <c r="O28" s="350">
        <v>0</v>
      </c>
      <c r="P28" s="136">
        <f>N28+O28</f>
        <v>97.395381137239511</v>
      </c>
      <c r="Q28" s="156">
        <v>97.395381137239511</v>
      </c>
      <c r="R28" s="156">
        <v>97.395381137239511</v>
      </c>
      <c r="S28" s="350">
        <v>0</v>
      </c>
      <c r="T28" s="136">
        <f>R28+S28</f>
        <v>97.395381137239511</v>
      </c>
      <c r="U28" s="156">
        <v>97.395381137239511</v>
      </c>
      <c r="V28" s="156">
        <v>97.395381137239511</v>
      </c>
      <c r="W28" s="350">
        <v>0</v>
      </c>
      <c r="X28" s="136">
        <f>V28+W28</f>
        <v>97.395381137239511</v>
      </c>
    </row>
    <row r="29" spans="2:24">
      <c r="B29" s="36">
        <f>MAX(B22:B28)+1</f>
        <v>15</v>
      </c>
      <c r="C29" s="167" t="s">
        <v>73</v>
      </c>
      <c r="D29" s="176" t="s">
        <v>57</v>
      </c>
      <c r="E29" s="149">
        <v>3837.7556372757053</v>
      </c>
      <c r="F29" s="149">
        <v>3837.7556372757053</v>
      </c>
      <c r="G29" s="351">
        <v>0</v>
      </c>
      <c r="H29" s="104">
        <f>F29+G29</f>
        <v>3837.7556372757053</v>
      </c>
      <c r="I29" s="149">
        <v>4039.575050943246</v>
      </c>
      <c r="J29" s="149">
        <v>4039.575050943246</v>
      </c>
      <c r="K29" s="351">
        <v>0</v>
      </c>
      <c r="L29" s="104">
        <f>J29+K29</f>
        <v>4039.575050943246</v>
      </c>
      <c r="M29" s="149">
        <v>3764.5609963493644</v>
      </c>
      <c r="N29" s="149">
        <v>3764.5609963493644</v>
      </c>
      <c r="O29" s="351">
        <v>0</v>
      </c>
      <c r="P29" s="104">
        <f>N29+O29</f>
        <v>3764.5609963493644</v>
      </c>
      <c r="Q29" s="149">
        <v>3686.1573331901927</v>
      </c>
      <c r="R29" s="149">
        <v>3686.1573331901927</v>
      </c>
      <c r="S29" s="351">
        <v>0</v>
      </c>
      <c r="T29" s="104">
        <f>R29+S29</f>
        <v>3686.1573331901927</v>
      </c>
      <c r="U29" s="149">
        <v>3680.9304223129157</v>
      </c>
      <c r="V29" s="149">
        <v>3680.9304223129157</v>
      </c>
      <c r="W29" s="351">
        <v>0</v>
      </c>
      <c r="X29" s="104">
        <f>V29+W29</f>
        <v>3680.9304223129157</v>
      </c>
    </row>
    <row r="30" spans="2:24">
      <c r="B30" s="36">
        <v>16</v>
      </c>
      <c r="C30" s="167" t="s">
        <v>74</v>
      </c>
      <c r="D30" s="176"/>
      <c r="E30" s="149"/>
      <c r="F30" s="149">
        <v>7274.2886675201607</v>
      </c>
      <c r="G30" s="351">
        <v>-40.26449157832576</v>
      </c>
      <c r="H30" s="104">
        <f>G30+F30</f>
        <v>7234.024175941835</v>
      </c>
      <c r="I30" s="149"/>
      <c r="J30" s="149">
        <v>7419.8118785427268</v>
      </c>
      <c r="K30" s="351">
        <v>-38.935514189888636</v>
      </c>
      <c r="L30" s="104">
        <f>K30+J30</f>
        <v>7380.8763643528382</v>
      </c>
      <c r="M30" s="149"/>
      <c r="N30" s="149">
        <v>8587.0273453576119</v>
      </c>
      <c r="O30" s="351">
        <v>-37.606536801442417</v>
      </c>
      <c r="P30" s="104">
        <f>O30+N30</f>
        <v>8549.4208085561695</v>
      </c>
      <c r="Q30" s="149"/>
      <c r="R30" s="149">
        <v>9267.7875121278921</v>
      </c>
      <c r="S30" s="351">
        <v>-36.277559413005292</v>
      </c>
      <c r="T30" s="104">
        <f>R30+S30</f>
        <v>9231.5099527148868</v>
      </c>
      <c r="U30" s="149"/>
      <c r="V30" s="149">
        <v>9803.2273358787897</v>
      </c>
      <c r="W30" s="351">
        <v>-34.948582024573625</v>
      </c>
      <c r="X30" s="104">
        <f>W30+V30</f>
        <v>9768.2787538542161</v>
      </c>
    </row>
    <row r="31" spans="2:24">
      <c r="B31" s="36">
        <v>17</v>
      </c>
      <c r="C31" s="167" t="s">
        <v>58</v>
      </c>
      <c r="D31" s="176"/>
      <c r="E31" s="149"/>
      <c r="F31" s="149">
        <v>128.83564416850442</v>
      </c>
      <c r="G31" s="351">
        <v>0</v>
      </c>
      <c r="H31" s="104">
        <f>G31+F31</f>
        <v>128.83564416850442</v>
      </c>
      <c r="I31" s="149"/>
      <c r="J31" s="149">
        <v>112.99503361178179</v>
      </c>
      <c r="K31" s="351">
        <v>0</v>
      </c>
      <c r="L31" s="104">
        <f>K31+J31</f>
        <v>112.99503361178179</v>
      </c>
      <c r="M31" s="149"/>
      <c r="N31" s="149">
        <v>97.593010608434184</v>
      </c>
      <c r="O31" s="351">
        <v>0</v>
      </c>
      <c r="P31" s="104">
        <f>O31+N31</f>
        <v>97.593010608434184</v>
      </c>
      <c r="Q31" s="149"/>
      <c r="R31" s="149">
        <v>84.079527608102282</v>
      </c>
      <c r="S31" s="351">
        <v>0</v>
      </c>
      <c r="T31" s="104">
        <f>R31+S31</f>
        <v>84.079527608102282</v>
      </c>
      <c r="U31" s="149"/>
      <c r="V31" s="149">
        <v>72.95287510528604</v>
      </c>
      <c r="W31" s="351">
        <v>0</v>
      </c>
      <c r="X31" s="104">
        <f>W31+V31</f>
        <v>72.95287510528604</v>
      </c>
    </row>
    <row r="32" spans="2:24" ht="16" thickBot="1">
      <c r="B32" s="37">
        <v>18</v>
      </c>
      <c r="C32" s="168" t="s">
        <v>75</v>
      </c>
      <c r="D32" s="177" t="s">
        <v>57</v>
      </c>
      <c r="E32" s="356">
        <v>73.575054525500491</v>
      </c>
      <c r="F32" s="356">
        <v>73.575054525500491</v>
      </c>
      <c r="G32" s="357">
        <v>0</v>
      </c>
      <c r="H32" s="358">
        <f>F32+G32</f>
        <v>73.575054525500491</v>
      </c>
      <c r="I32" s="356">
        <v>0</v>
      </c>
      <c r="J32" s="356">
        <v>0</v>
      </c>
      <c r="K32" s="357">
        <v>0</v>
      </c>
      <c r="L32" s="358">
        <f>J32+K32</f>
        <v>0</v>
      </c>
      <c r="M32" s="356">
        <v>0</v>
      </c>
      <c r="N32" s="356">
        <v>0</v>
      </c>
      <c r="O32" s="357">
        <v>0</v>
      </c>
      <c r="P32" s="358">
        <f>M32+O32</f>
        <v>0</v>
      </c>
      <c r="Q32" s="356">
        <v>0</v>
      </c>
      <c r="R32" s="356">
        <v>0</v>
      </c>
      <c r="S32" s="357">
        <v>0</v>
      </c>
      <c r="T32" s="358">
        <f>Q32+S32</f>
        <v>0</v>
      </c>
      <c r="U32" s="356">
        <v>0</v>
      </c>
      <c r="V32" s="356">
        <v>0</v>
      </c>
      <c r="W32" s="357">
        <v>0</v>
      </c>
      <c r="X32" s="358">
        <f>V32+W32</f>
        <v>0</v>
      </c>
    </row>
    <row r="33" spans="2:24" ht="16" thickBot="1">
      <c r="B33" s="45"/>
      <c r="C33" s="2"/>
      <c r="D33" s="2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53"/>
    </row>
    <row r="34" spans="2:24" ht="16.5" customHeight="1" thickBot="1">
      <c r="B34" s="2"/>
      <c r="C34" s="2"/>
      <c r="D34" s="2"/>
      <c r="E34" s="532" t="s">
        <v>76</v>
      </c>
      <c r="F34" s="533"/>
      <c r="G34" s="533"/>
      <c r="H34" s="533"/>
      <c r="I34" s="533"/>
      <c r="J34" s="533"/>
      <c r="K34" s="533"/>
      <c r="L34" s="533"/>
      <c r="M34" s="533"/>
      <c r="N34" s="533"/>
      <c r="O34" s="533"/>
      <c r="P34" s="533"/>
      <c r="Q34" s="533"/>
      <c r="R34" s="533"/>
      <c r="S34" s="533"/>
      <c r="T34" s="533"/>
      <c r="U34" s="533"/>
      <c r="V34" s="533"/>
      <c r="W34" s="533"/>
      <c r="X34" s="534"/>
    </row>
    <row r="35" spans="2:24" ht="16" thickBot="1">
      <c r="B35" s="35"/>
      <c r="C35" s="513"/>
      <c r="D35" s="173"/>
      <c r="E35" s="524"/>
      <c r="F35" s="524"/>
      <c r="G35" s="524"/>
      <c r="H35" s="525"/>
      <c r="I35" s="524"/>
      <c r="J35" s="524"/>
      <c r="K35" s="524"/>
      <c r="L35" s="525"/>
      <c r="M35" s="524"/>
      <c r="N35" s="524"/>
      <c r="O35" s="524"/>
      <c r="P35" s="525"/>
      <c r="Q35" s="524"/>
      <c r="R35" s="524"/>
      <c r="S35" s="524"/>
      <c r="T35" s="525"/>
      <c r="U35" s="524"/>
      <c r="V35" s="524"/>
      <c r="W35" s="524"/>
      <c r="X35" s="525"/>
    </row>
    <row r="36" spans="2:24">
      <c r="B36" s="32" t="s">
        <v>26</v>
      </c>
      <c r="C36" s="165"/>
      <c r="D36" s="174"/>
      <c r="E36" s="339" t="s">
        <v>27</v>
      </c>
      <c r="F36" s="145" t="s">
        <v>28</v>
      </c>
      <c r="G36" s="145" t="s">
        <v>29</v>
      </c>
      <c r="H36" s="8" t="s">
        <v>29</v>
      </c>
      <c r="I36" s="60" t="s">
        <v>27</v>
      </c>
      <c r="J36" s="145" t="s">
        <v>28</v>
      </c>
      <c r="K36" s="145" t="s">
        <v>29</v>
      </c>
      <c r="L36" s="8" t="s">
        <v>29</v>
      </c>
      <c r="M36" s="60" t="s">
        <v>27</v>
      </c>
      <c r="N36" s="145" t="s">
        <v>30</v>
      </c>
      <c r="O36" s="145" t="s">
        <v>29</v>
      </c>
      <c r="P36" s="8" t="s">
        <v>29</v>
      </c>
      <c r="Q36" s="60" t="s">
        <v>27</v>
      </c>
      <c r="R36" s="145" t="s">
        <v>30</v>
      </c>
      <c r="S36" s="145" t="s">
        <v>29</v>
      </c>
      <c r="T36" s="8" t="s">
        <v>29</v>
      </c>
      <c r="U36" s="60" t="s">
        <v>27</v>
      </c>
      <c r="V36" s="145" t="s">
        <v>30</v>
      </c>
      <c r="W36" s="145" t="s">
        <v>29</v>
      </c>
      <c r="X36" s="8" t="s">
        <v>29</v>
      </c>
    </row>
    <row r="37" spans="2:24" ht="16" thickBot="1">
      <c r="B37" s="17" t="s">
        <v>11</v>
      </c>
      <c r="C37" s="10" t="s">
        <v>31</v>
      </c>
      <c r="D37" s="17"/>
      <c r="E37" s="215">
        <f>$E$9</f>
        <v>44196</v>
      </c>
      <c r="F37" s="215">
        <v>44393</v>
      </c>
      <c r="G37" s="146" t="s">
        <v>33</v>
      </c>
      <c r="H37" s="10" t="s">
        <v>34</v>
      </c>
      <c r="I37" s="215">
        <f>$E$9</f>
        <v>44196</v>
      </c>
      <c r="J37" s="215">
        <v>44393</v>
      </c>
      <c r="K37" s="146" t="s">
        <v>33</v>
      </c>
      <c r="L37" s="10" t="s">
        <v>34</v>
      </c>
      <c r="M37" s="215">
        <f>$E$9</f>
        <v>44196</v>
      </c>
      <c r="N37" s="215">
        <v>44393</v>
      </c>
      <c r="O37" s="146" t="s">
        <v>33</v>
      </c>
      <c r="P37" s="10" t="s">
        <v>34</v>
      </c>
      <c r="Q37" s="215">
        <f>$E$9</f>
        <v>44196</v>
      </c>
      <c r="R37" s="215">
        <v>44393</v>
      </c>
      <c r="S37" s="146" t="s">
        <v>33</v>
      </c>
      <c r="T37" s="10" t="s">
        <v>34</v>
      </c>
      <c r="U37" s="215">
        <f>$E$9</f>
        <v>44196</v>
      </c>
      <c r="V37" s="215">
        <v>44393</v>
      </c>
      <c r="W37" s="146" t="s">
        <v>33</v>
      </c>
      <c r="X37" s="10" t="s">
        <v>34</v>
      </c>
    </row>
    <row r="38" spans="2:24">
      <c r="B38" s="68"/>
      <c r="C38" s="167"/>
      <c r="D38" s="176"/>
      <c r="E38" s="142" t="s">
        <v>35</v>
      </c>
      <c r="F38" s="142" t="s">
        <v>36</v>
      </c>
      <c r="G38" s="494" t="s">
        <v>37</v>
      </c>
      <c r="H38" s="144" t="s">
        <v>38</v>
      </c>
      <c r="I38" s="501" t="s">
        <v>39</v>
      </c>
      <c r="J38" s="142" t="s">
        <v>40</v>
      </c>
      <c r="K38" s="143" t="s">
        <v>41</v>
      </c>
      <c r="L38" s="144" t="s">
        <v>42</v>
      </c>
      <c r="M38" s="142" t="s">
        <v>43</v>
      </c>
      <c r="N38" s="142" t="s">
        <v>44</v>
      </c>
      <c r="O38" s="143" t="s">
        <v>45</v>
      </c>
      <c r="P38" s="144" t="s">
        <v>46</v>
      </c>
      <c r="Q38" s="142" t="s">
        <v>47</v>
      </c>
      <c r="R38" s="142" t="s">
        <v>48</v>
      </c>
      <c r="S38" s="143" t="s">
        <v>49</v>
      </c>
      <c r="T38" s="144" t="s">
        <v>50</v>
      </c>
      <c r="U38" s="142" t="s">
        <v>51</v>
      </c>
      <c r="V38" s="142" t="s">
        <v>77</v>
      </c>
      <c r="W38" s="143" t="s">
        <v>53</v>
      </c>
      <c r="X38" s="144" t="s">
        <v>54</v>
      </c>
    </row>
    <row r="39" spans="2:24" ht="19" thickBot="1">
      <c r="B39" s="11" t="s">
        <v>78</v>
      </c>
      <c r="C39" s="167"/>
      <c r="D39" s="176"/>
      <c r="E39" s="13"/>
      <c r="F39" s="13"/>
      <c r="G39" s="13"/>
      <c r="H39" s="14"/>
      <c r="I39" s="13"/>
      <c r="J39" s="13"/>
      <c r="K39" s="13"/>
      <c r="L39" s="14"/>
      <c r="M39" s="13"/>
      <c r="N39" s="13"/>
      <c r="O39" s="13"/>
      <c r="P39" s="14"/>
      <c r="Q39" s="13"/>
      <c r="R39" s="13"/>
      <c r="S39" s="13"/>
      <c r="T39" s="14"/>
      <c r="U39" s="13"/>
      <c r="V39" s="13"/>
      <c r="W39" s="13"/>
      <c r="X39" s="14"/>
    </row>
    <row r="40" spans="2:24">
      <c r="B40" s="36">
        <v>19</v>
      </c>
      <c r="C40" s="167" t="s">
        <v>79</v>
      </c>
      <c r="D40" s="176" t="s">
        <v>80</v>
      </c>
      <c r="E40" s="156">
        <v>14197.94920557041</v>
      </c>
      <c r="F40" s="156">
        <v>14168.01433087937</v>
      </c>
      <c r="G40" s="350">
        <v>-113.70005777000006</v>
      </c>
      <c r="H40" s="136">
        <f>F40+G40</f>
        <v>14054.31427310937</v>
      </c>
      <c r="I40" s="156">
        <v>14781.250931995562</v>
      </c>
      <c r="J40" s="156">
        <v>14690.429080604508</v>
      </c>
      <c r="K40" s="350">
        <v>-113.70005777000188</v>
      </c>
      <c r="L40" s="136">
        <f>J40+K40</f>
        <v>14576.729022834506</v>
      </c>
      <c r="M40" s="156">
        <v>17826.330833370706</v>
      </c>
      <c r="N40" s="156">
        <v>17671.912848443924</v>
      </c>
      <c r="O40" s="350">
        <v>-113.70005776999824</v>
      </c>
      <c r="P40" s="136">
        <f>N40+O40</f>
        <v>17558.212790673926</v>
      </c>
      <c r="Q40" s="156">
        <v>19637.867939289798</v>
      </c>
      <c r="R40" s="156">
        <v>19418.584346080348</v>
      </c>
      <c r="S40" s="350">
        <v>-113.70005777000188</v>
      </c>
      <c r="T40" s="136">
        <f>R40+S40</f>
        <v>19304.884288310346</v>
      </c>
      <c r="U40" s="156">
        <v>21077.414991968319</v>
      </c>
      <c r="V40" s="156">
        <v>20802.498318806931</v>
      </c>
      <c r="W40" s="350">
        <v>-113.70005777000188</v>
      </c>
      <c r="X40" s="136">
        <f>V40+W40</f>
        <v>20688.798261036929</v>
      </c>
    </row>
    <row r="41" spans="2:24">
      <c r="B41" s="36">
        <v>20</v>
      </c>
      <c r="C41" s="167" t="s">
        <v>81</v>
      </c>
      <c r="D41" s="176" t="s">
        <v>80</v>
      </c>
      <c r="E41" s="149">
        <v>6165.8299058598504</v>
      </c>
      <c r="F41" s="149">
        <v>6166.5285122396735</v>
      </c>
      <c r="G41" s="351">
        <v>-24.223409818165237</v>
      </c>
      <c r="H41" s="104">
        <f>F41+G41</f>
        <v>6142.3051024215083</v>
      </c>
      <c r="I41" s="149">
        <v>6678.1059122430406</v>
      </c>
      <c r="J41" s="149">
        <v>6674.5322204341082</v>
      </c>
      <c r="K41" s="351">
        <v>-27.176692903587536</v>
      </c>
      <c r="L41" s="104">
        <f>J41+K41</f>
        <v>6647.3555275305207</v>
      </c>
      <c r="M41" s="149">
        <v>7203.2492339273413</v>
      </c>
      <c r="N41" s="149">
        <v>7192.6398109617294</v>
      </c>
      <c r="O41" s="351">
        <v>-30.129975989009836</v>
      </c>
      <c r="P41" s="104">
        <f>N41+O41</f>
        <v>7162.5098349727195</v>
      </c>
      <c r="Q41" s="149">
        <v>7753.444155376601</v>
      </c>
      <c r="R41" s="149">
        <v>7733.1822754274472</v>
      </c>
      <c r="S41" s="351">
        <v>-33.083259074430316</v>
      </c>
      <c r="T41" s="104">
        <f>R41+S41</f>
        <v>7700.0990163530169</v>
      </c>
      <c r="U41" s="149">
        <v>8298.560620467284</v>
      </c>
      <c r="V41" s="149">
        <v>8266.2256994397721</v>
      </c>
      <c r="W41" s="351">
        <v>-36.036542159850796</v>
      </c>
      <c r="X41" s="104">
        <f>V41+W41</f>
        <v>8230.1891572799213</v>
      </c>
    </row>
    <row r="42" spans="2:24">
      <c r="B42" s="36">
        <f>MAX(B34:B41)+1</f>
        <v>21</v>
      </c>
      <c r="C42" s="167" t="s">
        <v>82</v>
      </c>
      <c r="D42" s="176" t="s">
        <v>80</v>
      </c>
      <c r="E42" s="149">
        <v>-37.750285105151491</v>
      </c>
      <c r="F42" s="149">
        <v>-37.750285105151491</v>
      </c>
      <c r="G42" s="351">
        <v>0</v>
      </c>
      <c r="H42" s="104">
        <f>F42+G42</f>
        <v>-37.750285105151491</v>
      </c>
      <c r="I42" s="149">
        <v>-37.750285105151491</v>
      </c>
      <c r="J42" s="149">
        <v>-37.750285105151491</v>
      </c>
      <c r="K42" s="351">
        <v>0</v>
      </c>
      <c r="L42" s="104">
        <f>J42+K42</f>
        <v>-37.750285105151491</v>
      </c>
      <c r="M42" s="149">
        <v>-37.750285105151491</v>
      </c>
      <c r="N42" s="149">
        <v>-37.750285105151491</v>
      </c>
      <c r="O42" s="351">
        <v>0</v>
      </c>
      <c r="P42" s="104">
        <f>N42+O42</f>
        <v>-37.750285105151491</v>
      </c>
      <c r="Q42" s="149">
        <v>-37.750285105151491</v>
      </c>
      <c r="R42" s="149">
        <v>-37.750285105151491</v>
      </c>
      <c r="S42" s="351">
        <v>0</v>
      </c>
      <c r="T42" s="104">
        <f>R42+S42</f>
        <v>-37.750285105151491</v>
      </c>
      <c r="U42" s="149">
        <v>-37.750285105151491</v>
      </c>
      <c r="V42" s="149">
        <v>-37.750285105151491</v>
      </c>
      <c r="W42" s="351">
        <v>0</v>
      </c>
      <c r="X42" s="104">
        <f>V42+W42</f>
        <v>-37.750285105151491</v>
      </c>
    </row>
    <row r="43" spans="2:24">
      <c r="B43" s="36">
        <f>MAX(B34:B42)+1</f>
        <v>22</v>
      </c>
      <c r="C43" s="167" t="s">
        <v>83</v>
      </c>
      <c r="D43" s="176" t="s">
        <v>80</v>
      </c>
      <c r="E43" s="149">
        <v>517.32643282740628</v>
      </c>
      <c r="F43" s="149">
        <v>517.32643282740628</v>
      </c>
      <c r="G43" s="351">
        <v>0</v>
      </c>
      <c r="H43" s="104">
        <f>F43+G43</f>
        <v>517.32643282740628</v>
      </c>
      <c r="I43" s="149">
        <v>513.54458331560147</v>
      </c>
      <c r="J43" s="149">
        <v>513.54458331560147</v>
      </c>
      <c r="K43" s="351">
        <v>0</v>
      </c>
      <c r="L43" s="104">
        <f>J43+K43</f>
        <v>513.54458331560147</v>
      </c>
      <c r="M43" s="149">
        <v>485.63694267496533</v>
      </c>
      <c r="N43" s="149">
        <v>485.63694267496533</v>
      </c>
      <c r="O43" s="351">
        <v>0</v>
      </c>
      <c r="P43" s="104">
        <f>N43+O43</f>
        <v>485.63694267496533</v>
      </c>
      <c r="Q43" s="149">
        <v>435.85094688545968</v>
      </c>
      <c r="R43" s="149">
        <v>435.85094688545968</v>
      </c>
      <c r="S43" s="351">
        <v>0</v>
      </c>
      <c r="T43" s="104">
        <f>R43+S43</f>
        <v>435.85094688545968</v>
      </c>
      <c r="U43" s="149">
        <v>392.48537764216593</v>
      </c>
      <c r="V43" s="149">
        <v>392.48537764216593</v>
      </c>
      <c r="W43" s="351">
        <v>0</v>
      </c>
      <c r="X43" s="104">
        <f>V43+W43</f>
        <v>392.48537764216593</v>
      </c>
    </row>
    <row r="44" spans="2:24">
      <c r="B44" s="36">
        <f>MAX(B34:B43)+1</f>
        <v>23</v>
      </c>
      <c r="C44" s="167" t="s">
        <v>84</v>
      </c>
      <c r="D44" s="176" t="s">
        <v>80</v>
      </c>
      <c r="E44" s="359">
        <v>208.66615225169403</v>
      </c>
      <c r="F44" s="359">
        <v>208.66615225169403</v>
      </c>
      <c r="G44" s="282">
        <v>0</v>
      </c>
      <c r="H44" s="104">
        <f>F44+G44</f>
        <v>208.66615225169403</v>
      </c>
      <c r="I44" s="359">
        <v>209.79972465805361</v>
      </c>
      <c r="J44" s="359">
        <v>209.79972465805361</v>
      </c>
      <c r="K44" s="282">
        <v>0</v>
      </c>
      <c r="L44" s="104">
        <f>J44+K44</f>
        <v>209.79972465805361</v>
      </c>
      <c r="M44" s="359">
        <v>189.78067652920373</v>
      </c>
      <c r="N44" s="359">
        <v>189.78067652920373</v>
      </c>
      <c r="O44" s="282">
        <v>0</v>
      </c>
      <c r="P44" s="104">
        <f>N44+O44</f>
        <v>189.78067652920373</v>
      </c>
      <c r="Q44" s="359">
        <v>185.93200079567129</v>
      </c>
      <c r="R44" s="359">
        <v>185.93200079567129</v>
      </c>
      <c r="S44" s="282">
        <v>0</v>
      </c>
      <c r="T44" s="104">
        <f>R44+S44</f>
        <v>185.93200079567129</v>
      </c>
      <c r="U44" s="359">
        <v>178.45594230598886</v>
      </c>
      <c r="V44" s="359">
        <v>178.45594230598886</v>
      </c>
      <c r="W44" s="282">
        <v>0</v>
      </c>
      <c r="X44" s="104">
        <f>V44+W44</f>
        <v>178.45594230598886</v>
      </c>
    </row>
    <row r="45" spans="2:24" ht="16" thickBot="1">
      <c r="B45" s="36">
        <f>MAX(B34:B44)+1</f>
        <v>24</v>
      </c>
      <c r="C45" s="166" t="s">
        <v>85</v>
      </c>
      <c r="D45" s="175"/>
      <c r="E45" s="147">
        <f>E40-E41+E42+E43+E44</f>
        <v>8720.3615996845092</v>
      </c>
      <c r="F45" s="147">
        <v>8689.7281186136443</v>
      </c>
      <c r="G45" s="109">
        <f>H45-F45</f>
        <v>-89.476647951833002</v>
      </c>
      <c r="H45" s="108">
        <f>H40-H41+H42+H43+H44</f>
        <v>8600.2514706618113</v>
      </c>
      <c r="I45" s="147">
        <f>I40-I41+I42+I43+I44</f>
        <v>8788.7390426210259</v>
      </c>
      <c r="J45" s="147">
        <v>8701.4908830389049</v>
      </c>
      <c r="K45" s="109">
        <f>L45-J45</f>
        <v>-86.52336486641434</v>
      </c>
      <c r="L45" s="108">
        <f>L40-L41+L42+L43+L44</f>
        <v>8614.9675181724906</v>
      </c>
      <c r="M45" s="147">
        <f>M40-M41+M42+M43+M44</f>
        <v>11260.748933542383</v>
      </c>
      <c r="N45" s="147">
        <v>11116.940371581213</v>
      </c>
      <c r="O45" s="109">
        <f>P45-N45</f>
        <v>-83.570081780988403</v>
      </c>
      <c r="P45" s="108">
        <f>P40-P41+P42+P43+P44</f>
        <v>11033.370289800225</v>
      </c>
      <c r="Q45" s="147">
        <f>Q40-Q41+Q42+Q43+Q44</f>
        <v>12468.456446489176</v>
      </c>
      <c r="R45" s="147">
        <v>12269.43473322888</v>
      </c>
      <c r="S45" s="109">
        <f>T45-R45</f>
        <v>-80.616798695571561</v>
      </c>
      <c r="T45" s="108">
        <f>T40-T41+T42+T43+T44</f>
        <v>12188.817934533308</v>
      </c>
      <c r="U45" s="147">
        <f>U40-U41+U42+U43+U44</f>
        <v>13312.045406344037</v>
      </c>
      <c r="V45" s="147">
        <v>13069.463654210162</v>
      </c>
      <c r="W45" s="109">
        <f>X45-V45</f>
        <v>-77.66351561015108</v>
      </c>
      <c r="X45" s="108">
        <f>X40-X41+X42+X43+X44</f>
        <v>12991.800138600011</v>
      </c>
    </row>
    <row r="46" spans="2:24">
      <c r="B46" s="68"/>
      <c r="C46" s="167"/>
      <c r="D46" s="176"/>
      <c r="E46" s="360"/>
      <c r="F46" s="360"/>
      <c r="G46" s="360"/>
      <c r="H46" s="361"/>
      <c r="I46" s="360"/>
      <c r="J46" s="360"/>
      <c r="K46" s="360"/>
      <c r="L46" s="361"/>
      <c r="M46" s="360"/>
      <c r="N46" s="360"/>
      <c r="O46" s="360"/>
      <c r="P46" s="361"/>
      <c r="Q46" s="360"/>
      <c r="R46" s="360"/>
      <c r="S46" s="360"/>
      <c r="T46" s="361"/>
      <c r="U46" s="360"/>
      <c r="V46" s="360"/>
      <c r="W46" s="360"/>
      <c r="X46" s="361"/>
    </row>
    <row r="47" spans="2:24" ht="16" thickBot="1">
      <c r="B47" s="11" t="s">
        <v>86</v>
      </c>
      <c r="C47" s="167"/>
      <c r="D47" s="176"/>
      <c r="E47" s="360"/>
      <c r="F47" s="360"/>
      <c r="G47" s="360"/>
      <c r="H47" s="361"/>
      <c r="I47" s="360"/>
      <c r="J47" s="360"/>
      <c r="K47" s="360"/>
      <c r="L47" s="361"/>
      <c r="M47" s="360"/>
      <c r="N47" s="360"/>
      <c r="O47" s="360"/>
      <c r="P47" s="361"/>
      <c r="Q47" s="360"/>
      <c r="R47" s="360"/>
      <c r="S47" s="360"/>
      <c r="T47" s="361"/>
      <c r="U47" s="360"/>
      <c r="V47" s="360"/>
      <c r="W47" s="360"/>
      <c r="X47" s="361"/>
    </row>
    <row r="48" spans="2:24">
      <c r="B48" s="36">
        <f>MAX(B34:B47)+1</f>
        <v>25</v>
      </c>
      <c r="C48" s="167" t="s">
        <v>87</v>
      </c>
      <c r="D48" s="176" t="s">
        <v>88</v>
      </c>
      <c r="E48" s="156">
        <v>2341.1830407303878</v>
      </c>
      <c r="F48" s="156">
        <v>2276.1821131137126</v>
      </c>
      <c r="G48" s="350">
        <v>0</v>
      </c>
      <c r="H48" s="136">
        <f>F48+G48</f>
        <v>2276.1821131137126</v>
      </c>
      <c r="I48" s="156">
        <v>2382.0445776492661</v>
      </c>
      <c r="J48" s="156">
        <v>2315.0131596556307</v>
      </c>
      <c r="K48" s="350">
        <v>0</v>
      </c>
      <c r="L48" s="136">
        <f>J48+K48</f>
        <v>2315.0131596556307</v>
      </c>
      <c r="M48" s="156">
        <v>2207.0701716094759</v>
      </c>
      <c r="N48" s="156">
        <v>2137.0050776658404</v>
      </c>
      <c r="O48" s="350">
        <v>0</v>
      </c>
      <c r="P48" s="136">
        <f>N48+O48</f>
        <v>2137.0050776658404</v>
      </c>
      <c r="Q48" s="156">
        <v>1869.0412869013185</v>
      </c>
      <c r="R48" s="156">
        <v>1803.2639737181387</v>
      </c>
      <c r="S48" s="350">
        <v>0</v>
      </c>
      <c r="T48" s="136">
        <f>R48+S48</f>
        <v>1803.2639737181387</v>
      </c>
      <c r="U48" s="156">
        <v>1083.2856701268979</v>
      </c>
      <c r="V48" s="156">
        <v>1038.8693352463804</v>
      </c>
      <c r="W48" s="350">
        <v>0</v>
      </c>
      <c r="X48" s="136">
        <f>V48+W48</f>
        <v>1038.8693352463804</v>
      </c>
    </row>
    <row r="49" spans="2:24">
      <c r="B49" s="36">
        <f>MAX(B34:B48)+1</f>
        <v>26</v>
      </c>
      <c r="C49" s="167" t="s">
        <v>89</v>
      </c>
      <c r="D49" s="176" t="s">
        <v>88</v>
      </c>
      <c r="E49" s="149">
        <v>178.30914615894022</v>
      </c>
      <c r="F49" s="149">
        <v>177.26632901745413</v>
      </c>
      <c r="G49" s="351">
        <v>0</v>
      </c>
      <c r="H49" s="104">
        <f>F49+G49</f>
        <v>177.26632901745413</v>
      </c>
      <c r="I49" s="149">
        <v>182.13638400290574</v>
      </c>
      <c r="J49" s="149">
        <v>181.24805769734093</v>
      </c>
      <c r="K49" s="351">
        <v>0</v>
      </c>
      <c r="L49" s="104">
        <f>J49+K49</f>
        <v>181.24805769734093</v>
      </c>
      <c r="M49" s="149">
        <v>209.43947990488485</v>
      </c>
      <c r="N49" s="149">
        <v>209.52090666270939</v>
      </c>
      <c r="O49" s="351">
        <v>0</v>
      </c>
      <c r="P49" s="104">
        <f>N49+O49</f>
        <v>209.52090666270939</v>
      </c>
      <c r="Q49" s="149">
        <v>188.58161880088213</v>
      </c>
      <c r="R49" s="149">
        <v>189.86309668551479</v>
      </c>
      <c r="S49" s="351">
        <v>0</v>
      </c>
      <c r="T49" s="104">
        <f>R49+S49</f>
        <v>189.86309668551479</v>
      </c>
      <c r="U49" s="149">
        <v>148.18171404924288</v>
      </c>
      <c r="V49" s="149">
        <v>147.9984846276615</v>
      </c>
      <c r="W49" s="351">
        <v>0</v>
      </c>
      <c r="X49" s="104">
        <f>V49+W49</f>
        <v>147.9984846276615</v>
      </c>
    </row>
    <row r="50" spans="2:24">
      <c r="B50" s="36">
        <f>MAX(B34:B49)+1</f>
        <v>27</v>
      </c>
      <c r="C50" s="167" t="s">
        <v>90</v>
      </c>
      <c r="D50" s="176" t="s">
        <v>88</v>
      </c>
      <c r="E50" s="149">
        <v>553.00620716084643</v>
      </c>
      <c r="F50" s="149">
        <v>550.10940838049294</v>
      </c>
      <c r="G50" s="351">
        <v>-2.9481293111279001</v>
      </c>
      <c r="H50" s="104">
        <f>F50+G50</f>
        <v>547.16127906936504</v>
      </c>
      <c r="I50" s="149">
        <v>471.54580560553313</v>
      </c>
      <c r="J50" s="149">
        <v>465.89800800837565</v>
      </c>
      <c r="K50" s="351">
        <v>-2.9481293111278433</v>
      </c>
      <c r="L50" s="104">
        <f>J50+K50</f>
        <v>462.94987869724781</v>
      </c>
      <c r="M50" s="149">
        <v>578.74083776306861</v>
      </c>
      <c r="N50" s="149">
        <v>570.31717304686617</v>
      </c>
      <c r="O50" s="351">
        <v>-2.9481293111277864</v>
      </c>
      <c r="P50" s="104">
        <f>N50+O50</f>
        <v>567.36904373573839</v>
      </c>
      <c r="Q50" s="149">
        <v>521.64900513544978</v>
      </c>
      <c r="R50" s="149">
        <v>510.76775588456934</v>
      </c>
      <c r="S50" s="351">
        <v>-2.9481293111278433</v>
      </c>
      <c r="T50" s="104">
        <f>R50+S50</f>
        <v>507.8196265734415</v>
      </c>
      <c r="U50" s="149">
        <v>568.58392504591666</v>
      </c>
      <c r="V50" s="149">
        <v>555.31909214008374</v>
      </c>
      <c r="W50" s="351">
        <v>-2.9481293111277864</v>
      </c>
      <c r="X50" s="104">
        <f>V50+W50</f>
        <v>552.37096282895595</v>
      </c>
    </row>
    <row r="51" spans="2:24">
      <c r="B51" s="36">
        <f>MAX(B34:B50)+1</f>
        <v>28</v>
      </c>
      <c r="C51" s="167" t="s">
        <v>91</v>
      </c>
      <c r="D51" s="176" t="s">
        <v>88</v>
      </c>
      <c r="E51" s="362">
        <v>12.920303329500001</v>
      </c>
      <c r="F51" s="362">
        <v>12.920303329500001</v>
      </c>
      <c r="G51" s="363">
        <v>0</v>
      </c>
      <c r="H51" s="104">
        <f>F51+G51</f>
        <v>12.920303329500001</v>
      </c>
      <c r="I51" s="362">
        <v>13.243310912737499</v>
      </c>
      <c r="J51" s="149">
        <v>13.243310912737499</v>
      </c>
      <c r="K51" s="363">
        <v>0</v>
      </c>
      <c r="L51" s="104">
        <f>J51+K51</f>
        <v>13.243310912737499</v>
      </c>
      <c r="M51" s="362">
        <v>13.574393685555934</v>
      </c>
      <c r="N51" s="362">
        <v>13.574393685555934</v>
      </c>
      <c r="O51" s="363">
        <v>0</v>
      </c>
      <c r="P51" s="104">
        <f>N51+O51</f>
        <v>13.574393685555934</v>
      </c>
      <c r="Q51" s="362">
        <v>12.677447328858811</v>
      </c>
      <c r="R51" s="362">
        <v>12.677447328858811</v>
      </c>
      <c r="S51" s="363">
        <v>0</v>
      </c>
      <c r="T51" s="105">
        <f>R51+S51</f>
        <v>12.677447328858811</v>
      </c>
      <c r="U51" s="362">
        <v>9.7825564648545598</v>
      </c>
      <c r="V51" s="362">
        <v>9.7825564648545598</v>
      </c>
      <c r="W51" s="363">
        <v>0</v>
      </c>
      <c r="X51" s="104">
        <f>V51+W51</f>
        <v>9.7825564648545598</v>
      </c>
    </row>
    <row r="52" spans="2:24" ht="16" thickBot="1">
      <c r="B52" s="36">
        <f>MAX(B34:B51)+1</f>
        <v>29</v>
      </c>
      <c r="C52" s="166" t="s">
        <v>85</v>
      </c>
      <c r="D52" s="175"/>
      <c r="E52" s="122">
        <f>SUM(E48:E51)</f>
        <v>3085.4186973796741</v>
      </c>
      <c r="F52" s="122">
        <v>3016.4781538411594</v>
      </c>
      <c r="G52" s="109">
        <f>H52-F52</f>
        <v>-2.9481293111280138</v>
      </c>
      <c r="H52" s="107">
        <f>SUM(H48:H51)</f>
        <v>3013.5300245300314</v>
      </c>
      <c r="I52" s="122">
        <f>SUM(I48:I51)</f>
        <v>3048.9700781704423</v>
      </c>
      <c r="J52" s="122">
        <v>2975.4025362740845</v>
      </c>
      <c r="K52" s="109">
        <f>L52-J52</f>
        <v>-2.9481293111280138</v>
      </c>
      <c r="L52" s="107">
        <f>SUM(L48:L51)</f>
        <v>2972.4544069629565</v>
      </c>
      <c r="M52" s="122">
        <f>SUM(M48:M51)</f>
        <v>3008.8248829629856</v>
      </c>
      <c r="N52" s="122">
        <v>2930.4175510609721</v>
      </c>
      <c r="O52" s="109">
        <f>P52-N52</f>
        <v>-2.948129311127559</v>
      </c>
      <c r="P52" s="107">
        <f>SUM(P48:P51)</f>
        <v>2927.4694217498445</v>
      </c>
      <c r="Q52" s="122">
        <f>SUM(Q48:Q51)</f>
        <v>2591.9493581665092</v>
      </c>
      <c r="R52" s="122">
        <v>2516.5722736170815</v>
      </c>
      <c r="S52" s="109">
        <f>T52-R52</f>
        <v>-2.948129311127559</v>
      </c>
      <c r="T52" s="107">
        <f>SUM(T48:T51)</f>
        <v>2513.6241443059539</v>
      </c>
      <c r="U52" s="122">
        <f>SUM(U48:U51)</f>
        <v>1809.8338656869118</v>
      </c>
      <c r="V52" s="122">
        <v>1751.9694684789802</v>
      </c>
      <c r="W52" s="109">
        <f>X52-V52</f>
        <v>-2.9481293111277864</v>
      </c>
      <c r="X52" s="107">
        <f>SUM(X48:X51)</f>
        <v>1749.0213391678524</v>
      </c>
    </row>
    <row r="53" spans="2:24">
      <c r="B53" s="68"/>
      <c r="C53" s="167"/>
      <c r="D53" s="176"/>
      <c r="E53" s="360"/>
      <c r="F53" s="360"/>
      <c r="G53" s="360"/>
      <c r="H53" s="361"/>
      <c r="I53" s="360"/>
      <c r="J53" s="360"/>
      <c r="K53" s="360"/>
      <c r="L53" s="361"/>
      <c r="M53" s="360"/>
      <c r="N53" s="360"/>
      <c r="O53" s="360"/>
      <c r="P53" s="361"/>
      <c r="Q53" s="360"/>
      <c r="R53" s="360"/>
      <c r="S53" s="360"/>
      <c r="T53" s="361"/>
      <c r="U53" s="360"/>
      <c r="V53" s="360"/>
      <c r="W53" s="360"/>
      <c r="X53" s="361"/>
    </row>
    <row r="54" spans="2:24" ht="16" thickBot="1">
      <c r="B54" s="11" t="s">
        <v>92</v>
      </c>
      <c r="C54" s="167"/>
      <c r="D54" s="176"/>
      <c r="E54" s="43"/>
      <c r="F54" s="43"/>
      <c r="G54" s="43"/>
      <c r="H54" s="364"/>
      <c r="I54" s="43"/>
      <c r="J54" s="43"/>
      <c r="K54" s="43"/>
      <c r="L54" s="364"/>
      <c r="M54" s="43"/>
      <c r="N54" s="43"/>
      <c r="O54" s="43"/>
      <c r="P54" s="364"/>
      <c r="Q54" s="43"/>
      <c r="R54" s="43"/>
      <c r="S54" s="43"/>
      <c r="T54" s="364"/>
      <c r="U54" s="43"/>
      <c r="V54" s="43"/>
      <c r="W54" s="43"/>
      <c r="X54" s="364"/>
    </row>
    <row r="55" spans="2:24">
      <c r="B55" s="36">
        <f>MAX(B34:B54)+1</f>
        <v>30</v>
      </c>
      <c r="C55" s="167" t="s">
        <v>93</v>
      </c>
      <c r="D55" s="176" t="s">
        <v>94</v>
      </c>
      <c r="E55" s="365">
        <v>-45.584611799724598</v>
      </c>
      <c r="F55" s="365">
        <v>-45.584611799724598</v>
      </c>
      <c r="G55" s="366">
        <v>0</v>
      </c>
      <c r="H55" s="367">
        <f>F55+G55</f>
        <v>-45.584611799724598</v>
      </c>
      <c r="I55" s="365">
        <v>-38.721479407920185</v>
      </c>
      <c r="J55" s="365">
        <v>-38.721479407920185</v>
      </c>
      <c r="K55" s="366">
        <v>0</v>
      </c>
      <c r="L55" s="367">
        <f>J55+K55</f>
        <v>-38.721479407920185</v>
      </c>
      <c r="M55" s="365">
        <v>-48.1397697129905</v>
      </c>
      <c r="N55" s="365">
        <v>-48.1397697129905</v>
      </c>
      <c r="O55" s="366">
        <v>0</v>
      </c>
      <c r="P55" s="367">
        <f>N55+O55</f>
        <v>-48.1397697129905</v>
      </c>
      <c r="Q55" s="365">
        <v>-46.481303960917245</v>
      </c>
      <c r="R55" s="365">
        <v>-46.481303960917245</v>
      </c>
      <c r="S55" s="366">
        <v>0</v>
      </c>
      <c r="T55" s="367">
        <f>R55+S55</f>
        <v>-46.481303960917245</v>
      </c>
      <c r="U55" s="365">
        <v>-38.298392871747069</v>
      </c>
      <c r="V55" s="365">
        <v>-38.298392871747069</v>
      </c>
      <c r="W55" s="366">
        <v>0</v>
      </c>
      <c r="X55" s="367">
        <f>V55+W55</f>
        <v>-38.298392871747069</v>
      </c>
    </row>
    <row r="56" spans="2:24">
      <c r="B56" s="36">
        <f>MAX(B34:B55)+1</f>
        <v>31</v>
      </c>
      <c r="C56" s="167" t="s">
        <v>95</v>
      </c>
      <c r="D56" s="176" t="s">
        <v>96</v>
      </c>
      <c r="E56" s="178">
        <v>24.200000000000003</v>
      </c>
      <c r="F56" s="178">
        <v>26.620000000000005</v>
      </c>
      <c r="G56" s="363">
        <v>0</v>
      </c>
      <c r="H56" s="105">
        <f>F56+G56</f>
        <v>26.620000000000005</v>
      </c>
      <c r="I56" s="178">
        <v>41.9</v>
      </c>
      <c r="J56" s="178">
        <v>46.089999999999996</v>
      </c>
      <c r="K56" s="363">
        <v>0</v>
      </c>
      <c r="L56" s="105">
        <f>J56+K56</f>
        <v>46.089999999999996</v>
      </c>
      <c r="M56" s="178">
        <v>52.300000000000004</v>
      </c>
      <c r="N56" s="178">
        <v>57.53</v>
      </c>
      <c r="O56" s="363">
        <v>0</v>
      </c>
      <c r="P56" s="105">
        <f>N56+O56</f>
        <v>57.53</v>
      </c>
      <c r="Q56" s="178">
        <v>21.8</v>
      </c>
      <c r="R56" s="178">
        <v>23.98</v>
      </c>
      <c r="S56" s="363">
        <v>0</v>
      </c>
      <c r="T56" s="105">
        <f>R56+S56</f>
        <v>23.98</v>
      </c>
      <c r="U56" s="178">
        <v>63.8</v>
      </c>
      <c r="V56" s="178">
        <v>70.179999999999993</v>
      </c>
      <c r="W56" s="363">
        <v>0</v>
      </c>
      <c r="X56" s="105">
        <f>V56+W56</f>
        <v>70.179999999999993</v>
      </c>
    </row>
    <row r="57" spans="2:24" ht="16" thickBot="1">
      <c r="B57" s="36">
        <f>MAX(B34:B56)+1</f>
        <v>32</v>
      </c>
      <c r="C57" s="166" t="s">
        <v>85</v>
      </c>
      <c r="D57" s="175"/>
      <c r="E57" s="122">
        <f>SUM(E55:E56)</f>
        <v>-21.384611799724595</v>
      </c>
      <c r="F57" s="122">
        <v>-18.964611799724594</v>
      </c>
      <c r="G57" s="109">
        <f>H57-F57</f>
        <v>0</v>
      </c>
      <c r="H57" s="107">
        <f>SUM(H55:H56)</f>
        <v>-18.964611799724594</v>
      </c>
      <c r="I57" s="122">
        <f>SUM(I55:I56)</f>
        <v>3.1785205920798134</v>
      </c>
      <c r="J57" s="122">
        <v>7.3685205920798111</v>
      </c>
      <c r="K57" s="109">
        <f>L57-J57</f>
        <v>0</v>
      </c>
      <c r="L57" s="107">
        <f>SUM(L55:L56)</f>
        <v>7.3685205920798111</v>
      </c>
      <c r="M57" s="122">
        <f>SUM(M55:M56)</f>
        <v>4.1602302870095045</v>
      </c>
      <c r="N57" s="122">
        <v>9.3902302870095014</v>
      </c>
      <c r="O57" s="109">
        <f>P57-N57</f>
        <v>0</v>
      </c>
      <c r="P57" s="107">
        <f>SUM(P55:P56)</f>
        <v>9.3902302870095014</v>
      </c>
      <c r="Q57" s="122">
        <f>SUM(Q55:Q56)</f>
        <v>-24.681303960917244</v>
      </c>
      <c r="R57" s="122">
        <v>-22.501303960917244</v>
      </c>
      <c r="S57" s="109">
        <f>T57-R57</f>
        <v>0</v>
      </c>
      <c r="T57" s="107">
        <f>SUM(T55:T56)</f>
        <v>-22.501303960917244</v>
      </c>
      <c r="U57" s="122">
        <f>SUM(U55:U56)</f>
        <v>25.501607128252928</v>
      </c>
      <c r="V57" s="122">
        <v>31.881607128252924</v>
      </c>
      <c r="W57" s="109">
        <f>X57-V57</f>
        <v>0</v>
      </c>
      <c r="X57" s="107">
        <f>SUM(X55:X56)</f>
        <v>31.881607128252924</v>
      </c>
    </row>
    <row r="58" spans="2:24" ht="16" thickBot="1">
      <c r="B58" s="36"/>
      <c r="C58" s="167"/>
      <c r="D58" s="176"/>
      <c r="E58" s="43"/>
      <c r="F58" s="43"/>
      <c r="G58" s="43"/>
      <c r="H58" s="364"/>
      <c r="I58" s="43"/>
      <c r="J58" s="43"/>
      <c r="K58" s="43"/>
      <c r="L58" s="364"/>
      <c r="M58" s="43"/>
      <c r="N58" s="43"/>
      <c r="O58" s="43"/>
      <c r="P58" s="364"/>
      <c r="Q58" s="43"/>
      <c r="R58" s="43"/>
      <c r="S58" s="43"/>
      <c r="T58" s="364"/>
      <c r="U58" s="43"/>
      <c r="V58" s="43"/>
      <c r="W58" s="43"/>
      <c r="X58" s="364"/>
    </row>
    <row r="59" spans="2:24" ht="16" thickBot="1">
      <c r="B59" s="37">
        <f>MAX(B36:B58)+1</f>
        <v>33</v>
      </c>
      <c r="C59" s="168" t="s">
        <v>97</v>
      </c>
      <c r="D59" s="177" t="s">
        <v>98</v>
      </c>
      <c r="E59" s="163">
        <v>33.200164176462152</v>
      </c>
      <c r="F59" s="163">
        <v>33.600164176462151</v>
      </c>
      <c r="G59" s="164">
        <v>0</v>
      </c>
      <c r="H59" s="110">
        <f>G59+F59</f>
        <v>33.600164176462151</v>
      </c>
      <c r="I59" s="163">
        <v>30.827702027725657</v>
      </c>
      <c r="J59" s="163">
        <v>31.227702027725655</v>
      </c>
      <c r="K59" s="164">
        <v>0</v>
      </c>
      <c r="L59" s="110">
        <f>J59+K59</f>
        <v>31.227702027725655</v>
      </c>
      <c r="M59" s="163">
        <v>33.299999999999997</v>
      </c>
      <c r="N59" s="163">
        <v>34</v>
      </c>
      <c r="O59" s="164"/>
      <c r="P59" s="110">
        <f>N59+O59</f>
        <v>34</v>
      </c>
      <c r="Q59" s="163">
        <v>30.189065368159635</v>
      </c>
      <c r="R59" s="163">
        <v>31.089065368159634</v>
      </c>
      <c r="S59" s="164">
        <v>0</v>
      </c>
      <c r="T59" s="110">
        <f>R59+S59</f>
        <v>31.089065368159634</v>
      </c>
      <c r="U59" s="163">
        <v>21.511204607036518</v>
      </c>
      <c r="V59" s="163">
        <v>21.911204607036517</v>
      </c>
      <c r="W59" s="164">
        <v>0</v>
      </c>
      <c r="X59" s="110">
        <f>V59+W59</f>
        <v>21.911204607036517</v>
      </c>
    </row>
    <row r="60" spans="2:24" ht="16" thickBot="1">
      <c r="B60" s="2"/>
      <c r="C60" s="2"/>
      <c r="D60" s="2"/>
      <c r="E60" s="368"/>
      <c r="F60" s="368"/>
      <c r="G60" s="368"/>
      <c r="H60" s="368"/>
      <c r="I60" s="368"/>
      <c r="J60" s="368"/>
      <c r="K60" s="368"/>
      <c r="L60" s="368"/>
      <c r="M60" s="368"/>
      <c r="N60" s="368"/>
      <c r="O60" s="368"/>
      <c r="P60" s="368"/>
      <c r="Q60" s="368"/>
      <c r="R60" s="368"/>
      <c r="S60" s="368"/>
      <c r="T60" s="368"/>
      <c r="U60" s="368"/>
      <c r="V60" s="368"/>
      <c r="W60" s="368"/>
      <c r="X60" s="368"/>
    </row>
    <row r="61" spans="2:24" ht="16" thickBot="1">
      <c r="B61" s="2"/>
      <c r="C61" s="2"/>
      <c r="D61" s="2"/>
      <c r="E61" s="528" t="s">
        <v>76</v>
      </c>
      <c r="F61" s="529"/>
      <c r="G61" s="529"/>
      <c r="H61" s="529"/>
      <c r="I61" s="529"/>
      <c r="J61" s="529"/>
      <c r="K61" s="529"/>
      <c r="L61" s="529"/>
      <c r="M61" s="529"/>
      <c r="N61" s="529"/>
      <c r="O61" s="529"/>
      <c r="P61" s="529"/>
      <c r="Q61" s="529"/>
      <c r="R61" s="529"/>
      <c r="S61" s="529"/>
      <c r="T61" s="529"/>
      <c r="U61" s="529"/>
      <c r="V61" s="529"/>
      <c r="W61" s="529"/>
      <c r="X61" s="530"/>
    </row>
    <row r="62" spans="2:24" ht="16" thickBot="1">
      <c r="B62" s="35"/>
      <c r="C62" s="513"/>
      <c r="D62" s="173"/>
      <c r="E62" s="524">
        <v>2022</v>
      </c>
      <c r="F62" s="524"/>
      <c r="G62" s="524"/>
      <c r="H62" s="525"/>
      <c r="I62" s="524">
        <v>2023</v>
      </c>
      <c r="J62" s="524"/>
      <c r="K62" s="524"/>
      <c r="L62" s="525"/>
      <c r="M62" s="524">
        <v>2024</v>
      </c>
      <c r="N62" s="524"/>
      <c r="O62" s="524"/>
      <c r="P62" s="525"/>
      <c r="Q62" s="524">
        <v>2025</v>
      </c>
      <c r="R62" s="524"/>
      <c r="S62" s="524"/>
      <c r="T62" s="525"/>
      <c r="U62" s="524">
        <v>2026</v>
      </c>
      <c r="V62" s="524"/>
      <c r="W62" s="524"/>
      <c r="X62" s="525"/>
    </row>
    <row r="63" spans="2:24">
      <c r="B63" s="32" t="s">
        <v>26</v>
      </c>
      <c r="C63" s="165"/>
      <c r="D63" s="174"/>
      <c r="E63" s="339" t="s">
        <v>27</v>
      </c>
      <c r="F63" s="145" t="s">
        <v>30</v>
      </c>
      <c r="G63" s="145" t="s">
        <v>29</v>
      </c>
      <c r="H63" s="8" t="s">
        <v>29</v>
      </c>
      <c r="I63" s="60" t="s">
        <v>27</v>
      </c>
      <c r="J63" s="145" t="s">
        <v>28</v>
      </c>
      <c r="K63" s="145" t="s">
        <v>29</v>
      </c>
      <c r="L63" s="8" t="s">
        <v>29</v>
      </c>
      <c r="M63" s="60" t="s">
        <v>27</v>
      </c>
      <c r="N63" s="145" t="s">
        <v>30</v>
      </c>
      <c r="O63" s="145" t="s">
        <v>29</v>
      </c>
      <c r="P63" s="8" t="s">
        <v>29</v>
      </c>
      <c r="Q63" s="60" t="s">
        <v>27</v>
      </c>
      <c r="R63" s="145" t="s">
        <v>30</v>
      </c>
      <c r="S63" s="145" t="s">
        <v>29</v>
      </c>
      <c r="T63" s="8" t="s">
        <v>29</v>
      </c>
      <c r="U63" s="60" t="s">
        <v>27</v>
      </c>
      <c r="V63" s="145" t="s">
        <v>28</v>
      </c>
      <c r="W63" s="145" t="s">
        <v>29</v>
      </c>
      <c r="X63" s="8" t="s">
        <v>29</v>
      </c>
    </row>
    <row r="64" spans="2:24" ht="16" thickBot="1">
      <c r="B64" s="17" t="s">
        <v>11</v>
      </c>
      <c r="C64" s="10" t="s">
        <v>31</v>
      </c>
      <c r="D64" s="17"/>
      <c r="E64" s="215">
        <f>$E$9</f>
        <v>44196</v>
      </c>
      <c r="F64" s="215">
        <v>44393</v>
      </c>
      <c r="G64" s="146" t="s">
        <v>33</v>
      </c>
      <c r="H64" s="10" t="s">
        <v>34</v>
      </c>
      <c r="I64" s="215">
        <f>$E$9</f>
        <v>44196</v>
      </c>
      <c r="J64" s="215">
        <v>44393</v>
      </c>
      <c r="K64" s="146" t="s">
        <v>33</v>
      </c>
      <c r="L64" s="10" t="s">
        <v>34</v>
      </c>
      <c r="M64" s="215">
        <f>$E$9</f>
        <v>44196</v>
      </c>
      <c r="N64" s="215">
        <v>44393</v>
      </c>
      <c r="O64" s="146" t="s">
        <v>33</v>
      </c>
      <c r="P64" s="10" t="s">
        <v>34</v>
      </c>
      <c r="Q64" s="215">
        <f>$E$9</f>
        <v>44196</v>
      </c>
      <c r="R64" s="215">
        <v>44393</v>
      </c>
      <c r="S64" s="146" t="s">
        <v>33</v>
      </c>
      <c r="T64" s="10" t="s">
        <v>34</v>
      </c>
      <c r="U64" s="215">
        <f>$E$9</f>
        <v>44196</v>
      </c>
      <c r="V64" s="215">
        <v>44393</v>
      </c>
      <c r="W64" s="146" t="s">
        <v>33</v>
      </c>
      <c r="X64" s="10" t="s">
        <v>34</v>
      </c>
    </row>
    <row r="65" spans="2:24">
      <c r="B65" s="88"/>
      <c r="C65" s="169"/>
      <c r="D65" s="175"/>
      <c r="E65" s="142" t="s">
        <v>35</v>
      </c>
      <c r="F65" s="142" t="s">
        <v>36</v>
      </c>
      <c r="G65" s="494" t="s">
        <v>37</v>
      </c>
      <c r="H65" s="144" t="s">
        <v>38</v>
      </c>
      <c r="I65" s="142" t="s">
        <v>99</v>
      </c>
      <c r="J65" s="142" t="s">
        <v>40</v>
      </c>
      <c r="K65" s="143" t="s">
        <v>41</v>
      </c>
      <c r="L65" s="144" t="s">
        <v>42</v>
      </c>
      <c r="M65" s="142" t="s">
        <v>43</v>
      </c>
      <c r="N65" s="142" t="s">
        <v>44</v>
      </c>
      <c r="O65" s="143" t="s">
        <v>45</v>
      </c>
      <c r="P65" s="144" t="s">
        <v>46</v>
      </c>
      <c r="Q65" s="142" t="s">
        <v>47</v>
      </c>
      <c r="R65" s="142" t="s">
        <v>48</v>
      </c>
      <c r="S65" s="143" t="s">
        <v>49</v>
      </c>
      <c r="T65" s="144" t="s">
        <v>50</v>
      </c>
      <c r="U65" s="142" t="s">
        <v>51</v>
      </c>
      <c r="V65" s="142" t="s">
        <v>77</v>
      </c>
      <c r="W65" s="143" t="s">
        <v>53</v>
      </c>
      <c r="X65" s="144" t="s">
        <v>54</v>
      </c>
    </row>
    <row r="66" spans="2:24" ht="16" thickBot="1">
      <c r="B66" s="11" t="s">
        <v>100</v>
      </c>
      <c r="C66" s="166"/>
      <c r="D66" s="175"/>
      <c r="E66" s="63"/>
      <c r="F66" s="63"/>
      <c r="G66" s="63"/>
      <c r="H66" s="84"/>
      <c r="I66" s="53"/>
      <c r="J66" s="53"/>
      <c r="K66" s="53"/>
      <c r="L66" s="54"/>
      <c r="M66" s="53"/>
      <c r="N66" s="53"/>
      <c r="O66" s="53"/>
      <c r="P66" s="54"/>
      <c r="Q66" s="53"/>
      <c r="R66" s="53"/>
      <c r="S66" s="53"/>
      <c r="T66" s="54"/>
      <c r="U66" s="53"/>
      <c r="V66" s="53"/>
      <c r="W66" s="53"/>
      <c r="X66" s="54"/>
    </row>
    <row r="67" spans="2:24">
      <c r="B67" s="36">
        <v>34</v>
      </c>
      <c r="C67" s="167" t="s">
        <v>101</v>
      </c>
      <c r="D67" s="176" t="s">
        <v>102</v>
      </c>
      <c r="E67" s="369">
        <v>0.15</v>
      </c>
      <c r="F67" s="369">
        <v>0.15</v>
      </c>
      <c r="G67" s="370">
        <v>0</v>
      </c>
      <c r="H67" s="62">
        <f>F67+G67</f>
        <v>0.15</v>
      </c>
      <c r="I67" s="369">
        <v>0.15</v>
      </c>
      <c r="J67" s="369">
        <v>0.15</v>
      </c>
      <c r="K67" s="370">
        <v>0</v>
      </c>
      <c r="L67" s="62">
        <f>J67+K67</f>
        <v>0.15</v>
      </c>
      <c r="M67" s="369">
        <v>0.15</v>
      </c>
      <c r="N67" s="369">
        <v>0.15</v>
      </c>
      <c r="O67" s="370">
        <v>0</v>
      </c>
      <c r="P67" s="62">
        <f>N67+O67</f>
        <v>0.15</v>
      </c>
      <c r="Q67" s="369">
        <v>0.15</v>
      </c>
      <c r="R67" s="369">
        <v>0.15</v>
      </c>
      <c r="S67" s="370">
        <v>0</v>
      </c>
      <c r="T67" s="62">
        <f>R67+S67</f>
        <v>0.15</v>
      </c>
      <c r="U67" s="369">
        <v>0.15</v>
      </c>
      <c r="V67" s="369">
        <v>0.15</v>
      </c>
      <c r="W67" s="370">
        <v>0</v>
      </c>
      <c r="X67" s="62">
        <f>V67+W67</f>
        <v>0.15</v>
      </c>
    </row>
    <row r="68" spans="2:24">
      <c r="B68" s="36">
        <f>MAX(B61:B67)+1</f>
        <v>35</v>
      </c>
      <c r="C68" s="167" t="s">
        <v>103</v>
      </c>
      <c r="D68" s="176" t="s">
        <v>102</v>
      </c>
      <c r="E68" s="371">
        <v>0.1</v>
      </c>
      <c r="F68" s="373">
        <v>0.1</v>
      </c>
      <c r="G68" s="372">
        <v>0</v>
      </c>
      <c r="H68" s="85">
        <f>F68+G68</f>
        <v>0.1</v>
      </c>
      <c r="I68" s="373">
        <v>0.1</v>
      </c>
      <c r="J68" s="373">
        <v>0.1</v>
      </c>
      <c r="K68" s="372">
        <v>0</v>
      </c>
      <c r="L68" s="85">
        <f>J68+K68</f>
        <v>0.1</v>
      </c>
      <c r="M68" s="373">
        <v>0.1</v>
      </c>
      <c r="N68" s="373">
        <v>0.1</v>
      </c>
      <c r="O68" s="372">
        <v>0</v>
      </c>
      <c r="P68" s="85">
        <f>N68+O68</f>
        <v>0.1</v>
      </c>
      <c r="Q68" s="373">
        <v>0.1</v>
      </c>
      <c r="R68" s="373">
        <v>0.1</v>
      </c>
      <c r="S68" s="372">
        <v>0</v>
      </c>
      <c r="T68" s="85">
        <f>R68+S68</f>
        <v>0.1</v>
      </c>
      <c r="U68" s="373">
        <v>0.1</v>
      </c>
      <c r="V68" s="373">
        <v>0.1</v>
      </c>
      <c r="W68" s="372">
        <v>0</v>
      </c>
      <c r="X68" s="85">
        <f>V68+W68</f>
        <v>0.1</v>
      </c>
    </row>
    <row r="69" spans="2:24" ht="16" thickBot="1">
      <c r="B69" s="36">
        <f>MAX(B61:B68)+1</f>
        <v>36</v>
      </c>
      <c r="C69" s="166"/>
      <c r="D69" s="175"/>
      <c r="E69" s="28">
        <f>SUM(E67:E68)</f>
        <v>0.25</v>
      </c>
      <c r="F69" s="28">
        <v>0.25</v>
      </c>
      <c r="G69" s="109">
        <f>H69-F69</f>
        <v>0</v>
      </c>
      <c r="H69" s="102">
        <f>SUM(H67:H68)</f>
        <v>0.25</v>
      </c>
      <c r="I69" s="28">
        <f>SUM(I67:I68)</f>
        <v>0.25</v>
      </c>
      <c r="J69" s="28">
        <v>0.25</v>
      </c>
      <c r="K69" s="109">
        <f>L69-J69</f>
        <v>0</v>
      </c>
      <c r="L69" s="102">
        <f>SUM(L67:L68)</f>
        <v>0.25</v>
      </c>
      <c r="M69" s="28">
        <f>SUM(M67:M68)</f>
        <v>0.25</v>
      </c>
      <c r="N69" s="28">
        <v>0.25</v>
      </c>
      <c r="O69" s="109">
        <f>P69-N69</f>
        <v>0</v>
      </c>
      <c r="P69" s="102">
        <f>SUM(P67:P68)</f>
        <v>0.25</v>
      </c>
      <c r="Q69" s="28">
        <f>SUM(Q67:Q68)</f>
        <v>0.25</v>
      </c>
      <c r="R69" s="28">
        <v>0.25</v>
      </c>
      <c r="S69" s="109">
        <f>T69-R69</f>
        <v>0</v>
      </c>
      <c r="T69" s="102">
        <f>SUM(T67:T68)</f>
        <v>0.25</v>
      </c>
      <c r="U69" s="28">
        <f>SUM(U67:U68)</f>
        <v>0.25</v>
      </c>
      <c r="V69" s="28">
        <v>0.25</v>
      </c>
      <c r="W69" s="109">
        <f>X69-U69</f>
        <v>0</v>
      </c>
      <c r="X69" s="102">
        <f>SUM(X67:X68)</f>
        <v>0.25</v>
      </c>
    </row>
    <row r="70" spans="2:24">
      <c r="B70" s="36"/>
      <c r="C70" s="166"/>
      <c r="D70" s="175"/>
      <c r="E70" s="63"/>
      <c r="F70" s="63"/>
      <c r="G70" s="63"/>
      <c r="H70" s="84"/>
      <c r="I70" s="63"/>
      <c r="J70" s="63"/>
      <c r="K70" s="63"/>
      <c r="L70" s="84"/>
      <c r="M70" s="63"/>
      <c r="N70" s="63"/>
      <c r="O70" s="63"/>
      <c r="P70" s="84"/>
      <c r="Q70" s="63"/>
      <c r="R70" s="63"/>
      <c r="S70" s="63"/>
      <c r="T70" s="84"/>
      <c r="U70" s="63"/>
      <c r="V70" s="63"/>
      <c r="W70" s="63"/>
      <c r="X70" s="84"/>
    </row>
    <row r="71" spans="2:24" ht="16" thickBot="1">
      <c r="B71" s="11" t="s">
        <v>104</v>
      </c>
      <c r="C71" s="166"/>
      <c r="D71" s="175"/>
      <c r="E71" s="63"/>
      <c r="F71" s="63"/>
      <c r="G71" s="63"/>
      <c r="H71" s="84"/>
      <c r="I71" s="63"/>
      <c r="J71" s="63"/>
      <c r="K71" s="63"/>
      <c r="L71" s="84"/>
      <c r="M71" s="63"/>
      <c r="N71" s="63"/>
      <c r="O71" s="63"/>
      <c r="P71" s="84"/>
      <c r="Q71" s="63"/>
      <c r="R71" s="63"/>
      <c r="S71" s="63"/>
      <c r="T71" s="84"/>
      <c r="U71" s="63"/>
      <c r="V71" s="63"/>
      <c r="W71" s="63"/>
      <c r="X71" s="84"/>
    </row>
    <row r="72" spans="2:24" ht="16" thickBot="1">
      <c r="B72" s="36">
        <f>MAX(B61:B71)+1</f>
        <v>37</v>
      </c>
      <c r="C72" s="167" t="s">
        <v>105</v>
      </c>
      <c r="D72" s="176" t="s">
        <v>102</v>
      </c>
      <c r="E72" s="374">
        <v>-16.52886807661406</v>
      </c>
      <c r="F72" s="374">
        <v>-16.52886807661406</v>
      </c>
      <c r="G72" s="375">
        <v>0</v>
      </c>
      <c r="H72" s="376">
        <f>F72+G72</f>
        <v>-16.52886807661406</v>
      </c>
      <c r="I72" s="374">
        <v>-16.338221736742721</v>
      </c>
      <c r="J72" s="374">
        <v>-16.338221736742721</v>
      </c>
      <c r="K72" s="375">
        <v>0</v>
      </c>
      <c r="L72" s="376">
        <f>J72+K72</f>
        <v>-16.338221736742721</v>
      </c>
      <c r="M72" s="374">
        <v>-16.392840454861386</v>
      </c>
      <c r="N72" s="374">
        <v>-16.392840454861386</v>
      </c>
      <c r="O72" s="375">
        <v>0</v>
      </c>
      <c r="P72" s="376">
        <f>N72+O72</f>
        <v>-16.392840454861386</v>
      </c>
      <c r="Q72" s="374">
        <v>-16.107586428827602</v>
      </c>
      <c r="R72" s="374">
        <v>-16.107586428827602</v>
      </c>
      <c r="S72" s="375">
        <v>0</v>
      </c>
      <c r="T72" s="376">
        <f>R72+S72</f>
        <v>-16.107586428827602</v>
      </c>
      <c r="U72" s="374">
        <v>-15.914425204173135</v>
      </c>
      <c r="V72" s="374">
        <v>-15.914425204173135</v>
      </c>
      <c r="W72" s="375"/>
      <c r="X72" s="376">
        <f>V72+W72</f>
        <v>-15.914425204173135</v>
      </c>
    </row>
    <row r="73" spans="2:24">
      <c r="B73" s="36"/>
      <c r="C73" s="166"/>
      <c r="D73" s="175"/>
      <c r="E73" s="63"/>
      <c r="F73" s="63"/>
      <c r="G73" s="63"/>
      <c r="H73" s="84"/>
      <c r="I73" s="63"/>
      <c r="J73" s="63"/>
      <c r="K73" s="63"/>
      <c r="L73" s="84"/>
      <c r="M73" s="63"/>
      <c r="N73" s="63"/>
      <c r="O73" s="63"/>
      <c r="P73" s="84"/>
      <c r="Q73" s="63"/>
      <c r="R73" s="63"/>
      <c r="S73" s="63"/>
      <c r="T73" s="84"/>
      <c r="U73" s="63"/>
      <c r="V73" s="63"/>
      <c r="W73" s="63"/>
      <c r="X73" s="84"/>
    </row>
    <row r="74" spans="2:24">
      <c r="B74" s="55" t="s">
        <v>106</v>
      </c>
      <c r="C74" s="179"/>
      <c r="D74" s="180"/>
      <c r="E74" s="377"/>
      <c r="F74" s="377"/>
      <c r="G74" s="377"/>
      <c r="H74" s="80"/>
      <c r="I74" s="377"/>
      <c r="J74" s="377"/>
      <c r="K74" s="377"/>
      <c r="L74" s="80"/>
      <c r="M74" s="377"/>
      <c r="N74" s="377"/>
      <c r="O74" s="377"/>
      <c r="P74" s="80"/>
      <c r="Q74" s="377"/>
      <c r="R74" s="377"/>
      <c r="S74" s="377"/>
      <c r="T74" s="80"/>
      <c r="U74" s="377"/>
      <c r="V74" s="377"/>
      <c r="W74" s="377"/>
      <c r="X74" s="80"/>
    </row>
    <row r="75" spans="2:24" ht="16" thickBot="1">
      <c r="B75" s="36"/>
      <c r="C75" s="166" t="s">
        <v>107</v>
      </c>
      <c r="D75" s="175"/>
      <c r="E75" s="377"/>
      <c r="F75" s="377"/>
      <c r="G75" s="377"/>
      <c r="H75" s="80"/>
      <c r="I75" s="377"/>
      <c r="J75" s="377"/>
      <c r="K75" s="377"/>
      <c r="L75" s="80"/>
      <c r="M75" s="377"/>
      <c r="N75" s="377"/>
      <c r="O75" s="377"/>
      <c r="P75" s="80"/>
      <c r="Q75" s="377"/>
      <c r="R75" s="377"/>
      <c r="S75" s="377"/>
      <c r="T75" s="80"/>
      <c r="U75" s="377"/>
      <c r="V75" s="377"/>
      <c r="W75" s="377"/>
      <c r="X75" s="80"/>
    </row>
    <row r="76" spans="2:24" ht="15" customHeight="1">
      <c r="B76" s="181">
        <f>MAX(B61:B75)+1</f>
        <v>38</v>
      </c>
      <c r="C76" s="182" t="s">
        <v>108</v>
      </c>
      <c r="D76" s="176"/>
      <c r="E76" s="156">
        <v>553.00620716084643</v>
      </c>
      <c r="F76" s="156">
        <v>550.10940838049294</v>
      </c>
      <c r="G76" s="378">
        <v>-2.9481293111279001</v>
      </c>
      <c r="H76" s="136">
        <f t="shared" ref="H76:H85" si="6">F76+G76</f>
        <v>547.16127906936504</v>
      </c>
      <c r="I76" s="156">
        <v>471.54580560553313</v>
      </c>
      <c r="J76" s="156">
        <v>465.89800800837565</v>
      </c>
      <c r="K76" s="378">
        <v>-2.9481293111278433</v>
      </c>
      <c r="L76" s="136">
        <f t="shared" ref="L76:L85" si="7">J76+K76</f>
        <v>462.94987869724781</v>
      </c>
      <c r="M76" s="156">
        <v>578.74083776306861</v>
      </c>
      <c r="N76" s="156">
        <v>570.31717304686617</v>
      </c>
      <c r="O76" s="378">
        <v>-2.9481293111277864</v>
      </c>
      <c r="P76" s="136">
        <f t="shared" ref="P76:P85" si="8">N76+O76</f>
        <v>567.36904373573839</v>
      </c>
      <c r="Q76" s="156">
        <v>521.64900513544978</v>
      </c>
      <c r="R76" s="156">
        <v>510.76775588456934</v>
      </c>
      <c r="S76" s="378">
        <v>-2.9481293111278433</v>
      </c>
      <c r="T76" s="136">
        <f t="shared" ref="T76:T85" si="9">R76+S76</f>
        <v>507.8196265734415</v>
      </c>
      <c r="U76" s="156">
        <v>568.58392504591666</v>
      </c>
      <c r="V76" s="156">
        <v>555.31909214008374</v>
      </c>
      <c r="W76" s="378">
        <v>-2.9481293111277864</v>
      </c>
      <c r="X76" s="136">
        <f t="shared" ref="X76:X85" si="10">V76+W76</f>
        <v>552.37096282895595</v>
      </c>
    </row>
    <row r="77" spans="2:24" ht="15" customHeight="1">
      <c r="B77" s="181">
        <f>MAX(B61:B76)+1</f>
        <v>39</v>
      </c>
      <c r="C77" s="182" t="s">
        <v>109</v>
      </c>
      <c r="D77" s="176"/>
      <c r="E77" s="149">
        <v>57.270757608498066</v>
      </c>
      <c r="F77" s="149">
        <v>57.270757608498023</v>
      </c>
      <c r="G77" s="351">
        <v>0</v>
      </c>
      <c r="H77" s="104">
        <f t="shared" si="6"/>
        <v>57.270757608498023</v>
      </c>
      <c r="I77" s="149">
        <v>68.936640410513959</v>
      </c>
      <c r="J77" s="149">
        <v>68.936640410513917</v>
      </c>
      <c r="K77" s="351">
        <v>0</v>
      </c>
      <c r="L77" s="104">
        <f t="shared" si="7"/>
        <v>68.936640410513917</v>
      </c>
      <c r="M77" s="149">
        <v>72.297095625352455</v>
      </c>
      <c r="N77" s="149">
        <v>72.297095625352412</v>
      </c>
      <c r="O77" s="351">
        <v>0</v>
      </c>
      <c r="P77" s="104">
        <f t="shared" si="8"/>
        <v>72.297095625352412</v>
      </c>
      <c r="Q77" s="149">
        <v>52.123447604365808</v>
      </c>
      <c r="R77" s="149">
        <v>52.123447604365786</v>
      </c>
      <c r="S77" s="351">
        <v>0</v>
      </c>
      <c r="T77" s="104">
        <f t="shared" si="9"/>
        <v>52.123447604365786</v>
      </c>
      <c r="U77" s="149">
        <v>47.146327950127521</v>
      </c>
      <c r="V77" s="149">
        <v>47.146327950127557</v>
      </c>
      <c r="W77" s="351">
        <v>0</v>
      </c>
      <c r="X77" s="104">
        <f t="shared" si="10"/>
        <v>47.146327950127557</v>
      </c>
    </row>
    <row r="78" spans="2:24" ht="15" customHeight="1">
      <c r="B78" s="181">
        <f>MAX(B61:B77)+1</f>
        <v>40</v>
      </c>
      <c r="C78" s="182" t="s">
        <v>110</v>
      </c>
      <c r="D78" s="176"/>
      <c r="E78" s="149">
        <v>82.45143754892473</v>
      </c>
      <c r="F78" s="149">
        <v>82.45143754892473</v>
      </c>
      <c r="G78" s="351">
        <v>0</v>
      </c>
      <c r="H78" s="104">
        <f t="shared" si="6"/>
        <v>82.45143754892473</v>
      </c>
      <c r="I78" s="149">
        <v>104.31844118007369</v>
      </c>
      <c r="J78" s="149">
        <v>104.31844118007369</v>
      </c>
      <c r="K78" s="351">
        <v>0</v>
      </c>
      <c r="L78" s="104">
        <f t="shared" si="7"/>
        <v>104.31844118007369</v>
      </c>
      <c r="M78" s="149">
        <v>136.40719492775855</v>
      </c>
      <c r="N78" s="149">
        <v>136.40719492775855</v>
      </c>
      <c r="O78" s="351">
        <v>0</v>
      </c>
      <c r="P78" s="104">
        <f t="shared" si="8"/>
        <v>136.40719492775855</v>
      </c>
      <c r="Q78" s="149">
        <v>284.17285893420501</v>
      </c>
      <c r="R78" s="149">
        <v>284.17285893420501</v>
      </c>
      <c r="S78" s="351">
        <v>0</v>
      </c>
      <c r="T78" s="104">
        <f t="shared" si="9"/>
        <v>284.17285893420501</v>
      </c>
      <c r="U78" s="149">
        <v>529.33573459260072</v>
      </c>
      <c r="V78" s="149">
        <v>529.33573459260072</v>
      </c>
      <c r="W78" s="351">
        <v>0</v>
      </c>
      <c r="X78" s="104">
        <f t="shared" si="10"/>
        <v>529.33573459260072</v>
      </c>
    </row>
    <row r="79" spans="2:24">
      <c r="B79" s="181">
        <f t="shared" ref="B79:B85" si="11">MAX(B61:B78)+1</f>
        <v>41</v>
      </c>
      <c r="C79" s="182" t="s">
        <v>111</v>
      </c>
      <c r="D79" s="176"/>
      <c r="E79" s="149">
        <v>311.7</v>
      </c>
      <c r="F79" s="149">
        <v>311.7</v>
      </c>
      <c r="G79" s="351">
        <v>0</v>
      </c>
      <c r="H79" s="104">
        <f t="shared" si="6"/>
        <v>311.7</v>
      </c>
      <c r="I79" s="149">
        <v>294.10000000000002</v>
      </c>
      <c r="J79" s="149">
        <v>294.10000000000002</v>
      </c>
      <c r="K79" s="351">
        <v>0</v>
      </c>
      <c r="L79" s="104">
        <f t="shared" si="7"/>
        <v>294.10000000000002</v>
      </c>
      <c r="M79" s="149">
        <v>272.8</v>
      </c>
      <c r="N79" s="149">
        <v>272.8</v>
      </c>
      <c r="O79" s="351">
        <v>0</v>
      </c>
      <c r="P79" s="104">
        <f t="shared" si="8"/>
        <v>272.8</v>
      </c>
      <c r="Q79" s="149">
        <v>228.2</v>
      </c>
      <c r="R79" s="149">
        <v>228.2</v>
      </c>
      <c r="S79" s="351">
        <v>0</v>
      </c>
      <c r="T79" s="104">
        <f t="shared" si="9"/>
        <v>228.2</v>
      </c>
      <c r="U79" s="149">
        <v>182.6</v>
      </c>
      <c r="V79" s="149">
        <v>183.5</v>
      </c>
      <c r="W79" s="351">
        <v>0</v>
      </c>
      <c r="X79" s="104">
        <f t="shared" si="10"/>
        <v>183.5</v>
      </c>
    </row>
    <row r="80" spans="2:24">
      <c r="B80" s="181">
        <f t="shared" si="11"/>
        <v>42</v>
      </c>
      <c r="C80" s="290" t="s">
        <v>112</v>
      </c>
      <c r="D80" s="176"/>
      <c r="E80" s="149">
        <v>28.020991770509735</v>
      </c>
      <c r="F80" s="149">
        <v>28.740317287618929</v>
      </c>
      <c r="G80" s="351">
        <v>0</v>
      </c>
      <c r="H80" s="104">
        <f t="shared" si="6"/>
        <v>28.740317287618929</v>
      </c>
      <c r="I80" s="149">
        <v>28.020991770509735</v>
      </c>
      <c r="J80" s="149">
        <v>28.740317287618929</v>
      </c>
      <c r="K80" s="351">
        <v>0</v>
      </c>
      <c r="L80" s="104">
        <f t="shared" si="7"/>
        <v>28.740317287618929</v>
      </c>
      <c r="M80" s="149">
        <v>28.020991770509735</v>
      </c>
      <c r="N80" s="149">
        <v>28.740317287618929</v>
      </c>
      <c r="O80" s="351">
        <v>0</v>
      </c>
      <c r="P80" s="104">
        <f t="shared" si="8"/>
        <v>28.740317287618929</v>
      </c>
      <c r="Q80" s="149">
        <v>21.050088168948456</v>
      </c>
      <c r="R80" s="149">
        <v>21.050088168948456</v>
      </c>
      <c r="S80" s="351">
        <v>0</v>
      </c>
      <c r="T80" s="104">
        <f t="shared" si="9"/>
        <v>21.050088168948456</v>
      </c>
      <c r="U80" s="149">
        <v>21.050088168948456</v>
      </c>
      <c r="V80" s="149">
        <v>21.050088168948456</v>
      </c>
      <c r="W80" s="351">
        <v>0</v>
      </c>
      <c r="X80" s="104">
        <f t="shared" si="10"/>
        <v>21.050088168948456</v>
      </c>
    </row>
    <row r="81" spans="2:24" ht="15" customHeight="1">
      <c r="B81" s="181">
        <f t="shared" si="11"/>
        <v>43</v>
      </c>
      <c r="C81" s="290" t="s">
        <v>113</v>
      </c>
      <c r="D81" s="176"/>
      <c r="E81" s="149">
        <v>152.71163580267125</v>
      </c>
      <c r="F81" s="149">
        <v>152.91471063362906</v>
      </c>
      <c r="G81" s="351">
        <v>0</v>
      </c>
      <c r="H81" s="104">
        <f t="shared" si="6"/>
        <v>152.91471063362906</v>
      </c>
      <c r="I81" s="149">
        <v>152.71163580267125</v>
      </c>
      <c r="J81" s="149">
        <v>152.91471063362906</v>
      </c>
      <c r="K81" s="351">
        <v>0</v>
      </c>
      <c r="L81" s="104">
        <f t="shared" si="7"/>
        <v>152.91471063362906</v>
      </c>
      <c r="M81" s="149">
        <v>152.71163580267125</v>
      </c>
      <c r="N81" s="149">
        <v>152.91471063362906</v>
      </c>
      <c r="O81" s="351">
        <v>0</v>
      </c>
      <c r="P81" s="104">
        <f t="shared" si="8"/>
        <v>152.91471063362906</v>
      </c>
      <c r="Q81" s="149">
        <v>108.83745600164499</v>
      </c>
      <c r="R81" s="149">
        <v>108.83745600164499</v>
      </c>
      <c r="S81" s="351">
        <v>0</v>
      </c>
      <c r="T81" s="104">
        <f t="shared" si="9"/>
        <v>108.83745600164499</v>
      </c>
      <c r="U81" s="149">
        <v>108.83745600164499</v>
      </c>
      <c r="V81" s="149">
        <v>108.83745600164499</v>
      </c>
      <c r="W81" s="351">
        <v>0</v>
      </c>
      <c r="X81" s="104">
        <f t="shared" si="10"/>
        <v>108.83745600164499</v>
      </c>
    </row>
    <row r="82" spans="2:24">
      <c r="B82" s="181">
        <f t="shared" si="11"/>
        <v>44</v>
      </c>
      <c r="C82" s="182" t="s">
        <v>114</v>
      </c>
      <c r="D82" s="176"/>
      <c r="E82" s="149">
        <v>-1.5846242538770858</v>
      </c>
      <c r="F82" s="149">
        <v>-1.5846242538770858</v>
      </c>
      <c r="G82" s="351">
        <v>0</v>
      </c>
      <c r="H82" s="104">
        <f t="shared" si="6"/>
        <v>-1.5846242538770858</v>
      </c>
      <c r="I82" s="149">
        <v>-1.5846242538770858</v>
      </c>
      <c r="J82" s="149">
        <v>-1.5846242538770858</v>
      </c>
      <c r="K82" s="351">
        <v>0</v>
      </c>
      <c r="L82" s="104">
        <f t="shared" si="7"/>
        <v>-1.5846242538770858</v>
      </c>
      <c r="M82" s="149">
        <v>-1.5846242538770858</v>
      </c>
      <c r="N82" s="149">
        <v>-1.5846242538770858</v>
      </c>
      <c r="O82" s="351">
        <v>0</v>
      </c>
      <c r="P82" s="104">
        <f t="shared" si="8"/>
        <v>-1.5846242538770858</v>
      </c>
      <c r="Q82" s="149">
        <v>0</v>
      </c>
      <c r="R82" s="149">
        <v>0</v>
      </c>
      <c r="S82" s="351">
        <v>0</v>
      </c>
      <c r="T82" s="104">
        <f t="shared" si="9"/>
        <v>0</v>
      </c>
      <c r="U82" s="149">
        <v>0</v>
      </c>
      <c r="V82" s="149">
        <v>0</v>
      </c>
      <c r="W82" s="351">
        <v>0</v>
      </c>
      <c r="X82" s="104">
        <f t="shared" si="10"/>
        <v>0</v>
      </c>
    </row>
    <row r="83" spans="2:24" ht="16.5" customHeight="1">
      <c r="B83" s="181">
        <f t="shared" si="11"/>
        <v>45</v>
      </c>
      <c r="C83" s="182" t="s">
        <v>115</v>
      </c>
      <c r="D83" s="176"/>
      <c r="E83" s="149">
        <v>3.597820166296974</v>
      </c>
      <c r="F83" s="149">
        <v>3.597820166296974</v>
      </c>
      <c r="G83" s="351">
        <v>0</v>
      </c>
      <c r="H83" s="104">
        <f t="shared" si="6"/>
        <v>3.597820166296974</v>
      </c>
      <c r="I83" s="149">
        <v>0</v>
      </c>
      <c r="J83" s="149">
        <v>0</v>
      </c>
      <c r="K83" s="351">
        <v>0</v>
      </c>
      <c r="L83" s="104">
        <f t="shared" si="7"/>
        <v>0</v>
      </c>
      <c r="M83" s="149">
        <v>0</v>
      </c>
      <c r="N83" s="149">
        <v>0</v>
      </c>
      <c r="O83" s="351">
        <v>0</v>
      </c>
      <c r="P83" s="104">
        <f t="shared" si="8"/>
        <v>0</v>
      </c>
      <c r="Q83" s="149">
        <v>0</v>
      </c>
      <c r="R83" s="149">
        <v>0</v>
      </c>
      <c r="S83" s="351">
        <v>0</v>
      </c>
      <c r="T83" s="104">
        <f t="shared" si="9"/>
        <v>0</v>
      </c>
      <c r="U83" s="149">
        <v>0</v>
      </c>
      <c r="V83" s="149">
        <v>0</v>
      </c>
      <c r="W83" s="351">
        <v>0</v>
      </c>
      <c r="X83" s="104">
        <f t="shared" si="10"/>
        <v>0</v>
      </c>
    </row>
    <row r="84" spans="2:24" ht="15.75" customHeight="1">
      <c r="B84" s="181">
        <f t="shared" si="11"/>
        <v>46</v>
      </c>
      <c r="C84" s="182" t="s">
        <v>116</v>
      </c>
      <c r="D84" s="176"/>
      <c r="E84" s="149">
        <v>17.430090235469507</v>
      </c>
      <c r="F84" s="149">
        <v>17.430090235469507</v>
      </c>
      <c r="G84" s="351">
        <v>0</v>
      </c>
      <c r="H84" s="104">
        <f t="shared" si="6"/>
        <v>17.430090235469507</v>
      </c>
      <c r="I84" s="149">
        <v>16.491746397084174</v>
      </c>
      <c r="J84" s="149">
        <v>16.491746397084174</v>
      </c>
      <c r="K84" s="351">
        <v>0</v>
      </c>
      <c r="L84" s="104">
        <f t="shared" si="7"/>
        <v>16.491746397084174</v>
      </c>
      <c r="M84" s="149">
        <v>16.348856813984188</v>
      </c>
      <c r="N84" s="149">
        <v>16.348856813984188</v>
      </c>
      <c r="O84" s="351">
        <v>0</v>
      </c>
      <c r="P84" s="104">
        <f t="shared" si="8"/>
        <v>16.348856813984188</v>
      </c>
      <c r="Q84" s="149">
        <v>16.337297250904879</v>
      </c>
      <c r="R84" s="149">
        <v>16.337297250904879</v>
      </c>
      <c r="S84" s="351">
        <v>0</v>
      </c>
      <c r="T84" s="104">
        <f t="shared" si="9"/>
        <v>16.337297250904879</v>
      </c>
      <c r="U84" s="149">
        <v>16.069975063804481</v>
      </c>
      <c r="V84" s="149">
        <v>16.069975063804481</v>
      </c>
      <c r="W84" s="351">
        <v>0</v>
      </c>
      <c r="X84" s="104">
        <f t="shared" si="10"/>
        <v>16.069975063804481</v>
      </c>
    </row>
    <row r="85" spans="2:24" ht="15" customHeight="1">
      <c r="B85" s="181">
        <f t="shared" si="11"/>
        <v>47</v>
      </c>
      <c r="C85" s="182" t="s">
        <v>117</v>
      </c>
      <c r="D85" s="176"/>
      <c r="E85" s="149">
        <v>73.164971082621662</v>
      </c>
      <c r="F85" s="149">
        <v>72.643562511878656</v>
      </c>
      <c r="G85" s="351">
        <v>0</v>
      </c>
      <c r="H85" s="104">
        <f t="shared" si="6"/>
        <v>72.643562511878656</v>
      </c>
      <c r="I85" s="149">
        <v>76.192151601295052</v>
      </c>
      <c r="J85" s="149">
        <v>76.269397019255692</v>
      </c>
      <c r="K85" s="351">
        <v>0</v>
      </c>
      <c r="L85" s="104">
        <f t="shared" si="7"/>
        <v>76.269397019255692</v>
      </c>
      <c r="M85" s="149">
        <v>35.494417176983731</v>
      </c>
      <c r="N85" s="149">
        <v>35.979293708678412</v>
      </c>
      <c r="O85" s="351">
        <v>0</v>
      </c>
      <c r="P85" s="104">
        <f t="shared" si="8"/>
        <v>35.979293708678412</v>
      </c>
      <c r="Q85" s="149">
        <v>4.3756813397757135</v>
      </c>
      <c r="R85" s="149">
        <v>4.9757069031797734</v>
      </c>
      <c r="S85" s="351">
        <v>0</v>
      </c>
      <c r="T85" s="104">
        <f t="shared" si="9"/>
        <v>4.9757069031797734</v>
      </c>
      <c r="U85" s="149">
        <v>-69.260879719855225</v>
      </c>
      <c r="V85" s="149">
        <v>-69.99323337296228</v>
      </c>
      <c r="W85" s="351">
        <v>0</v>
      </c>
      <c r="X85" s="104">
        <f t="shared" si="10"/>
        <v>-69.99323337296228</v>
      </c>
    </row>
    <row r="86" spans="2:24" ht="16" thickBot="1">
      <c r="B86" s="36">
        <f>MAX(B65:B85)+1</f>
        <v>48</v>
      </c>
      <c r="C86" s="166" t="s">
        <v>118</v>
      </c>
      <c r="D86" s="176" t="s">
        <v>102</v>
      </c>
      <c r="E86" s="148">
        <f>SUM(E76:E85)</f>
        <v>1277.7692871219613</v>
      </c>
      <c r="F86" s="424">
        <v>1275.2734801189317</v>
      </c>
      <c r="G86" s="151">
        <f>H86-F86</f>
        <v>-2.9481293111280138</v>
      </c>
      <c r="H86" s="152">
        <f>SUM(H76:H85)</f>
        <v>1272.3253508078037</v>
      </c>
      <c r="I86" s="424">
        <f>SUM(I76:I85)</f>
        <v>1210.7327885138038</v>
      </c>
      <c r="J86" s="424">
        <v>1206.084636682674</v>
      </c>
      <c r="K86" s="151">
        <f>L86-J86</f>
        <v>-2.9481293111280138</v>
      </c>
      <c r="L86" s="152">
        <f>SUM(L76:L85)</f>
        <v>1203.136507371546</v>
      </c>
      <c r="M86" s="424">
        <f>SUM(M76:M85)</f>
        <v>1291.2364056264512</v>
      </c>
      <c r="N86" s="424">
        <v>1284.2200177900104</v>
      </c>
      <c r="O86" s="151">
        <f>P86-N86</f>
        <v>-2.9481293111277864</v>
      </c>
      <c r="P86" s="152">
        <f>SUM(P76:P85)</f>
        <v>1281.2718884788826</v>
      </c>
      <c r="Q86" s="424">
        <f>SUM(Q76:Q85)</f>
        <v>1236.7458344352945</v>
      </c>
      <c r="R86" s="424">
        <v>1226.4646107478181</v>
      </c>
      <c r="S86" s="151">
        <f>T86-R86</f>
        <v>-2.9481293111277864</v>
      </c>
      <c r="T86" s="152">
        <f>SUM(T76:T85)</f>
        <v>1223.5164814366904</v>
      </c>
      <c r="U86" s="424">
        <f>SUM(U76:U85)</f>
        <v>1404.3626271031876</v>
      </c>
      <c r="V86" s="424">
        <v>1391.2654405442477</v>
      </c>
      <c r="W86" s="151">
        <f>X86-V86</f>
        <v>-2.9481293111277864</v>
      </c>
      <c r="X86" s="152">
        <f>SUM(X76:X85)</f>
        <v>1388.3173112331199</v>
      </c>
    </row>
    <row r="87" spans="2:24">
      <c r="B87" s="36"/>
      <c r="C87" s="167"/>
      <c r="D87" s="176"/>
      <c r="E87" s="377"/>
      <c r="F87" s="377"/>
      <c r="G87" s="377"/>
      <c r="H87" s="80"/>
      <c r="I87" s="377"/>
      <c r="J87" s="377"/>
      <c r="K87" s="377"/>
      <c r="L87" s="80"/>
      <c r="M87" s="377"/>
      <c r="N87" s="377"/>
      <c r="O87" s="377"/>
      <c r="P87" s="80"/>
      <c r="Q87" s="377"/>
      <c r="R87" s="377"/>
      <c r="S87" s="377"/>
      <c r="T87" s="80"/>
      <c r="U87" s="377"/>
      <c r="V87" s="377"/>
      <c r="W87" s="377"/>
      <c r="X87" s="80"/>
    </row>
    <row r="88" spans="2:24" ht="16" thickBot="1">
      <c r="B88" s="36"/>
      <c r="C88" s="166" t="s">
        <v>119</v>
      </c>
      <c r="D88" s="175"/>
      <c r="E88" s="377"/>
      <c r="F88" s="377"/>
      <c r="G88" s="377"/>
      <c r="H88" s="80"/>
      <c r="I88" s="377"/>
      <c r="J88" s="377"/>
      <c r="K88" s="377"/>
      <c r="L88" s="80"/>
      <c r="M88" s="377"/>
      <c r="N88" s="377"/>
      <c r="O88" s="377"/>
      <c r="P88" s="80"/>
      <c r="Q88" s="377"/>
      <c r="R88" s="377"/>
      <c r="S88" s="377"/>
      <c r="T88" s="80"/>
      <c r="U88" s="377"/>
      <c r="V88" s="377"/>
      <c r="W88" s="377"/>
      <c r="X88" s="80"/>
    </row>
    <row r="89" spans="2:24">
      <c r="B89" s="181">
        <f>MAX(B68:B88)+1</f>
        <v>49</v>
      </c>
      <c r="C89" s="182" t="s">
        <v>120</v>
      </c>
      <c r="D89" s="176" t="s">
        <v>102</v>
      </c>
      <c r="E89" s="156">
        <v>839.497235500584</v>
      </c>
      <c r="F89" s="156">
        <v>825.78211165451046</v>
      </c>
      <c r="G89" s="350">
        <v>-4.0312705271138611</v>
      </c>
      <c r="H89" s="136">
        <f t="shared" ref="H89:H96" si="12">F89+G89</f>
        <v>821.7508411273966</v>
      </c>
      <c r="I89" s="156">
        <v>878.8456548207231</v>
      </c>
      <c r="J89" s="156">
        <v>860.11597139910509</v>
      </c>
      <c r="K89" s="350">
        <v>-3.711200613716187</v>
      </c>
      <c r="L89" s="136">
        <f t="shared" ref="L89:L96" si="13">J89+K89</f>
        <v>856.40477078538891</v>
      </c>
      <c r="M89" s="156">
        <v>834.09557954607533</v>
      </c>
      <c r="N89" s="156">
        <v>813.83394783590074</v>
      </c>
      <c r="O89" s="350">
        <v>-3.4171349258425607</v>
      </c>
      <c r="P89" s="136">
        <f t="shared" ref="P89:P96" si="14">N89+O89</f>
        <v>810.41681291005818</v>
      </c>
      <c r="Q89" s="156">
        <v>860.24825883569542</v>
      </c>
      <c r="R89" s="156">
        <v>835.9645841653944</v>
      </c>
      <c r="S89" s="350">
        <v>-3.1468373051928893</v>
      </c>
      <c r="T89" s="136">
        <f t="shared" ref="T89:T96" si="15">R89+S89</f>
        <v>832.81774686020151</v>
      </c>
      <c r="U89" s="156">
        <v>828.48349984362119</v>
      </c>
      <c r="V89" s="156">
        <v>803.9108758700379</v>
      </c>
      <c r="W89" s="350">
        <v>-2.8982964949045709</v>
      </c>
      <c r="X89" s="136">
        <f t="shared" ref="X89:X96" si="16">V89+W89</f>
        <v>801.01257937513333</v>
      </c>
    </row>
    <row r="90" spans="2:24">
      <c r="B90" s="181">
        <f>MAX(B69:B89)+1</f>
        <v>50</v>
      </c>
      <c r="C90" s="182" t="s">
        <v>121</v>
      </c>
      <c r="D90" s="176" t="s">
        <v>102</v>
      </c>
      <c r="E90" s="149">
        <v>269.5976166713275</v>
      </c>
      <c r="F90" s="149">
        <v>269.5976166713275</v>
      </c>
      <c r="G90" s="351">
        <v>0</v>
      </c>
      <c r="H90" s="104">
        <f t="shared" si="12"/>
        <v>269.5976166713275</v>
      </c>
      <c r="I90" s="149">
        <v>262.70896213976346</v>
      </c>
      <c r="J90" s="149">
        <v>262.70896213976346</v>
      </c>
      <c r="K90" s="351">
        <v>0</v>
      </c>
      <c r="L90" s="104">
        <f t="shared" si="13"/>
        <v>262.70896213976346</v>
      </c>
      <c r="M90" s="149">
        <v>306.13638855412813</v>
      </c>
      <c r="N90" s="149">
        <v>306.13638855412813</v>
      </c>
      <c r="O90" s="351">
        <v>0</v>
      </c>
      <c r="P90" s="104">
        <f t="shared" si="14"/>
        <v>306.13638855412813</v>
      </c>
      <c r="Q90" s="149">
        <v>463.9440692809091</v>
      </c>
      <c r="R90" s="149">
        <v>463.9440692809091</v>
      </c>
      <c r="S90" s="351">
        <v>0</v>
      </c>
      <c r="T90" s="104">
        <f t="shared" si="15"/>
        <v>463.9440692809091</v>
      </c>
      <c r="U90" s="149">
        <v>638.35779912807254</v>
      </c>
      <c r="V90" s="149">
        <v>638.35779912807254</v>
      </c>
      <c r="W90" s="351">
        <v>0</v>
      </c>
      <c r="X90" s="104">
        <f t="shared" si="16"/>
        <v>638.35779912807254</v>
      </c>
    </row>
    <row r="91" spans="2:24">
      <c r="B91" s="181">
        <f t="shared" ref="B91:B97" si="17">MAX(B69:B90)+1</f>
        <v>51</v>
      </c>
      <c r="C91" s="182" t="s">
        <v>122</v>
      </c>
      <c r="D91" s="176" t="s">
        <v>102</v>
      </c>
      <c r="E91" s="149">
        <v>244.35916878626745</v>
      </c>
      <c r="F91" s="149">
        <v>244.35916878626745</v>
      </c>
      <c r="G91" s="351">
        <v>0</v>
      </c>
      <c r="H91" s="104">
        <f t="shared" si="12"/>
        <v>244.35916878626745</v>
      </c>
      <c r="I91" s="149">
        <v>100.61757313139947</v>
      </c>
      <c r="J91" s="149">
        <v>100.61757313139947</v>
      </c>
      <c r="K91" s="351">
        <v>0</v>
      </c>
      <c r="L91" s="104">
        <f t="shared" si="13"/>
        <v>100.61757313139947</v>
      </c>
      <c r="M91" s="149">
        <v>100.61757313139947</v>
      </c>
      <c r="N91" s="149">
        <v>100.61757313139947</v>
      </c>
      <c r="O91" s="351">
        <v>0</v>
      </c>
      <c r="P91" s="104">
        <f t="shared" si="14"/>
        <v>100.61757313139947</v>
      </c>
      <c r="Q91" s="149">
        <v>0</v>
      </c>
      <c r="R91" s="149">
        <v>0</v>
      </c>
      <c r="S91" s="351">
        <v>0</v>
      </c>
      <c r="T91" s="104">
        <f t="shared" si="15"/>
        <v>0</v>
      </c>
      <c r="U91" s="149">
        <v>0</v>
      </c>
      <c r="V91" s="149">
        <v>0</v>
      </c>
      <c r="W91" s="351">
        <v>0</v>
      </c>
      <c r="X91" s="104">
        <f t="shared" si="16"/>
        <v>0</v>
      </c>
    </row>
    <row r="92" spans="2:24">
      <c r="B92" s="181">
        <f t="shared" si="17"/>
        <v>52</v>
      </c>
      <c r="C92" s="182" t="s">
        <v>123</v>
      </c>
      <c r="D92" s="176" t="s">
        <v>102</v>
      </c>
      <c r="E92" s="149">
        <v>148.5</v>
      </c>
      <c r="F92" s="149">
        <v>148.5</v>
      </c>
      <c r="G92" s="351">
        <v>0</v>
      </c>
      <c r="H92" s="104">
        <f t="shared" si="12"/>
        <v>148.5</v>
      </c>
      <c r="I92" s="149">
        <v>151.5</v>
      </c>
      <c r="J92" s="149">
        <v>151.5</v>
      </c>
      <c r="K92" s="351">
        <v>0</v>
      </c>
      <c r="L92" s="104">
        <f t="shared" si="13"/>
        <v>151.5</v>
      </c>
      <c r="M92" s="149">
        <v>152.1</v>
      </c>
      <c r="N92" s="149">
        <v>152.1</v>
      </c>
      <c r="O92" s="351">
        <v>0</v>
      </c>
      <c r="P92" s="104">
        <f t="shared" si="14"/>
        <v>152.1</v>
      </c>
      <c r="Q92" s="149">
        <v>151.69999999999999</v>
      </c>
      <c r="R92" s="149">
        <v>151.69999999999999</v>
      </c>
      <c r="S92" s="351">
        <v>0</v>
      </c>
      <c r="T92" s="104">
        <f t="shared" si="15"/>
        <v>151.69999999999999</v>
      </c>
      <c r="U92" s="149">
        <v>123</v>
      </c>
      <c r="V92" s="149">
        <v>123</v>
      </c>
      <c r="W92" s="351">
        <v>0</v>
      </c>
      <c r="X92" s="104">
        <f t="shared" si="16"/>
        <v>123</v>
      </c>
    </row>
    <row r="93" spans="2:24">
      <c r="B93" s="181">
        <f t="shared" si="17"/>
        <v>53</v>
      </c>
      <c r="C93" s="182" t="s">
        <v>124</v>
      </c>
      <c r="D93" s="176" t="s">
        <v>102</v>
      </c>
      <c r="E93" s="149">
        <v>98</v>
      </c>
      <c r="F93" s="149">
        <v>98</v>
      </c>
      <c r="G93" s="351">
        <v>0</v>
      </c>
      <c r="H93" s="104">
        <f t="shared" si="12"/>
        <v>98</v>
      </c>
      <c r="I93" s="149">
        <v>101.4</v>
      </c>
      <c r="J93" s="149">
        <v>101.4</v>
      </c>
      <c r="K93" s="351">
        <v>0</v>
      </c>
      <c r="L93" s="104">
        <f t="shared" si="13"/>
        <v>101.4</v>
      </c>
      <c r="M93" s="149">
        <v>103.2</v>
      </c>
      <c r="N93" s="149">
        <v>103.2</v>
      </c>
      <c r="O93" s="351">
        <v>0</v>
      </c>
      <c r="P93" s="104">
        <f t="shared" si="14"/>
        <v>103.2</v>
      </c>
      <c r="Q93" s="149">
        <v>103.8</v>
      </c>
      <c r="R93" s="149">
        <v>103.8</v>
      </c>
      <c r="S93" s="351">
        <v>0</v>
      </c>
      <c r="T93" s="104">
        <f t="shared" si="15"/>
        <v>103.8</v>
      </c>
      <c r="U93" s="149">
        <v>104.2</v>
      </c>
      <c r="V93" s="149">
        <v>104.2</v>
      </c>
      <c r="W93" s="351">
        <v>0</v>
      </c>
      <c r="X93" s="104">
        <f t="shared" si="16"/>
        <v>104.2</v>
      </c>
    </row>
    <row r="94" spans="2:24">
      <c r="B94" s="181">
        <f t="shared" si="17"/>
        <v>54</v>
      </c>
      <c r="C94" s="290" t="s">
        <v>125</v>
      </c>
      <c r="D94" s="176"/>
      <c r="E94" s="149">
        <v>0</v>
      </c>
      <c r="F94" s="149">
        <v>0</v>
      </c>
      <c r="G94" s="351">
        <v>0</v>
      </c>
      <c r="H94" s="104">
        <f t="shared" si="12"/>
        <v>0</v>
      </c>
      <c r="I94" s="149">
        <v>0</v>
      </c>
      <c r="J94" s="149">
        <v>0</v>
      </c>
      <c r="K94" s="351">
        <v>0</v>
      </c>
      <c r="L94" s="104">
        <f t="shared" si="13"/>
        <v>0</v>
      </c>
      <c r="M94" s="149">
        <v>0</v>
      </c>
      <c r="N94" s="149">
        <v>0</v>
      </c>
      <c r="O94" s="351">
        <v>0</v>
      </c>
      <c r="P94" s="104">
        <f t="shared" si="14"/>
        <v>0</v>
      </c>
      <c r="Q94" s="149">
        <v>0</v>
      </c>
      <c r="R94" s="149">
        <v>0</v>
      </c>
      <c r="S94" s="351">
        <v>0</v>
      </c>
      <c r="T94" s="104">
        <f t="shared" si="15"/>
        <v>0</v>
      </c>
      <c r="U94" s="149">
        <v>0</v>
      </c>
      <c r="V94" s="149">
        <v>0</v>
      </c>
      <c r="W94" s="351">
        <v>0</v>
      </c>
      <c r="X94" s="104">
        <f t="shared" si="16"/>
        <v>0</v>
      </c>
    </row>
    <row r="95" spans="2:24">
      <c r="B95" s="181">
        <f t="shared" si="17"/>
        <v>55</v>
      </c>
      <c r="C95" s="182" t="s">
        <v>126</v>
      </c>
      <c r="D95" s="176" t="s">
        <v>102</v>
      </c>
      <c r="E95" s="149">
        <v>34.987087916248633</v>
      </c>
      <c r="F95" s="149">
        <v>34.987087916248633</v>
      </c>
      <c r="G95" s="351">
        <v>0</v>
      </c>
      <c r="H95" s="104">
        <f t="shared" si="12"/>
        <v>34.987087916248633</v>
      </c>
      <c r="I95" s="149">
        <v>34.153834810701603</v>
      </c>
      <c r="J95" s="149">
        <v>34.153834810701603</v>
      </c>
      <c r="K95" s="351">
        <v>0</v>
      </c>
      <c r="L95" s="104">
        <f t="shared" si="13"/>
        <v>34.153834810701603</v>
      </c>
      <c r="M95" s="149">
        <v>34.392555451885116</v>
      </c>
      <c r="N95" s="149">
        <v>34.392555451885116</v>
      </c>
      <c r="O95" s="351">
        <v>0</v>
      </c>
      <c r="P95" s="104">
        <f t="shared" si="14"/>
        <v>34.392555451885116</v>
      </c>
      <c r="Q95" s="149">
        <v>33.145802940282465</v>
      </c>
      <c r="R95" s="149">
        <v>33.145802940282465</v>
      </c>
      <c r="S95" s="351">
        <v>0</v>
      </c>
      <c r="T95" s="104">
        <f t="shared" si="15"/>
        <v>33.145802940282465</v>
      </c>
      <c r="U95" s="149">
        <v>32.301558091819999</v>
      </c>
      <c r="V95" s="149">
        <v>32.301558091819999</v>
      </c>
      <c r="W95" s="351">
        <v>0</v>
      </c>
      <c r="X95" s="104">
        <f t="shared" si="16"/>
        <v>32.301558091819999</v>
      </c>
    </row>
    <row r="96" spans="2:24">
      <c r="B96" s="181">
        <f t="shared" si="17"/>
        <v>56</v>
      </c>
      <c r="C96" s="182" t="s">
        <v>117</v>
      </c>
      <c r="D96" s="176" t="s">
        <v>102</v>
      </c>
      <c r="E96" s="149">
        <v>0</v>
      </c>
      <c r="F96" s="149">
        <v>0</v>
      </c>
      <c r="G96" s="363">
        <v>0</v>
      </c>
      <c r="H96" s="104">
        <f t="shared" si="12"/>
        <v>0</v>
      </c>
      <c r="I96" s="149">
        <v>0</v>
      </c>
      <c r="J96" s="149">
        <v>0</v>
      </c>
      <c r="K96" s="363">
        <v>0</v>
      </c>
      <c r="L96" s="104">
        <f t="shared" si="13"/>
        <v>0</v>
      </c>
      <c r="M96" s="149">
        <v>6.1450376204296653</v>
      </c>
      <c r="N96" s="149">
        <v>6.1450376204296653</v>
      </c>
      <c r="O96" s="363">
        <v>0</v>
      </c>
      <c r="P96" s="104">
        <f t="shared" si="14"/>
        <v>6.1450376204296653</v>
      </c>
      <c r="Q96" s="149">
        <v>6.3312143495101321</v>
      </c>
      <c r="R96" s="149">
        <v>6.3312143495101321</v>
      </c>
      <c r="S96" s="363">
        <v>0</v>
      </c>
      <c r="T96" s="104">
        <f t="shared" si="15"/>
        <v>6.3312143495101321</v>
      </c>
      <c r="U96" s="149">
        <v>6.8760287295811846</v>
      </c>
      <c r="V96" s="149">
        <v>6.8760287295811846</v>
      </c>
      <c r="W96" s="363">
        <v>0</v>
      </c>
      <c r="X96" s="104">
        <f t="shared" si="16"/>
        <v>6.8760287295811846</v>
      </c>
    </row>
    <row r="97" spans="2:24" ht="16" thickBot="1">
      <c r="B97" s="184">
        <f t="shared" si="17"/>
        <v>57</v>
      </c>
      <c r="C97" s="185" t="s">
        <v>127</v>
      </c>
      <c r="D97" s="177" t="s">
        <v>102</v>
      </c>
      <c r="E97" s="148">
        <f>SUM(E89:E96)</f>
        <v>1634.9411088744275</v>
      </c>
      <c r="F97" s="424">
        <v>1621.225985028354</v>
      </c>
      <c r="G97" s="109">
        <f>H97-F97</f>
        <v>-4.0312705271137474</v>
      </c>
      <c r="H97" s="107">
        <f>SUM(H87:H96)</f>
        <v>1617.1947145012402</v>
      </c>
      <c r="I97" s="148">
        <f>SUM(I89:I96)</f>
        <v>1529.2260249025878</v>
      </c>
      <c r="J97" s="424">
        <v>1510.4963414809699</v>
      </c>
      <c r="K97" s="109">
        <f>L97-J97</f>
        <v>-3.7112006137163007</v>
      </c>
      <c r="L97" s="107">
        <f>SUM(L87:L96)</f>
        <v>1506.7851408672536</v>
      </c>
      <c r="M97" s="148">
        <f>SUM(M89:M96)</f>
        <v>1536.6871343039177</v>
      </c>
      <c r="N97" s="424">
        <v>1516.4255025937432</v>
      </c>
      <c r="O97" s="109">
        <f>P97-N97</f>
        <v>-3.4171349258426744</v>
      </c>
      <c r="P97" s="107">
        <f>SUM(P87:P96)</f>
        <v>1513.0083676679005</v>
      </c>
      <c r="Q97" s="148">
        <f>SUM(Q89:Q96)</f>
        <v>1619.1693454063973</v>
      </c>
      <c r="R97" s="424">
        <v>1594.8856707360962</v>
      </c>
      <c r="S97" s="109">
        <f>T97-R97</f>
        <v>-3.146837305193003</v>
      </c>
      <c r="T97" s="107">
        <f>SUM(T87:T96)</f>
        <v>1591.7388334309032</v>
      </c>
      <c r="U97" s="148">
        <f>SUM(U89:U96)</f>
        <v>1733.2188857930948</v>
      </c>
      <c r="V97" s="424">
        <v>1708.6462618195114</v>
      </c>
      <c r="W97" s="109">
        <f>X97-V97</f>
        <v>-2.8982964949045709</v>
      </c>
      <c r="X97" s="107">
        <f>SUM(X87:X96)</f>
        <v>1705.7479653246069</v>
      </c>
    </row>
    <row r="98" spans="2:24">
      <c r="B98" s="73"/>
      <c r="C98" s="1"/>
      <c r="D98" s="1"/>
      <c r="E98" s="73"/>
      <c r="F98" s="73"/>
      <c r="G98" s="1"/>
      <c r="H98" s="73"/>
      <c r="I98" s="368"/>
      <c r="J98" s="368"/>
      <c r="K98" s="368"/>
      <c r="L98" s="368"/>
      <c r="M98" s="368"/>
      <c r="N98" s="368"/>
      <c r="O98" s="368"/>
      <c r="P98" s="368"/>
      <c r="Q98" s="368"/>
      <c r="R98" s="368"/>
      <c r="S98" s="368"/>
      <c r="T98" s="368"/>
      <c r="U98" s="368"/>
      <c r="V98" s="368"/>
      <c r="W98" s="368"/>
      <c r="X98" s="368"/>
    </row>
    <row r="99" spans="2:24">
      <c r="B99" s="2"/>
      <c r="C99" s="2"/>
      <c r="D99" s="2"/>
      <c r="E99" s="368"/>
      <c r="F99" s="368"/>
      <c r="G99" s="368"/>
      <c r="H99" s="368"/>
      <c r="I99" s="368"/>
      <c r="J99" s="368"/>
      <c r="K99" s="368"/>
      <c r="L99" s="368"/>
      <c r="M99" s="368"/>
      <c r="N99" s="368"/>
      <c r="O99" s="368"/>
      <c r="P99" s="368"/>
      <c r="Q99" s="368"/>
      <c r="R99" s="368"/>
      <c r="S99" s="368"/>
      <c r="T99" s="368"/>
      <c r="U99" s="368"/>
      <c r="V99" s="368"/>
      <c r="W99" s="368"/>
      <c r="X99" s="368"/>
    </row>
    <row r="100" spans="2:24">
      <c r="B100" s="2"/>
      <c r="C100" s="2"/>
      <c r="D100" s="2"/>
      <c r="E100" s="368"/>
      <c r="F100" s="368"/>
      <c r="G100" s="368"/>
      <c r="H100" s="368"/>
      <c r="I100" s="368"/>
      <c r="J100" s="368"/>
      <c r="K100" s="368"/>
      <c r="L100" s="368"/>
      <c r="M100" s="368"/>
      <c r="N100" s="368"/>
      <c r="O100" s="368"/>
      <c r="P100" s="368"/>
      <c r="Q100" s="368"/>
      <c r="R100" s="368"/>
      <c r="S100" s="368"/>
      <c r="T100" s="368"/>
      <c r="U100" s="368"/>
      <c r="V100" s="368"/>
      <c r="W100" s="368"/>
      <c r="X100" s="368"/>
    </row>
    <row r="101" spans="2:24">
      <c r="B101" s="2"/>
      <c r="C101" s="2"/>
      <c r="D101" s="2"/>
      <c r="E101" s="368"/>
      <c r="F101" s="368"/>
      <c r="G101" s="368"/>
      <c r="H101" s="368"/>
      <c r="I101" s="368"/>
      <c r="J101" s="368"/>
      <c r="K101" s="368"/>
      <c r="L101" s="368"/>
      <c r="M101" s="368"/>
      <c r="N101" s="368"/>
      <c r="O101" s="368"/>
      <c r="P101" s="368"/>
      <c r="Q101" s="368"/>
      <c r="R101" s="368"/>
      <c r="S101" s="368"/>
      <c r="T101" s="368"/>
      <c r="U101" s="368"/>
      <c r="V101" s="368"/>
      <c r="W101" s="368"/>
      <c r="X101" s="368"/>
    </row>
    <row r="102" spans="2:24">
      <c r="B102" s="2"/>
      <c r="C102" s="2"/>
      <c r="D102" s="2"/>
      <c r="E102" s="368"/>
      <c r="F102" s="368"/>
      <c r="G102" s="368"/>
      <c r="H102" s="368"/>
      <c r="I102" s="368"/>
      <c r="J102" s="368"/>
      <c r="K102" s="368"/>
      <c r="L102" s="368"/>
      <c r="M102" s="368"/>
      <c r="N102" s="368"/>
      <c r="O102" s="368"/>
      <c r="P102" s="368"/>
      <c r="Q102" s="368"/>
      <c r="R102" s="368"/>
      <c r="S102" s="368"/>
      <c r="T102" s="368"/>
      <c r="U102" s="368"/>
      <c r="V102" s="368"/>
      <c r="W102" s="368"/>
      <c r="X102" s="368"/>
    </row>
    <row r="103" spans="2:24">
      <c r="B103" s="2"/>
      <c r="C103" s="2"/>
      <c r="D103" s="2"/>
      <c r="E103" s="368"/>
      <c r="F103" s="368"/>
      <c r="G103" s="368"/>
      <c r="H103" s="368"/>
      <c r="I103" s="368"/>
      <c r="J103" s="368"/>
      <c r="K103" s="368"/>
      <c r="L103" s="368"/>
      <c r="M103" s="368"/>
      <c r="N103" s="368"/>
      <c r="O103" s="368"/>
      <c r="P103" s="368"/>
      <c r="Q103" s="368"/>
      <c r="R103" s="368"/>
      <c r="S103" s="368"/>
      <c r="T103" s="368"/>
      <c r="U103" s="368"/>
      <c r="V103" s="368"/>
      <c r="W103" s="368"/>
      <c r="X103" s="368"/>
    </row>
    <row r="104" spans="2:24">
      <c r="B104" s="2"/>
      <c r="C104" s="2"/>
      <c r="D104" s="2"/>
      <c r="E104" s="368"/>
      <c r="F104" s="368"/>
      <c r="G104" s="368"/>
      <c r="H104" s="368"/>
      <c r="I104" s="368"/>
      <c r="J104" s="368"/>
      <c r="K104" s="368"/>
      <c r="L104" s="368"/>
      <c r="M104" s="368"/>
      <c r="N104" s="368"/>
      <c r="O104" s="368"/>
      <c r="P104" s="368"/>
      <c r="Q104" s="368"/>
      <c r="R104" s="368"/>
      <c r="S104" s="368"/>
      <c r="T104" s="368"/>
      <c r="U104" s="368"/>
      <c r="V104" s="368"/>
      <c r="W104" s="368"/>
      <c r="X104" s="368"/>
    </row>
    <row r="105" spans="2:24">
      <c r="B105" s="2"/>
      <c r="C105" s="2"/>
      <c r="D105" s="2"/>
      <c r="E105" s="368"/>
      <c r="F105" s="368"/>
      <c r="G105" s="368"/>
      <c r="H105" s="368"/>
      <c r="I105" s="368"/>
      <c r="J105" s="368"/>
      <c r="K105" s="368"/>
      <c r="L105" s="368"/>
      <c r="M105" s="368"/>
      <c r="N105" s="368"/>
      <c r="O105" s="368"/>
      <c r="P105" s="368"/>
      <c r="Q105" s="368"/>
      <c r="R105" s="368"/>
      <c r="S105" s="368"/>
      <c r="T105" s="368"/>
      <c r="U105" s="368"/>
      <c r="V105" s="368"/>
      <c r="W105" s="368"/>
      <c r="X105" s="368"/>
    </row>
    <row r="106" spans="2:24">
      <c r="B106" s="2"/>
      <c r="C106" s="2"/>
      <c r="D106" s="2"/>
      <c r="E106" s="368"/>
      <c r="F106" s="368"/>
      <c r="G106" s="368"/>
      <c r="H106" s="368"/>
      <c r="I106" s="368"/>
      <c r="J106" s="368"/>
      <c r="K106" s="368"/>
      <c r="L106" s="368"/>
      <c r="M106" s="368"/>
      <c r="N106" s="368"/>
      <c r="O106" s="368"/>
      <c r="P106" s="368"/>
      <c r="Q106" s="368"/>
      <c r="R106" s="368"/>
      <c r="S106" s="368"/>
      <c r="T106" s="368"/>
      <c r="U106" s="368"/>
      <c r="V106" s="368"/>
      <c r="W106" s="368"/>
      <c r="X106" s="368"/>
    </row>
    <row r="107" spans="2:24">
      <c r="B107" s="2"/>
      <c r="C107" s="2"/>
      <c r="D107" s="2"/>
      <c r="E107" s="368"/>
      <c r="F107" s="368"/>
      <c r="G107" s="368"/>
      <c r="H107" s="368"/>
      <c r="I107" s="368"/>
      <c r="J107" s="368"/>
      <c r="K107" s="368"/>
      <c r="L107" s="368"/>
      <c r="M107" s="368"/>
      <c r="N107" s="368"/>
      <c r="O107" s="368"/>
      <c r="P107" s="368"/>
      <c r="Q107" s="368"/>
      <c r="R107" s="368"/>
      <c r="S107" s="368"/>
      <c r="T107" s="368"/>
      <c r="U107" s="368"/>
      <c r="V107" s="368"/>
      <c r="W107" s="368"/>
      <c r="X107" s="368"/>
    </row>
    <row r="108" spans="2:24">
      <c r="B108" s="2"/>
      <c r="C108" s="2"/>
      <c r="D108" s="2"/>
      <c r="E108" s="368"/>
      <c r="F108" s="368"/>
      <c r="G108" s="368"/>
      <c r="H108" s="368"/>
      <c r="I108" s="368"/>
      <c r="J108" s="368"/>
      <c r="K108" s="368"/>
      <c r="L108" s="368"/>
      <c r="M108" s="368"/>
      <c r="N108" s="368"/>
      <c r="O108" s="368"/>
      <c r="P108" s="368"/>
      <c r="Q108" s="368"/>
      <c r="R108" s="368"/>
      <c r="S108" s="368"/>
      <c r="T108" s="368"/>
      <c r="U108" s="368"/>
      <c r="V108" s="368"/>
      <c r="W108" s="368"/>
      <c r="X108" s="368"/>
    </row>
    <row r="109" spans="2:24">
      <c r="B109" s="2"/>
      <c r="C109" s="2"/>
      <c r="D109" s="2"/>
      <c r="E109" s="368"/>
      <c r="F109" s="368"/>
      <c r="G109" s="368"/>
      <c r="H109" s="368"/>
      <c r="I109" s="368"/>
      <c r="J109" s="368"/>
      <c r="K109" s="368"/>
      <c r="L109" s="368"/>
      <c r="M109" s="368"/>
      <c r="N109" s="368"/>
      <c r="O109" s="368"/>
      <c r="P109" s="368"/>
      <c r="Q109" s="368"/>
      <c r="R109" s="368"/>
      <c r="S109" s="368"/>
      <c r="T109" s="368"/>
      <c r="U109" s="368"/>
      <c r="V109" s="368"/>
      <c r="W109" s="368"/>
      <c r="X109" s="368"/>
    </row>
    <row r="110" spans="2:24">
      <c r="B110" s="2"/>
      <c r="C110" s="2"/>
      <c r="D110" s="2"/>
      <c r="E110" s="368"/>
      <c r="F110" s="368"/>
      <c r="G110" s="368"/>
      <c r="H110" s="368"/>
      <c r="I110" s="368"/>
      <c r="J110" s="368"/>
      <c r="K110" s="368"/>
      <c r="L110" s="368"/>
      <c r="M110" s="368"/>
      <c r="N110" s="368"/>
      <c r="O110" s="368"/>
      <c r="P110" s="368"/>
      <c r="Q110" s="368"/>
      <c r="R110" s="368"/>
      <c r="S110" s="368"/>
      <c r="T110" s="368"/>
      <c r="U110" s="368"/>
      <c r="V110" s="368"/>
      <c r="W110" s="368"/>
      <c r="X110" s="368"/>
    </row>
    <row r="111" spans="2:24">
      <c r="B111" s="2"/>
      <c r="C111" s="2"/>
      <c r="D111" s="2"/>
      <c r="E111" s="368"/>
      <c r="F111" s="368"/>
      <c r="G111" s="368"/>
      <c r="H111" s="368"/>
      <c r="I111" s="368"/>
      <c r="J111" s="368"/>
      <c r="K111" s="368"/>
      <c r="L111" s="368"/>
      <c r="M111" s="368"/>
      <c r="N111" s="368"/>
      <c r="O111" s="368"/>
      <c r="P111" s="368"/>
      <c r="Q111" s="368"/>
      <c r="R111" s="368"/>
      <c r="S111" s="368"/>
      <c r="T111" s="368"/>
      <c r="U111" s="368"/>
      <c r="V111" s="368"/>
      <c r="W111" s="368"/>
      <c r="X111" s="368"/>
    </row>
    <row r="112" spans="2:24">
      <c r="B112" s="2"/>
      <c r="C112" s="2"/>
      <c r="D112" s="2"/>
      <c r="E112" s="368"/>
      <c r="F112" s="368"/>
      <c r="G112" s="368"/>
      <c r="H112" s="368"/>
      <c r="I112" s="368"/>
      <c r="J112" s="368"/>
      <c r="K112" s="368"/>
      <c r="L112" s="368"/>
      <c r="M112" s="368"/>
      <c r="N112" s="368"/>
      <c r="O112" s="368"/>
      <c r="P112" s="368"/>
      <c r="Q112" s="368"/>
      <c r="R112" s="368"/>
      <c r="S112" s="368"/>
      <c r="T112" s="368"/>
      <c r="U112" s="368"/>
      <c r="V112" s="368"/>
      <c r="W112" s="368"/>
      <c r="X112" s="368"/>
    </row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 spans="2:8">
      <c r="B145" s="2"/>
      <c r="C145" s="2"/>
      <c r="D145" s="2"/>
      <c r="E145" s="368"/>
      <c r="F145" s="368"/>
      <c r="G145" s="368"/>
      <c r="H145" s="368"/>
    </row>
    <row r="146" spans="2:8">
      <c r="B146" s="2"/>
      <c r="C146" s="2"/>
      <c r="D146" s="2"/>
      <c r="E146" s="368"/>
      <c r="F146" s="368"/>
      <c r="G146" s="368"/>
      <c r="H146" s="368"/>
    </row>
    <row r="147" spans="2:8">
      <c r="B147" s="2"/>
      <c r="C147" s="2"/>
      <c r="D147" s="2"/>
      <c r="E147" s="368"/>
      <c r="F147" s="368"/>
      <c r="G147" s="368"/>
      <c r="H147" s="368"/>
    </row>
    <row r="148" spans="2:8">
      <c r="B148" s="2"/>
      <c r="C148" s="2"/>
      <c r="D148" s="2"/>
      <c r="E148" s="368"/>
      <c r="F148" s="368"/>
      <c r="G148" s="368"/>
      <c r="H148" s="368"/>
    </row>
    <row r="149" spans="2:8">
      <c r="B149" s="2"/>
      <c r="C149" s="2"/>
      <c r="D149" s="2"/>
      <c r="E149" s="368"/>
      <c r="F149" s="368"/>
      <c r="G149" s="368"/>
      <c r="H149" s="368"/>
    </row>
    <row r="150" spans="2:8">
      <c r="B150" s="2"/>
      <c r="C150" s="2"/>
      <c r="D150" s="2"/>
      <c r="E150" s="368"/>
      <c r="F150" s="368"/>
      <c r="G150" s="368"/>
      <c r="H150" s="368"/>
    </row>
    <row r="151" spans="2:8">
      <c r="B151" s="2"/>
      <c r="C151" s="2"/>
      <c r="D151" s="2"/>
      <c r="E151" s="368"/>
      <c r="F151" s="368"/>
      <c r="G151" s="368"/>
      <c r="H151" s="368"/>
    </row>
    <row r="152" spans="2:8">
      <c r="B152" s="2"/>
      <c r="C152" s="2"/>
      <c r="D152" s="2"/>
      <c r="E152" s="368"/>
      <c r="F152" s="368"/>
      <c r="G152" s="368"/>
      <c r="H152" s="368"/>
    </row>
    <row r="153" spans="2:8">
      <c r="B153" s="2"/>
      <c r="C153" s="2"/>
      <c r="D153" s="2"/>
      <c r="E153" s="368"/>
      <c r="F153" s="368"/>
      <c r="G153" s="368"/>
      <c r="H153" s="368"/>
    </row>
    <row r="154" spans="2:8">
      <c r="B154" s="2"/>
      <c r="C154" s="2"/>
      <c r="D154" s="2"/>
      <c r="E154" s="368"/>
      <c r="F154" s="368"/>
      <c r="G154" s="368"/>
      <c r="H154" s="368"/>
    </row>
    <row r="155" spans="2:8">
      <c r="B155" s="2"/>
      <c r="C155" s="2"/>
      <c r="D155" s="2"/>
      <c r="E155" s="368"/>
      <c r="F155" s="368"/>
      <c r="G155" s="368"/>
      <c r="H155" s="368"/>
    </row>
    <row r="156" spans="2:8" ht="15" customHeight="1">
      <c r="B156" s="73"/>
      <c r="C156" s="1"/>
      <c r="D156" s="1"/>
      <c r="E156" s="73"/>
      <c r="F156" s="73"/>
      <c r="G156" s="1"/>
      <c r="H156" s="73"/>
    </row>
    <row r="157" spans="2:8" ht="15" customHeight="1">
      <c r="B157" s="73"/>
      <c r="C157" s="1"/>
      <c r="D157" s="1"/>
      <c r="E157" s="73"/>
      <c r="F157" s="73"/>
      <c r="G157" s="1"/>
      <c r="H157" s="73"/>
    </row>
    <row r="158" spans="2:8" ht="15" customHeight="1">
      <c r="B158" s="73"/>
      <c r="C158" s="1"/>
      <c r="D158" s="1"/>
      <c r="E158" s="73"/>
      <c r="F158" s="73"/>
      <c r="G158" s="1"/>
      <c r="H158" s="73"/>
    </row>
    <row r="159" spans="2:8" ht="15" customHeight="1">
      <c r="B159" s="73"/>
      <c r="C159" s="1"/>
      <c r="D159" s="1"/>
      <c r="E159" s="73"/>
      <c r="F159" s="73"/>
      <c r="G159" s="1"/>
      <c r="H159" s="73"/>
    </row>
    <row r="160" spans="2:8" ht="15" customHeight="1">
      <c r="B160" s="73"/>
      <c r="C160" s="1"/>
      <c r="D160" s="1"/>
      <c r="E160" s="73"/>
      <c r="F160" s="73"/>
      <c r="G160" s="1"/>
      <c r="H160" s="73"/>
    </row>
    <row r="161" spans="2:8" ht="15" customHeight="1">
      <c r="B161" s="73"/>
      <c r="C161" s="1"/>
      <c r="D161" s="1"/>
      <c r="E161" s="73"/>
      <c r="F161" s="73"/>
      <c r="G161" s="1"/>
      <c r="H161" s="73"/>
    </row>
    <row r="162" spans="2:8" ht="15" customHeight="1">
      <c r="B162" s="73"/>
      <c r="C162" s="1"/>
      <c r="D162" s="1"/>
      <c r="E162" s="73"/>
      <c r="F162" s="73"/>
      <c r="G162" s="1"/>
      <c r="H162" s="73"/>
    </row>
    <row r="163" spans="2:8" ht="15" customHeight="1">
      <c r="B163" s="73"/>
      <c r="C163" s="1"/>
      <c r="D163" s="1"/>
      <c r="E163" s="73"/>
      <c r="F163" s="73"/>
      <c r="G163" s="1"/>
      <c r="H163" s="73"/>
    </row>
    <row r="164" spans="2:8" ht="15" customHeight="1">
      <c r="B164" s="73"/>
      <c r="C164" s="1"/>
      <c r="D164" s="1"/>
      <c r="E164" s="73"/>
      <c r="F164" s="73"/>
      <c r="G164" s="1"/>
      <c r="H164" s="73"/>
    </row>
    <row r="165" spans="2:8" ht="15" customHeight="1">
      <c r="B165" s="73"/>
      <c r="C165" s="1"/>
      <c r="D165" s="1"/>
      <c r="E165" s="73"/>
      <c r="F165" s="73"/>
      <c r="G165" s="1"/>
      <c r="H165" s="73"/>
    </row>
    <row r="166" spans="2:8" ht="15" customHeight="1">
      <c r="B166" s="73"/>
      <c r="C166" s="1"/>
      <c r="D166" s="1"/>
      <c r="E166" s="73"/>
      <c r="F166" s="73"/>
      <c r="G166" s="1"/>
      <c r="H166" s="73"/>
    </row>
    <row r="167" spans="2:8" ht="15" customHeight="1">
      <c r="B167" s="73"/>
      <c r="C167" s="1"/>
      <c r="D167" s="1"/>
      <c r="E167" s="73"/>
      <c r="F167" s="73"/>
      <c r="G167" s="1"/>
      <c r="H167" s="73"/>
    </row>
    <row r="168" spans="2:8" ht="15" customHeight="1">
      <c r="B168" s="73"/>
      <c r="C168" s="1"/>
      <c r="D168" s="1"/>
      <c r="E168" s="73"/>
      <c r="F168" s="73"/>
      <c r="G168" s="1"/>
      <c r="H168" s="73"/>
    </row>
    <row r="169" spans="2:8" ht="15" customHeight="1">
      <c r="B169" s="73"/>
      <c r="C169" s="1"/>
      <c r="D169" s="1"/>
      <c r="E169" s="73"/>
      <c r="F169" s="73"/>
      <c r="G169" s="1"/>
      <c r="H169" s="73"/>
    </row>
    <row r="170" spans="2:8" ht="15" customHeight="1">
      <c r="B170" s="73"/>
      <c r="C170" s="1"/>
      <c r="D170" s="1"/>
      <c r="E170" s="73"/>
      <c r="F170" s="73"/>
      <c r="G170" s="1"/>
      <c r="H170" s="73"/>
    </row>
    <row r="171" spans="2:8" ht="15" customHeight="1">
      <c r="B171" s="73"/>
      <c r="C171" s="1"/>
      <c r="D171" s="1"/>
      <c r="E171" s="73"/>
      <c r="F171" s="73"/>
      <c r="G171" s="1"/>
      <c r="H171" s="73"/>
    </row>
    <row r="172" spans="2:8" ht="15" customHeight="1">
      <c r="B172" s="73"/>
      <c r="C172" s="1"/>
      <c r="D172" s="1"/>
      <c r="E172" s="73"/>
      <c r="F172" s="73"/>
      <c r="G172" s="1"/>
      <c r="H172" s="73"/>
    </row>
    <row r="173" spans="2:8" ht="15" customHeight="1">
      <c r="B173" s="73"/>
      <c r="C173" s="1"/>
      <c r="D173" s="1"/>
      <c r="E173" s="73"/>
      <c r="F173" s="73"/>
      <c r="G173" s="1"/>
      <c r="H173" s="73"/>
    </row>
    <row r="174" spans="2:8" ht="15" customHeight="1">
      <c r="B174" s="73"/>
      <c r="C174" s="1"/>
      <c r="D174" s="1"/>
      <c r="E174" s="73"/>
      <c r="F174" s="73"/>
      <c r="G174" s="1"/>
      <c r="H174" s="73"/>
    </row>
    <row r="175" spans="2:8" ht="15" customHeight="1">
      <c r="B175" s="73"/>
      <c r="C175" s="1"/>
      <c r="D175" s="1"/>
      <c r="E175" s="73"/>
      <c r="F175" s="73"/>
      <c r="G175" s="1"/>
      <c r="H175" s="73"/>
    </row>
    <row r="176" spans="2:8" ht="15" customHeight="1">
      <c r="B176" s="73"/>
      <c r="C176" s="1"/>
      <c r="D176" s="1"/>
      <c r="E176" s="73"/>
      <c r="F176" s="73"/>
      <c r="G176" s="1"/>
      <c r="H176" s="73"/>
    </row>
    <row r="177" spans="2:8" ht="15" customHeight="1">
      <c r="B177" s="73"/>
      <c r="C177" s="1"/>
      <c r="D177" s="1"/>
      <c r="E177" s="73"/>
      <c r="F177" s="73"/>
      <c r="G177" s="1"/>
      <c r="H177" s="73"/>
    </row>
    <row r="178" spans="2:8" ht="15" customHeight="1">
      <c r="B178" s="73"/>
      <c r="C178" s="1"/>
      <c r="D178" s="1"/>
      <c r="E178" s="73"/>
      <c r="F178" s="73"/>
      <c r="G178" s="1"/>
      <c r="H178" s="73"/>
    </row>
    <row r="179" spans="2:8" ht="15" customHeight="1">
      <c r="B179" s="73"/>
      <c r="C179" s="1"/>
      <c r="D179" s="1"/>
      <c r="E179" s="73"/>
      <c r="F179" s="73"/>
      <c r="G179" s="1"/>
      <c r="H179" s="73"/>
    </row>
    <row r="180" spans="2:8" ht="15" customHeight="1">
      <c r="B180" s="73"/>
      <c r="C180" s="1"/>
      <c r="D180" s="1"/>
      <c r="E180" s="73"/>
      <c r="F180" s="73"/>
      <c r="G180" s="1"/>
      <c r="H180" s="73"/>
    </row>
    <row r="181" spans="2:8" ht="15" customHeight="1">
      <c r="B181" s="73"/>
      <c r="C181" s="1"/>
      <c r="D181" s="1"/>
      <c r="E181" s="73"/>
      <c r="F181" s="73"/>
      <c r="G181" s="1"/>
      <c r="H181" s="73"/>
    </row>
    <row r="182" spans="2:8" ht="15" customHeight="1">
      <c r="B182" s="73"/>
      <c r="C182" s="1"/>
      <c r="D182" s="1"/>
      <c r="E182" s="73"/>
      <c r="F182" s="73"/>
      <c r="G182" s="1"/>
      <c r="H182" s="73"/>
    </row>
    <row r="183" spans="2:8" ht="15" customHeight="1">
      <c r="B183" s="73"/>
      <c r="C183" s="1"/>
      <c r="D183" s="1"/>
      <c r="E183" s="73"/>
      <c r="F183" s="73"/>
      <c r="G183" s="1"/>
      <c r="H183" s="73"/>
    </row>
    <row r="184" spans="2:8" ht="15" customHeight="1">
      <c r="B184" s="73"/>
      <c r="C184" s="1"/>
      <c r="D184" s="1"/>
      <c r="E184" s="73"/>
      <c r="F184" s="73"/>
      <c r="G184" s="1"/>
      <c r="H184" s="73"/>
    </row>
    <row r="185" spans="2:8" ht="15" customHeight="1">
      <c r="B185" s="73"/>
      <c r="C185" s="1"/>
      <c r="D185" s="1"/>
      <c r="E185" s="73"/>
      <c r="F185" s="73"/>
      <c r="G185" s="1"/>
      <c r="H185" s="73"/>
    </row>
    <row r="186" spans="2:8" ht="15" customHeight="1">
      <c r="B186" s="73"/>
      <c r="C186" s="1"/>
      <c r="D186" s="1"/>
      <c r="E186" s="73"/>
      <c r="F186" s="73"/>
      <c r="G186" s="1"/>
      <c r="H186" s="73"/>
    </row>
    <row r="187" spans="2:8" ht="15" customHeight="1">
      <c r="B187" s="73"/>
      <c r="C187" s="1"/>
      <c r="D187" s="1"/>
      <c r="E187" s="73"/>
      <c r="F187" s="73"/>
      <c r="G187" s="1"/>
      <c r="H187" s="73"/>
    </row>
    <row r="188" spans="2:8" ht="15" customHeight="1">
      <c r="B188" s="73"/>
      <c r="C188" s="1"/>
      <c r="D188" s="1"/>
      <c r="E188" s="73"/>
      <c r="F188" s="73"/>
      <c r="G188" s="1"/>
      <c r="H188" s="73"/>
    </row>
    <row r="189" spans="2:8" ht="15" customHeight="1">
      <c r="B189" s="73"/>
      <c r="C189" s="1"/>
      <c r="D189" s="1"/>
      <c r="E189" s="73"/>
      <c r="F189" s="73"/>
      <c r="G189" s="1"/>
      <c r="H189" s="73"/>
    </row>
    <row r="190" spans="2:8" ht="15" customHeight="1">
      <c r="B190" s="73"/>
      <c r="C190" s="1"/>
      <c r="D190" s="1"/>
      <c r="E190" s="73"/>
      <c r="F190" s="73"/>
      <c r="G190" s="1"/>
      <c r="H190" s="73"/>
    </row>
    <row r="191" spans="2:8" ht="15" customHeight="1">
      <c r="B191" s="73"/>
      <c r="C191" s="1"/>
      <c r="D191" s="1"/>
      <c r="E191" s="73"/>
      <c r="F191" s="73"/>
      <c r="G191" s="1"/>
      <c r="H191" s="73"/>
    </row>
    <row r="192" spans="2:8" ht="15" customHeight="1">
      <c r="B192" s="73"/>
      <c r="C192" s="1"/>
      <c r="D192" s="1"/>
      <c r="E192" s="73"/>
      <c r="F192" s="73"/>
      <c r="G192" s="1"/>
      <c r="H192" s="73"/>
    </row>
    <row r="193" spans="2:8" ht="15" customHeight="1">
      <c r="B193" s="73"/>
      <c r="C193" s="1"/>
      <c r="D193" s="1"/>
      <c r="E193" s="73"/>
      <c r="F193" s="73"/>
      <c r="G193" s="1"/>
      <c r="H193" s="73"/>
    </row>
    <row r="194" spans="2:8" ht="15" customHeight="1">
      <c r="B194" s="73"/>
      <c r="C194" s="1"/>
      <c r="D194" s="1"/>
      <c r="E194" s="73"/>
      <c r="F194" s="73"/>
      <c r="G194" s="1"/>
      <c r="H194" s="73"/>
    </row>
    <row r="195" spans="2:8" ht="15" customHeight="1">
      <c r="B195" s="73"/>
      <c r="C195" s="1"/>
      <c r="D195" s="1"/>
      <c r="E195" s="73"/>
      <c r="F195" s="73"/>
      <c r="G195" s="1"/>
      <c r="H195" s="73"/>
    </row>
    <row r="196" spans="2:8" ht="15" customHeight="1">
      <c r="B196" s="73"/>
      <c r="C196" s="1"/>
      <c r="D196" s="1"/>
      <c r="E196" s="73"/>
      <c r="F196" s="73"/>
      <c r="G196" s="1"/>
      <c r="H196" s="73"/>
    </row>
    <row r="197" spans="2:8" ht="15" customHeight="1">
      <c r="B197" s="73"/>
      <c r="C197" s="1"/>
      <c r="D197" s="1"/>
      <c r="E197" s="73"/>
      <c r="F197" s="73"/>
      <c r="G197" s="1"/>
      <c r="H197" s="73"/>
    </row>
    <row r="198" spans="2:8" ht="15" customHeight="1">
      <c r="B198" s="73"/>
      <c r="C198" s="1"/>
      <c r="D198" s="1"/>
      <c r="E198" s="73"/>
      <c r="F198" s="73"/>
      <c r="G198" s="1"/>
      <c r="H198" s="73"/>
    </row>
    <row r="199" spans="2:8" ht="15" customHeight="1">
      <c r="B199" s="73"/>
      <c r="C199" s="1"/>
      <c r="D199" s="1"/>
      <c r="E199" s="73"/>
      <c r="F199" s="73"/>
      <c r="G199" s="1"/>
      <c r="H199" s="73"/>
    </row>
    <row r="200" spans="2:8" ht="15" customHeight="1">
      <c r="B200" s="73"/>
      <c r="C200" s="1"/>
      <c r="D200" s="1"/>
      <c r="E200" s="73"/>
      <c r="F200" s="73"/>
      <c r="G200" s="1"/>
      <c r="H200" s="73"/>
    </row>
    <row r="201" spans="2:8" ht="15" customHeight="1">
      <c r="B201" s="73"/>
      <c r="C201" s="1"/>
      <c r="D201" s="1"/>
      <c r="E201" s="73"/>
      <c r="F201" s="73"/>
      <c r="G201" s="1"/>
      <c r="H201" s="73"/>
    </row>
    <row r="202" spans="2:8" ht="15" customHeight="1">
      <c r="B202" s="73"/>
      <c r="C202" s="1"/>
      <c r="D202" s="1"/>
      <c r="E202" s="73"/>
      <c r="F202" s="73"/>
      <c r="G202" s="1"/>
      <c r="H202" s="73"/>
    </row>
    <row r="203" spans="2:8" ht="15" customHeight="1">
      <c r="B203" s="73"/>
      <c r="C203" s="1"/>
      <c r="D203" s="1"/>
      <c r="E203" s="73"/>
      <c r="F203" s="73"/>
      <c r="G203" s="1"/>
      <c r="H203" s="73"/>
    </row>
    <row r="204" spans="2:8" ht="15" customHeight="1">
      <c r="B204" s="73"/>
      <c r="C204" s="1"/>
      <c r="D204" s="1"/>
      <c r="E204" s="73"/>
      <c r="F204" s="73"/>
      <c r="G204" s="1"/>
      <c r="H204" s="73"/>
    </row>
    <row r="205" spans="2:8" ht="15" customHeight="1">
      <c r="B205" s="73"/>
      <c r="C205" s="1"/>
      <c r="D205" s="1"/>
      <c r="E205" s="73"/>
      <c r="F205" s="73"/>
      <c r="G205" s="1"/>
      <c r="H205" s="73"/>
    </row>
    <row r="206" spans="2:8" ht="15" customHeight="1">
      <c r="B206" s="73"/>
      <c r="C206" s="1"/>
      <c r="D206" s="1"/>
      <c r="E206" s="73"/>
      <c r="F206" s="73"/>
      <c r="G206" s="1"/>
      <c r="H206" s="73"/>
    </row>
    <row r="207" spans="2:8" ht="15" customHeight="1">
      <c r="B207" s="73"/>
      <c r="C207" s="1"/>
      <c r="D207" s="1"/>
      <c r="E207" s="73"/>
      <c r="F207" s="73"/>
      <c r="G207" s="1"/>
      <c r="H207" s="73"/>
    </row>
    <row r="208" spans="2:8" ht="15" customHeight="1">
      <c r="B208" s="73"/>
      <c r="C208" s="1"/>
      <c r="D208" s="1"/>
      <c r="E208" s="73"/>
      <c r="F208" s="73"/>
      <c r="G208" s="1"/>
      <c r="H208" s="73"/>
    </row>
    <row r="209" spans="2:8" ht="15" customHeight="1">
      <c r="B209" s="73"/>
      <c r="C209" s="1"/>
      <c r="D209" s="1"/>
      <c r="E209" s="73"/>
      <c r="F209" s="73"/>
      <c r="G209" s="1"/>
      <c r="H209" s="73"/>
    </row>
    <row r="210" spans="2:8" ht="15" customHeight="1">
      <c r="B210" s="73"/>
      <c r="C210" s="1"/>
      <c r="D210" s="1"/>
      <c r="E210" s="73"/>
      <c r="F210" s="73"/>
      <c r="G210" s="1"/>
      <c r="H210" s="73"/>
    </row>
    <row r="211" spans="2:8" ht="15" customHeight="1">
      <c r="B211" s="73"/>
      <c r="C211" s="1"/>
      <c r="D211" s="1"/>
      <c r="E211" s="73"/>
      <c r="F211" s="73"/>
      <c r="G211" s="1"/>
      <c r="H211" s="73"/>
    </row>
    <row r="212" spans="2:8" ht="15" customHeight="1">
      <c r="B212" s="73"/>
      <c r="C212" s="1"/>
      <c r="D212" s="1"/>
      <c r="E212" s="73"/>
      <c r="F212" s="73"/>
      <c r="G212" s="1"/>
      <c r="H212" s="73"/>
    </row>
    <row r="213" spans="2:8" ht="15" customHeight="1">
      <c r="B213" s="73"/>
      <c r="C213" s="1"/>
      <c r="D213" s="1"/>
      <c r="E213" s="73"/>
      <c r="F213" s="73"/>
      <c r="G213" s="1"/>
      <c r="H213" s="73"/>
    </row>
    <row r="214" spans="2:8" ht="15" customHeight="1">
      <c r="B214" s="73"/>
      <c r="C214" s="1"/>
      <c r="D214" s="1"/>
      <c r="E214" s="73"/>
      <c r="F214" s="73"/>
      <c r="G214" s="1"/>
      <c r="H214" s="73"/>
    </row>
    <row r="215" spans="2:8" ht="15" customHeight="1">
      <c r="B215" s="73"/>
      <c r="C215" s="1"/>
      <c r="D215" s="1"/>
      <c r="E215" s="73"/>
      <c r="F215" s="73"/>
      <c r="G215" s="1"/>
      <c r="H215" s="73"/>
    </row>
    <row r="216" spans="2:8" ht="15" customHeight="1">
      <c r="B216" s="73"/>
      <c r="C216" s="1"/>
      <c r="D216" s="1"/>
      <c r="E216" s="73"/>
      <c r="F216" s="73"/>
      <c r="G216" s="1"/>
      <c r="H216" s="73"/>
    </row>
    <row r="217" spans="2:8" ht="15" customHeight="1">
      <c r="B217" s="73"/>
      <c r="C217" s="1"/>
      <c r="D217" s="1"/>
      <c r="E217" s="73"/>
      <c r="F217" s="73"/>
      <c r="G217" s="1"/>
      <c r="H217" s="73"/>
    </row>
    <row r="218" spans="2:8" ht="15" customHeight="1">
      <c r="B218" s="73"/>
      <c r="C218" s="1"/>
      <c r="D218" s="1"/>
      <c r="E218" s="73"/>
      <c r="F218" s="73"/>
      <c r="G218" s="1"/>
      <c r="H218" s="73"/>
    </row>
    <row r="219" spans="2:8" ht="15" customHeight="1">
      <c r="B219" s="73"/>
      <c r="C219" s="1"/>
      <c r="D219" s="1"/>
      <c r="E219" s="73"/>
      <c r="F219" s="73"/>
      <c r="G219" s="1"/>
      <c r="H219" s="73"/>
    </row>
    <row r="220" spans="2:8" ht="15" customHeight="1">
      <c r="B220" s="73"/>
      <c r="C220" s="1"/>
      <c r="D220" s="1"/>
      <c r="E220" s="73"/>
      <c r="F220" s="73"/>
      <c r="G220" s="1"/>
      <c r="H220" s="73"/>
    </row>
    <row r="221" spans="2:8" ht="15" customHeight="1">
      <c r="B221" s="73"/>
      <c r="C221" s="1"/>
      <c r="D221" s="1"/>
      <c r="E221" s="73"/>
      <c r="F221" s="73"/>
      <c r="G221" s="1"/>
      <c r="H221" s="73"/>
    </row>
    <row r="222" spans="2:8" ht="15" customHeight="1">
      <c r="B222" s="73"/>
      <c r="C222" s="1"/>
      <c r="D222" s="1"/>
      <c r="E222" s="73"/>
      <c r="F222" s="73"/>
      <c r="G222" s="1"/>
      <c r="H222" s="73"/>
    </row>
    <row r="223" spans="2:8" ht="15" customHeight="1">
      <c r="B223" s="73"/>
      <c r="C223" s="1"/>
      <c r="D223" s="1"/>
      <c r="E223" s="73"/>
      <c r="F223" s="73"/>
      <c r="G223" s="1"/>
      <c r="H223" s="73"/>
    </row>
    <row r="224" spans="2:8" ht="15" customHeight="1">
      <c r="B224" s="73"/>
      <c r="C224" s="1"/>
      <c r="D224" s="1"/>
      <c r="E224" s="73"/>
      <c r="F224" s="73"/>
      <c r="G224" s="1"/>
      <c r="H224" s="73"/>
    </row>
    <row r="225" spans="2:8" ht="15" customHeight="1">
      <c r="B225" s="73"/>
      <c r="C225" s="1"/>
      <c r="D225" s="1"/>
      <c r="E225" s="73"/>
      <c r="F225" s="73"/>
      <c r="G225" s="1"/>
      <c r="H225" s="73"/>
    </row>
    <row r="226" spans="2:8" ht="15" customHeight="1">
      <c r="B226" s="73"/>
      <c r="C226" s="1"/>
      <c r="D226" s="1"/>
      <c r="E226" s="73"/>
      <c r="F226" s="73"/>
      <c r="G226" s="1"/>
      <c r="H226" s="73"/>
    </row>
    <row r="227" spans="2:8" ht="15" customHeight="1">
      <c r="B227" s="73"/>
      <c r="C227" s="1"/>
      <c r="D227" s="1"/>
      <c r="E227" s="73"/>
      <c r="F227" s="73"/>
      <c r="G227" s="1"/>
      <c r="H227" s="73"/>
    </row>
    <row r="228" spans="2:8" ht="15" customHeight="1">
      <c r="B228" s="73"/>
      <c r="C228" s="1"/>
      <c r="D228" s="1"/>
      <c r="E228" s="73"/>
      <c r="F228" s="73"/>
      <c r="G228" s="1"/>
      <c r="H228" s="73"/>
    </row>
    <row r="229" spans="2:8" ht="15" customHeight="1">
      <c r="B229" s="73"/>
      <c r="C229" s="1"/>
      <c r="D229" s="1"/>
      <c r="E229" s="73"/>
      <c r="F229" s="73"/>
      <c r="G229" s="1"/>
      <c r="H229" s="73"/>
    </row>
    <row r="230" spans="2:8" ht="15" customHeight="1">
      <c r="B230" s="73"/>
      <c r="C230" s="1"/>
      <c r="D230" s="1"/>
      <c r="E230" s="73"/>
      <c r="F230" s="73"/>
      <c r="G230" s="1"/>
      <c r="H230" s="73"/>
    </row>
    <row r="231" spans="2:8" ht="15" customHeight="1">
      <c r="B231" s="73"/>
      <c r="C231" s="1"/>
      <c r="D231" s="1"/>
      <c r="E231" s="73"/>
      <c r="F231" s="73"/>
      <c r="G231" s="1"/>
      <c r="H231" s="73"/>
    </row>
    <row r="232" spans="2:8" ht="15" customHeight="1">
      <c r="B232" s="73"/>
      <c r="C232" s="1"/>
      <c r="D232" s="1"/>
      <c r="E232" s="73"/>
      <c r="F232" s="73"/>
      <c r="G232" s="1"/>
      <c r="H232" s="73"/>
    </row>
    <row r="233" spans="2:8" ht="15" customHeight="1">
      <c r="B233" s="73"/>
      <c r="C233" s="1"/>
      <c r="D233" s="1"/>
      <c r="E233" s="73"/>
      <c r="F233" s="73"/>
      <c r="G233" s="1"/>
      <c r="H233" s="73"/>
    </row>
    <row r="234" spans="2:8" ht="15" customHeight="1">
      <c r="B234" s="73"/>
      <c r="C234" s="1"/>
      <c r="D234" s="1"/>
      <c r="E234" s="73"/>
      <c r="F234" s="73"/>
      <c r="G234" s="1"/>
      <c r="H234" s="73"/>
    </row>
    <row r="235" spans="2:8" ht="15" customHeight="1">
      <c r="B235" s="73"/>
      <c r="C235" s="1"/>
      <c r="D235" s="1"/>
      <c r="E235" s="73"/>
      <c r="F235" s="73"/>
      <c r="G235" s="1"/>
      <c r="H235" s="73"/>
    </row>
    <row r="236" spans="2:8" ht="15" customHeight="1">
      <c r="B236" s="73"/>
      <c r="C236" s="1"/>
      <c r="D236" s="1"/>
      <c r="E236" s="73"/>
      <c r="F236" s="73"/>
      <c r="G236" s="1"/>
      <c r="H236" s="73"/>
    </row>
    <row r="237" spans="2:8" ht="15" customHeight="1">
      <c r="B237" s="73"/>
      <c r="C237" s="1"/>
      <c r="D237" s="1"/>
      <c r="E237" s="73"/>
      <c r="F237" s="73"/>
      <c r="G237" s="1"/>
      <c r="H237" s="73"/>
    </row>
    <row r="238" spans="2:8" ht="15" customHeight="1">
      <c r="B238" s="73"/>
      <c r="C238" s="1"/>
      <c r="D238" s="1"/>
      <c r="E238" s="73"/>
      <c r="F238" s="73"/>
      <c r="G238" s="1"/>
      <c r="H238" s="73"/>
    </row>
    <row r="239" spans="2:8" ht="15" customHeight="1">
      <c r="B239" s="73"/>
      <c r="C239" s="1"/>
      <c r="D239" s="1"/>
      <c r="E239" s="73"/>
      <c r="F239" s="73"/>
      <c r="G239" s="1"/>
      <c r="H239" s="73"/>
    </row>
    <row r="240" spans="2:8" ht="15" customHeight="1">
      <c r="B240" s="73"/>
      <c r="C240" s="1"/>
      <c r="D240" s="1"/>
      <c r="E240" s="73"/>
      <c r="F240" s="73"/>
      <c r="G240" s="1"/>
      <c r="H240" s="73"/>
    </row>
    <row r="241" spans="2:8" ht="15" customHeight="1">
      <c r="B241" s="73"/>
      <c r="C241" s="1"/>
      <c r="D241" s="1"/>
      <c r="E241" s="73"/>
      <c r="F241" s="73"/>
      <c r="G241" s="1"/>
      <c r="H241" s="73"/>
    </row>
    <row r="242" spans="2:8" ht="15" customHeight="1">
      <c r="B242" s="73"/>
      <c r="C242" s="1"/>
      <c r="D242" s="1"/>
      <c r="E242" s="73"/>
      <c r="F242" s="73"/>
      <c r="G242" s="1"/>
      <c r="H242" s="73"/>
    </row>
    <row r="243" spans="2:8" ht="15" customHeight="1">
      <c r="B243" s="73"/>
      <c r="C243" s="1"/>
      <c r="D243" s="1"/>
      <c r="E243" s="73"/>
      <c r="F243" s="73"/>
      <c r="G243" s="1"/>
      <c r="H243" s="73"/>
    </row>
    <row r="244" spans="2:8" ht="15" customHeight="1">
      <c r="B244" s="73"/>
      <c r="C244" s="1"/>
      <c r="D244" s="1"/>
      <c r="E244" s="73"/>
      <c r="F244" s="73"/>
      <c r="G244" s="1"/>
      <c r="H244" s="73"/>
    </row>
    <row r="245" spans="2:8" ht="15" customHeight="1">
      <c r="B245" s="73"/>
      <c r="C245" s="1"/>
      <c r="D245" s="1"/>
      <c r="E245" s="73"/>
      <c r="F245" s="73"/>
      <c r="G245" s="1"/>
      <c r="H245" s="73"/>
    </row>
    <row r="246" spans="2:8" ht="15" customHeight="1">
      <c r="B246" s="73"/>
      <c r="C246" s="1"/>
      <c r="D246" s="1"/>
      <c r="E246" s="73"/>
      <c r="F246" s="73"/>
      <c r="G246" s="1"/>
      <c r="H246" s="73"/>
    </row>
    <row r="247" spans="2:8" ht="15" customHeight="1">
      <c r="B247" s="73"/>
      <c r="C247" s="1"/>
      <c r="D247" s="1"/>
      <c r="E247" s="73"/>
      <c r="F247" s="73"/>
      <c r="G247" s="1"/>
      <c r="H247" s="73"/>
    </row>
    <row r="248" spans="2:8" ht="15" customHeight="1">
      <c r="B248" s="73"/>
      <c r="C248" s="1"/>
      <c r="D248" s="1"/>
      <c r="E248" s="73"/>
      <c r="F248" s="73"/>
      <c r="G248" s="1"/>
      <c r="H248" s="73"/>
    </row>
    <row r="249" spans="2:8" ht="15" customHeight="1">
      <c r="B249" s="73"/>
      <c r="C249" s="1"/>
      <c r="D249" s="1"/>
      <c r="E249" s="73"/>
      <c r="F249" s="73"/>
      <c r="G249" s="1"/>
      <c r="H249" s="73"/>
    </row>
    <row r="250" spans="2:8" ht="15" customHeight="1">
      <c r="B250" s="73"/>
      <c r="C250" s="1"/>
      <c r="D250" s="1"/>
      <c r="E250" s="73"/>
      <c r="F250" s="73"/>
      <c r="G250" s="1"/>
      <c r="H250" s="73"/>
    </row>
    <row r="251" spans="2:8" ht="15" customHeight="1">
      <c r="B251" s="73"/>
      <c r="C251" s="1"/>
      <c r="D251" s="1"/>
      <c r="E251" s="73"/>
      <c r="F251" s="73"/>
      <c r="G251" s="1"/>
      <c r="H251" s="73"/>
    </row>
    <row r="252" spans="2:8" ht="15" customHeight="1">
      <c r="B252" s="73"/>
      <c r="C252" s="1"/>
      <c r="D252" s="1"/>
      <c r="E252" s="73"/>
      <c r="F252" s="73"/>
      <c r="G252" s="1"/>
      <c r="H252" s="73"/>
    </row>
    <row r="253" spans="2:8" ht="15" customHeight="1">
      <c r="B253" s="73"/>
      <c r="C253" s="1"/>
      <c r="D253" s="1"/>
      <c r="E253" s="73"/>
      <c r="F253" s="73"/>
      <c r="G253" s="1"/>
      <c r="H253" s="73"/>
    </row>
    <row r="254" spans="2:8" ht="15" customHeight="1">
      <c r="B254" s="73"/>
      <c r="C254" s="1"/>
      <c r="D254" s="1"/>
      <c r="E254" s="73"/>
      <c r="F254" s="73"/>
      <c r="G254" s="1"/>
      <c r="H254" s="73"/>
    </row>
    <row r="255" spans="2:8" ht="15" customHeight="1">
      <c r="B255" s="73"/>
      <c r="C255" s="1"/>
      <c r="D255" s="1"/>
      <c r="E255" s="73"/>
      <c r="F255" s="73"/>
      <c r="G255" s="1"/>
      <c r="H255" s="73"/>
    </row>
    <row r="256" spans="2:8" ht="15" customHeight="1">
      <c r="B256" s="73"/>
      <c r="C256" s="1"/>
      <c r="D256" s="1"/>
      <c r="E256" s="73"/>
      <c r="F256" s="73"/>
      <c r="G256" s="1"/>
      <c r="H256" s="73"/>
    </row>
    <row r="257" spans="2:8" ht="15" customHeight="1">
      <c r="B257" s="73"/>
      <c r="C257" s="1"/>
      <c r="D257" s="1"/>
      <c r="E257" s="73"/>
      <c r="F257" s="73"/>
      <c r="G257" s="1"/>
      <c r="H257" s="73"/>
    </row>
    <row r="258" spans="2:8" ht="15" customHeight="1">
      <c r="B258" s="73"/>
      <c r="C258" s="1"/>
      <c r="D258" s="1"/>
      <c r="E258" s="73"/>
      <c r="F258" s="73"/>
      <c r="G258" s="1"/>
      <c r="H258" s="73"/>
    </row>
    <row r="259" spans="2:8" ht="15" customHeight="1">
      <c r="B259" s="73"/>
      <c r="C259" s="1"/>
      <c r="D259" s="1"/>
      <c r="E259" s="73"/>
      <c r="F259" s="73"/>
      <c r="G259" s="1"/>
      <c r="H259" s="73"/>
    </row>
    <row r="260" spans="2:8" ht="15" customHeight="1">
      <c r="B260" s="73"/>
      <c r="C260" s="1"/>
      <c r="D260" s="1"/>
      <c r="E260" s="73"/>
      <c r="F260" s="73"/>
      <c r="G260" s="1"/>
      <c r="H260" s="73"/>
    </row>
    <row r="261" spans="2:8" ht="15" customHeight="1">
      <c r="B261" s="73"/>
      <c r="C261" s="1"/>
      <c r="D261" s="1"/>
      <c r="E261" s="73"/>
      <c r="F261" s="73"/>
      <c r="G261" s="1"/>
      <c r="H261" s="73"/>
    </row>
    <row r="262" spans="2:8" ht="15" customHeight="1">
      <c r="B262" s="73"/>
      <c r="C262" s="1"/>
      <c r="D262" s="1"/>
      <c r="E262" s="73"/>
      <c r="F262" s="73"/>
      <c r="G262" s="1"/>
      <c r="H262" s="73"/>
    </row>
    <row r="263" spans="2:8" ht="15" customHeight="1">
      <c r="B263" s="73"/>
      <c r="C263" s="1"/>
      <c r="D263" s="1"/>
      <c r="E263" s="73"/>
      <c r="F263" s="73"/>
      <c r="G263" s="1"/>
      <c r="H263" s="73"/>
    </row>
    <row r="264" spans="2:8" ht="15" customHeight="1">
      <c r="B264" s="73"/>
      <c r="C264" s="1"/>
      <c r="D264" s="1"/>
      <c r="E264" s="73"/>
      <c r="F264" s="73"/>
      <c r="G264" s="1"/>
      <c r="H264" s="73"/>
    </row>
    <row r="265" spans="2:8" ht="15" customHeight="1">
      <c r="B265" s="73"/>
      <c r="C265" s="1"/>
      <c r="D265" s="1"/>
      <c r="E265" s="73"/>
      <c r="F265" s="73"/>
      <c r="G265" s="1"/>
      <c r="H265" s="73"/>
    </row>
    <row r="266" spans="2:8" ht="15" customHeight="1">
      <c r="B266" s="73"/>
      <c r="C266" s="1"/>
      <c r="D266" s="1"/>
      <c r="E266" s="73"/>
      <c r="F266" s="73"/>
      <c r="G266" s="1"/>
      <c r="H266" s="73"/>
    </row>
    <row r="267" spans="2:8" ht="15" customHeight="1">
      <c r="B267" s="73"/>
      <c r="C267" s="1"/>
      <c r="D267" s="1"/>
      <c r="E267" s="73"/>
      <c r="F267" s="73"/>
      <c r="G267" s="1"/>
      <c r="H267" s="73"/>
    </row>
    <row r="268" spans="2:8" ht="15" customHeight="1">
      <c r="B268" s="73"/>
      <c r="C268" s="1"/>
      <c r="D268" s="1"/>
      <c r="E268" s="73"/>
      <c r="F268" s="73"/>
      <c r="G268" s="1"/>
      <c r="H268" s="73"/>
    </row>
    <row r="269" spans="2:8" ht="15" customHeight="1">
      <c r="B269" s="73"/>
      <c r="C269" s="1"/>
      <c r="D269" s="1"/>
      <c r="E269" s="73"/>
      <c r="F269" s="73"/>
      <c r="G269" s="1"/>
      <c r="H269" s="73"/>
    </row>
    <row r="270" spans="2:8" ht="15" customHeight="1">
      <c r="B270" s="73"/>
      <c r="C270" s="1"/>
      <c r="D270" s="1"/>
      <c r="E270" s="73"/>
      <c r="F270" s="73"/>
      <c r="G270" s="1"/>
      <c r="H270" s="73"/>
    </row>
    <row r="271" spans="2:8" ht="15" customHeight="1">
      <c r="B271" s="73"/>
      <c r="C271" s="1"/>
      <c r="D271" s="1"/>
      <c r="E271" s="73"/>
      <c r="F271" s="73"/>
      <c r="G271" s="1"/>
      <c r="H271" s="73"/>
    </row>
    <row r="272" spans="2:8" ht="15" customHeight="1">
      <c r="B272" s="73"/>
      <c r="C272" s="1"/>
      <c r="D272" s="1"/>
      <c r="E272" s="73"/>
      <c r="F272" s="73"/>
      <c r="G272" s="1"/>
      <c r="H272" s="73"/>
    </row>
    <row r="273" spans="2:8" ht="15" customHeight="1">
      <c r="B273" s="73"/>
      <c r="C273" s="1"/>
      <c r="D273" s="1"/>
      <c r="E273" s="73"/>
      <c r="F273" s="73"/>
      <c r="G273" s="1"/>
      <c r="H273" s="73"/>
    </row>
    <row r="274" spans="2:8" ht="15" customHeight="1">
      <c r="B274" s="73"/>
      <c r="C274" s="1"/>
      <c r="D274" s="1"/>
      <c r="E274" s="73"/>
      <c r="F274" s="73"/>
      <c r="G274" s="1"/>
      <c r="H274" s="73"/>
    </row>
    <row r="275" spans="2:8" ht="15" customHeight="1">
      <c r="B275" s="73"/>
      <c r="C275" s="1"/>
      <c r="D275" s="1"/>
      <c r="E275" s="73"/>
      <c r="F275" s="73"/>
      <c r="G275" s="1"/>
      <c r="H275" s="73"/>
    </row>
    <row r="276" spans="2:8" ht="15" customHeight="1">
      <c r="B276" s="73"/>
      <c r="C276" s="1"/>
      <c r="D276" s="1"/>
      <c r="E276" s="73"/>
      <c r="F276" s="73"/>
      <c r="G276" s="1"/>
      <c r="H276" s="73"/>
    </row>
    <row r="277" spans="2:8" ht="15" customHeight="1">
      <c r="B277" s="73"/>
      <c r="C277" s="1"/>
      <c r="D277" s="1"/>
      <c r="E277" s="73"/>
      <c r="F277" s="73"/>
      <c r="G277" s="1"/>
      <c r="H277" s="73"/>
    </row>
    <row r="278" spans="2:8" ht="15" customHeight="1">
      <c r="B278" s="73"/>
      <c r="C278" s="1"/>
      <c r="D278" s="1"/>
      <c r="E278" s="73"/>
      <c r="F278" s="73"/>
      <c r="G278" s="1"/>
      <c r="H278" s="73"/>
    </row>
    <row r="279" spans="2:8" ht="15" customHeight="1">
      <c r="B279" s="73"/>
      <c r="C279" s="1"/>
      <c r="D279" s="1"/>
      <c r="E279" s="73"/>
      <c r="F279" s="73"/>
      <c r="G279" s="1"/>
      <c r="H279" s="73"/>
    </row>
    <row r="280" spans="2:8" ht="15" customHeight="1">
      <c r="B280" s="73"/>
      <c r="C280" s="1"/>
      <c r="D280" s="1"/>
      <c r="E280" s="73"/>
      <c r="F280" s="73"/>
      <c r="G280" s="1"/>
      <c r="H280" s="73"/>
    </row>
    <row r="281" spans="2:8" ht="15" customHeight="1">
      <c r="B281" s="73"/>
      <c r="C281" s="1"/>
      <c r="D281" s="1"/>
      <c r="E281" s="73"/>
      <c r="F281" s="73"/>
      <c r="G281" s="1"/>
      <c r="H281" s="73"/>
    </row>
    <row r="282" spans="2:8" ht="15" customHeight="1">
      <c r="B282" s="73"/>
      <c r="C282" s="1"/>
      <c r="D282" s="1"/>
      <c r="E282" s="73"/>
      <c r="F282" s="73"/>
      <c r="G282" s="1"/>
      <c r="H282" s="73"/>
    </row>
    <row r="283" spans="2:8" ht="15" customHeight="1">
      <c r="B283" s="73"/>
      <c r="C283" s="1"/>
      <c r="D283" s="1"/>
      <c r="E283" s="73"/>
      <c r="F283" s="73"/>
      <c r="G283" s="1"/>
      <c r="H283" s="73"/>
    </row>
    <row r="284" spans="2:8" ht="15" customHeight="1">
      <c r="B284" s="73"/>
      <c r="C284" s="1"/>
      <c r="D284" s="1"/>
      <c r="E284" s="73"/>
      <c r="F284" s="73"/>
      <c r="G284" s="1"/>
      <c r="H284" s="73"/>
    </row>
    <row r="285" spans="2:8" ht="15" customHeight="1">
      <c r="B285" s="73"/>
      <c r="C285" s="1"/>
      <c r="D285" s="1"/>
      <c r="E285" s="73"/>
      <c r="F285" s="73"/>
      <c r="G285" s="1"/>
      <c r="H285" s="73"/>
    </row>
    <row r="286" spans="2:8" ht="15" customHeight="1">
      <c r="B286" s="73"/>
      <c r="C286" s="1"/>
      <c r="D286" s="1"/>
      <c r="E286" s="73"/>
      <c r="F286" s="73"/>
      <c r="G286" s="1"/>
      <c r="H286" s="73"/>
    </row>
    <row r="287" spans="2:8" ht="15" customHeight="1">
      <c r="B287" s="73"/>
      <c r="C287" s="1"/>
      <c r="D287" s="1"/>
      <c r="E287" s="73"/>
      <c r="F287" s="73"/>
      <c r="G287" s="1"/>
      <c r="H287" s="73"/>
    </row>
    <row r="288" spans="2:8" ht="15" customHeight="1">
      <c r="B288" s="73"/>
      <c r="C288" s="1"/>
      <c r="D288" s="1"/>
      <c r="E288" s="73"/>
      <c r="F288" s="73"/>
      <c r="G288" s="1"/>
      <c r="H288" s="73"/>
    </row>
    <row r="289" spans="2:8" ht="15" customHeight="1">
      <c r="B289" s="73"/>
      <c r="C289" s="1"/>
      <c r="D289" s="1"/>
      <c r="E289" s="73"/>
      <c r="F289" s="73"/>
      <c r="G289" s="1"/>
      <c r="H289" s="73"/>
    </row>
    <row r="290" spans="2:8" ht="15" customHeight="1">
      <c r="B290" s="73"/>
      <c r="C290" s="1"/>
      <c r="D290" s="1"/>
      <c r="E290" s="73"/>
      <c r="F290" s="73"/>
      <c r="G290" s="1"/>
      <c r="H290" s="73"/>
    </row>
    <row r="291" spans="2:8" ht="15" customHeight="1">
      <c r="B291" s="73"/>
      <c r="C291" s="1"/>
      <c r="D291" s="1"/>
      <c r="E291" s="73"/>
      <c r="F291" s="73"/>
      <c r="G291" s="1"/>
      <c r="H291" s="73"/>
    </row>
    <row r="292" spans="2:8" ht="15" customHeight="1">
      <c r="B292" s="73"/>
      <c r="C292" s="1"/>
      <c r="D292" s="1"/>
      <c r="E292" s="73"/>
      <c r="F292" s="73"/>
      <c r="G292" s="1"/>
      <c r="H292" s="73"/>
    </row>
    <row r="293" spans="2:8" ht="15" customHeight="1">
      <c r="B293" s="73"/>
      <c r="C293" s="1"/>
      <c r="D293" s="1"/>
      <c r="E293" s="73"/>
      <c r="F293" s="73"/>
      <c r="G293" s="1"/>
      <c r="H293" s="73"/>
    </row>
    <row r="294" spans="2:8" ht="15" customHeight="1">
      <c r="B294" s="73"/>
      <c r="C294" s="1"/>
      <c r="D294" s="1"/>
      <c r="E294" s="73"/>
      <c r="F294" s="73"/>
      <c r="G294" s="1"/>
      <c r="H294" s="73"/>
    </row>
    <row r="295" spans="2:8" ht="15" customHeight="1">
      <c r="B295" s="73"/>
      <c r="C295" s="1"/>
      <c r="D295" s="1"/>
      <c r="E295" s="73"/>
      <c r="F295" s="73"/>
      <c r="G295" s="1"/>
      <c r="H295" s="73"/>
    </row>
    <row r="296" spans="2:8" ht="15" customHeight="1">
      <c r="B296" s="73"/>
      <c r="C296" s="1"/>
      <c r="D296" s="1"/>
      <c r="E296" s="73"/>
      <c r="F296" s="73"/>
      <c r="G296" s="1"/>
      <c r="H296" s="73"/>
    </row>
    <row r="297" spans="2:8" ht="15" customHeight="1">
      <c r="B297" s="73"/>
      <c r="C297" s="1"/>
      <c r="D297" s="1"/>
      <c r="E297" s="73"/>
      <c r="F297" s="73"/>
      <c r="G297" s="1"/>
      <c r="H297" s="73"/>
    </row>
    <row r="298" spans="2:8" ht="15" customHeight="1">
      <c r="B298" s="73"/>
      <c r="C298" s="1"/>
      <c r="D298" s="1"/>
      <c r="E298" s="73"/>
      <c r="F298" s="73"/>
      <c r="G298" s="1"/>
      <c r="H298" s="73"/>
    </row>
    <row r="299" spans="2:8" ht="15" customHeight="1">
      <c r="B299" s="73"/>
      <c r="C299" s="1"/>
      <c r="D299" s="1"/>
      <c r="E299" s="73"/>
      <c r="F299" s="73"/>
      <c r="G299" s="1"/>
      <c r="H299" s="73"/>
    </row>
    <row r="300" spans="2:8" ht="15" customHeight="1">
      <c r="B300" s="73"/>
      <c r="C300" s="1"/>
      <c r="D300" s="1"/>
      <c r="E300" s="73"/>
      <c r="F300" s="73"/>
      <c r="G300" s="1"/>
      <c r="H300" s="73"/>
    </row>
    <row r="301" spans="2:8" ht="15" customHeight="1">
      <c r="B301" s="73"/>
      <c r="C301" s="1"/>
      <c r="D301" s="1"/>
      <c r="E301" s="73"/>
      <c r="F301" s="73"/>
      <c r="G301" s="1"/>
      <c r="H301" s="73"/>
    </row>
    <row r="302" spans="2:8" ht="15" customHeight="1">
      <c r="B302" s="73"/>
      <c r="C302" s="1"/>
      <c r="D302" s="1"/>
      <c r="E302" s="73"/>
      <c r="F302" s="73"/>
      <c r="G302" s="1"/>
      <c r="H302" s="73"/>
    </row>
    <row r="303" spans="2:8" ht="15" customHeight="1">
      <c r="B303" s="73"/>
      <c r="C303" s="1"/>
      <c r="D303" s="1"/>
      <c r="E303" s="73"/>
      <c r="F303" s="73"/>
      <c r="G303" s="1"/>
      <c r="H303" s="73"/>
    </row>
    <row r="304" spans="2:8" ht="15" customHeight="1">
      <c r="B304" s="73"/>
      <c r="C304" s="1"/>
      <c r="D304" s="1"/>
      <c r="E304" s="73"/>
      <c r="F304" s="73"/>
      <c r="G304" s="1"/>
      <c r="H304" s="73"/>
    </row>
    <row r="305" spans="2:8" ht="15" customHeight="1">
      <c r="B305" s="73"/>
      <c r="C305" s="1"/>
      <c r="D305" s="1"/>
      <c r="E305" s="73"/>
      <c r="F305" s="73"/>
      <c r="G305" s="1"/>
      <c r="H305" s="73"/>
    </row>
    <row r="306" spans="2:8" ht="15" customHeight="1">
      <c r="B306" s="73"/>
      <c r="C306" s="1"/>
      <c r="D306" s="1"/>
      <c r="E306" s="73"/>
      <c r="F306" s="73"/>
      <c r="G306" s="1"/>
      <c r="H306" s="73"/>
    </row>
    <row r="307" spans="2:8" ht="15" customHeight="1">
      <c r="B307" s="73"/>
      <c r="C307" s="1"/>
      <c r="D307" s="1"/>
      <c r="E307" s="73"/>
      <c r="F307" s="73"/>
      <c r="G307" s="1"/>
      <c r="H307" s="73"/>
    </row>
    <row r="308" spans="2:8" ht="15" customHeight="1">
      <c r="B308" s="73"/>
      <c r="C308" s="1"/>
      <c r="D308" s="1"/>
      <c r="E308" s="73"/>
      <c r="F308" s="73"/>
      <c r="G308" s="1"/>
      <c r="H308" s="73"/>
    </row>
    <row r="309" spans="2:8" ht="15" customHeight="1">
      <c r="B309" s="73"/>
      <c r="C309" s="1"/>
      <c r="D309" s="1"/>
      <c r="E309" s="73"/>
      <c r="F309" s="73"/>
      <c r="G309" s="1"/>
      <c r="H309" s="73"/>
    </row>
    <row r="310" spans="2:8" ht="15" customHeight="1">
      <c r="B310" s="73"/>
      <c r="C310" s="1"/>
      <c r="D310" s="1"/>
      <c r="E310" s="73"/>
      <c r="F310" s="73"/>
      <c r="G310" s="1"/>
      <c r="H310" s="73"/>
    </row>
    <row r="311" spans="2:8" ht="15" customHeight="1">
      <c r="B311" s="73"/>
      <c r="C311" s="1"/>
      <c r="D311" s="1"/>
      <c r="E311" s="73"/>
      <c r="F311" s="73"/>
      <c r="G311" s="1"/>
      <c r="H311" s="73"/>
    </row>
    <row r="312" spans="2:8" ht="15" customHeight="1">
      <c r="B312" s="73"/>
      <c r="C312" s="1"/>
      <c r="D312" s="1"/>
      <c r="E312" s="73"/>
      <c r="F312" s="73"/>
      <c r="G312" s="1"/>
      <c r="H312" s="73"/>
    </row>
    <row r="313" spans="2:8" ht="15" customHeight="1">
      <c r="B313" s="73"/>
      <c r="C313" s="1"/>
      <c r="D313" s="1"/>
      <c r="E313" s="73"/>
      <c r="F313" s="73"/>
      <c r="G313" s="1"/>
      <c r="H313" s="73"/>
    </row>
    <row r="314" spans="2:8" ht="15" customHeight="1">
      <c r="B314" s="73"/>
      <c r="C314" s="1"/>
      <c r="D314" s="1"/>
      <c r="E314" s="73"/>
      <c r="F314" s="73"/>
      <c r="G314" s="1"/>
      <c r="H314" s="73"/>
    </row>
    <row r="315" spans="2:8" ht="15" customHeight="1">
      <c r="B315" s="73"/>
      <c r="C315" s="1"/>
      <c r="D315" s="1"/>
      <c r="E315" s="73"/>
      <c r="F315" s="73"/>
      <c r="G315" s="1"/>
      <c r="H315" s="73"/>
    </row>
    <row r="316" spans="2:8" ht="15" customHeight="1">
      <c r="B316" s="73"/>
      <c r="C316" s="1"/>
      <c r="D316" s="1"/>
      <c r="E316" s="73"/>
      <c r="F316" s="73"/>
      <c r="G316" s="1"/>
      <c r="H316" s="73"/>
    </row>
    <row r="317" spans="2:8" ht="15" customHeight="1">
      <c r="B317" s="73"/>
      <c r="C317" s="1"/>
      <c r="D317" s="1"/>
      <c r="E317" s="73"/>
      <c r="F317" s="73"/>
      <c r="G317" s="1"/>
      <c r="H317" s="73"/>
    </row>
    <row r="318" spans="2:8" ht="15" customHeight="1">
      <c r="B318" s="73"/>
      <c r="C318" s="1"/>
      <c r="D318" s="1"/>
      <c r="E318" s="73"/>
      <c r="F318" s="73"/>
      <c r="G318" s="1"/>
      <c r="H318" s="73"/>
    </row>
    <row r="319" spans="2:8" ht="15" customHeight="1">
      <c r="B319" s="73"/>
      <c r="C319" s="1"/>
      <c r="D319" s="1"/>
      <c r="E319" s="73"/>
      <c r="F319" s="73"/>
      <c r="G319" s="1"/>
      <c r="H319" s="73"/>
    </row>
    <row r="320" spans="2:8" ht="15" customHeight="1">
      <c r="B320" s="73"/>
      <c r="C320" s="1"/>
      <c r="D320" s="1"/>
      <c r="E320" s="73"/>
      <c r="F320" s="73"/>
      <c r="G320" s="1"/>
      <c r="H320" s="73"/>
    </row>
    <row r="321" spans="2:8" ht="15" customHeight="1">
      <c r="B321" s="73"/>
      <c r="C321" s="1"/>
      <c r="D321" s="1"/>
      <c r="E321" s="73"/>
      <c r="F321" s="73"/>
      <c r="G321" s="1"/>
      <c r="H321" s="73"/>
    </row>
    <row r="322" spans="2:8" ht="15" customHeight="1">
      <c r="B322" s="73"/>
      <c r="C322" s="1"/>
      <c r="D322" s="1"/>
      <c r="E322" s="73"/>
      <c r="F322" s="73"/>
      <c r="G322" s="1"/>
      <c r="H322" s="73"/>
    </row>
    <row r="323" spans="2:8" ht="15" customHeight="1">
      <c r="B323" s="73"/>
      <c r="C323" s="1"/>
      <c r="D323" s="1"/>
      <c r="E323" s="73"/>
      <c r="F323" s="73"/>
      <c r="G323" s="1"/>
      <c r="H323" s="73"/>
    </row>
    <row r="324" spans="2:8" ht="15" customHeight="1">
      <c r="B324" s="73"/>
      <c r="C324" s="1"/>
      <c r="D324" s="1"/>
      <c r="E324" s="73"/>
      <c r="F324" s="73"/>
      <c r="G324" s="1"/>
      <c r="H324" s="73"/>
    </row>
    <row r="325" spans="2:8" ht="15" customHeight="1">
      <c r="B325" s="73"/>
      <c r="C325" s="1"/>
      <c r="D325" s="1"/>
      <c r="E325" s="73"/>
      <c r="F325" s="73"/>
      <c r="G325" s="1"/>
      <c r="H325" s="73"/>
    </row>
    <row r="326" spans="2:8" ht="15" customHeight="1">
      <c r="B326" s="73"/>
      <c r="C326" s="1"/>
      <c r="D326" s="1"/>
      <c r="E326" s="73"/>
      <c r="F326" s="73"/>
      <c r="G326" s="1"/>
      <c r="H326" s="73"/>
    </row>
    <row r="327" spans="2:8" ht="15" customHeight="1">
      <c r="B327" s="73"/>
      <c r="C327" s="1"/>
      <c r="D327" s="1"/>
      <c r="E327" s="73"/>
      <c r="F327" s="73"/>
      <c r="G327" s="1"/>
      <c r="H327" s="73"/>
    </row>
    <row r="328" spans="2:8" ht="15" customHeight="1">
      <c r="B328" s="73"/>
      <c r="C328" s="1"/>
      <c r="D328" s="1"/>
      <c r="E328" s="73"/>
      <c r="F328" s="73"/>
      <c r="G328" s="1"/>
      <c r="H328" s="73"/>
    </row>
    <row r="329" spans="2:8" ht="15" customHeight="1">
      <c r="B329" s="73"/>
      <c r="C329" s="1"/>
      <c r="D329" s="1"/>
      <c r="E329" s="73"/>
      <c r="F329" s="73"/>
      <c r="G329" s="1"/>
      <c r="H329" s="73"/>
    </row>
    <row r="330" spans="2:8" ht="15" customHeight="1">
      <c r="B330" s="73"/>
      <c r="C330" s="1"/>
      <c r="D330" s="1"/>
      <c r="E330" s="73"/>
      <c r="F330" s="73"/>
      <c r="G330" s="1"/>
      <c r="H330" s="73"/>
    </row>
    <row r="331" spans="2:8" ht="15" customHeight="1">
      <c r="B331" s="73"/>
      <c r="C331" s="1"/>
      <c r="D331" s="1"/>
      <c r="E331" s="73"/>
      <c r="F331" s="73"/>
      <c r="G331" s="1"/>
      <c r="H331" s="73"/>
    </row>
    <row r="332" spans="2:8" ht="15" customHeight="1">
      <c r="B332" s="73"/>
      <c r="C332" s="1"/>
      <c r="D332" s="1"/>
      <c r="E332" s="73"/>
      <c r="F332" s="73"/>
      <c r="G332" s="1"/>
      <c r="H332" s="73"/>
    </row>
    <row r="333" spans="2:8" ht="15" customHeight="1">
      <c r="B333" s="73"/>
      <c r="C333" s="1"/>
      <c r="D333" s="1"/>
      <c r="E333" s="73"/>
      <c r="F333" s="73"/>
      <c r="G333" s="1"/>
      <c r="H333" s="73"/>
    </row>
    <row r="334" spans="2:8" ht="15" customHeight="1">
      <c r="B334" s="73"/>
      <c r="C334" s="1"/>
      <c r="D334" s="1"/>
      <c r="E334" s="73"/>
      <c r="F334" s="73"/>
      <c r="G334" s="1"/>
      <c r="H334" s="73"/>
    </row>
    <row r="335" spans="2:8" ht="15" customHeight="1">
      <c r="B335" s="73"/>
      <c r="C335" s="1"/>
      <c r="D335" s="1"/>
      <c r="E335" s="73"/>
      <c r="F335" s="73"/>
      <c r="G335" s="1"/>
      <c r="H335" s="73"/>
    </row>
    <row r="336" spans="2:8" ht="15" customHeight="1">
      <c r="B336" s="73"/>
      <c r="C336" s="1"/>
      <c r="D336" s="1"/>
      <c r="E336" s="73"/>
      <c r="F336" s="73"/>
      <c r="G336" s="1"/>
      <c r="H336" s="73"/>
    </row>
    <row r="337" spans="2:8" ht="15" customHeight="1">
      <c r="B337" s="73"/>
      <c r="C337" s="1"/>
      <c r="D337" s="1"/>
      <c r="E337" s="73"/>
      <c r="F337" s="73"/>
      <c r="G337" s="1"/>
      <c r="H337" s="73"/>
    </row>
    <row r="338" spans="2:8" ht="15" customHeight="1">
      <c r="B338" s="73"/>
      <c r="C338" s="1"/>
      <c r="D338" s="1"/>
      <c r="E338" s="73"/>
      <c r="F338" s="73"/>
      <c r="G338" s="1"/>
      <c r="H338" s="73"/>
    </row>
    <row r="339" spans="2:8" ht="15" customHeight="1">
      <c r="B339" s="73"/>
      <c r="C339" s="1"/>
      <c r="D339" s="1"/>
      <c r="E339" s="73"/>
      <c r="F339" s="73"/>
      <c r="G339" s="1"/>
      <c r="H339" s="73"/>
    </row>
    <row r="340" spans="2:8" ht="15" customHeight="1">
      <c r="B340" s="73"/>
      <c r="C340" s="1"/>
      <c r="D340" s="1"/>
      <c r="E340" s="73"/>
      <c r="F340" s="73"/>
      <c r="G340" s="1"/>
      <c r="H340" s="73"/>
    </row>
    <row r="341" spans="2:8" ht="15" customHeight="1">
      <c r="B341" s="73"/>
      <c r="C341" s="1"/>
      <c r="D341" s="1"/>
      <c r="E341" s="73"/>
      <c r="F341" s="73"/>
      <c r="G341" s="1"/>
      <c r="H341" s="73"/>
    </row>
    <row r="342" spans="2:8" ht="15" customHeight="1">
      <c r="B342" s="73"/>
      <c r="C342" s="1"/>
      <c r="D342" s="1"/>
      <c r="E342" s="73"/>
      <c r="F342" s="73"/>
      <c r="G342" s="1"/>
      <c r="H342" s="73"/>
    </row>
    <row r="343" spans="2:8" ht="15" customHeight="1">
      <c r="B343" s="73"/>
      <c r="C343" s="1"/>
      <c r="D343" s="1"/>
      <c r="E343" s="73"/>
      <c r="F343" s="73"/>
      <c r="G343" s="1"/>
      <c r="H343" s="73"/>
    </row>
    <row r="344" spans="2:8" ht="15" customHeight="1">
      <c r="B344" s="73"/>
      <c r="C344" s="1"/>
      <c r="D344" s="1"/>
      <c r="E344" s="73"/>
      <c r="F344" s="73"/>
      <c r="G344" s="1"/>
      <c r="H344" s="73"/>
    </row>
    <row r="345" spans="2:8" ht="15" customHeight="1">
      <c r="B345" s="73"/>
      <c r="C345" s="1"/>
      <c r="D345" s="1"/>
      <c r="E345" s="73"/>
      <c r="F345" s="73"/>
      <c r="G345" s="1"/>
      <c r="H345" s="73"/>
    </row>
    <row r="346" spans="2:8" ht="15" customHeight="1">
      <c r="B346" s="73"/>
      <c r="C346" s="1"/>
      <c r="D346" s="1"/>
      <c r="E346" s="73"/>
      <c r="F346" s="73"/>
      <c r="G346" s="1"/>
      <c r="H346" s="73"/>
    </row>
    <row r="347" spans="2:8" ht="15" customHeight="1">
      <c r="B347" s="73"/>
      <c r="C347" s="1"/>
      <c r="D347" s="1"/>
      <c r="E347" s="73"/>
      <c r="F347" s="73"/>
      <c r="G347" s="1"/>
      <c r="H347" s="73"/>
    </row>
    <row r="348" spans="2:8" ht="15" customHeight="1">
      <c r="B348" s="73"/>
      <c r="C348" s="1"/>
      <c r="D348" s="1"/>
      <c r="E348" s="73"/>
      <c r="F348" s="73"/>
      <c r="G348" s="1"/>
      <c r="H348" s="73"/>
    </row>
    <row r="349" spans="2:8" ht="15" customHeight="1">
      <c r="B349" s="73"/>
      <c r="C349" s="1"/>
      <c r="D349" s="1"/>
      <c r="E349" s="73"/>
      <c r="F349" s="73"/>
      <c r="G349" s="1"/>
      <c r="H349" s="73"/>
    </row>
    <row r="350" spans="2:8" ht="15" customHeight="1">
      <c r="B350" s="73"/>
      <c r="C350" s="1"/>
      <c r="D350" s="1"/>
      <c r="E350" s="73"/>
      <c r="F350" s="73"/>
      <c r="G350" s="1"/>
      <c r="H350" s="73"/>
    </row>
    <row r="351" spans="2:8" ht="15" customHeight="1">
      <c r="B351" s="73"/>
      <c r="C351" s="1"/>
      <c r="D351" s="1"/>
      <c r="E351" s="73"/>
      <c r="F351" s="73"/>
      <c r="G351" s="1"/>
      <c r="H351" s="73"/>
    </row>
    <row r="352" spans="2:8" ht="15" customHeight="1">
      <c r="B352" s="73"/>
      <c r="C352" s="1"/>
      <c r="D352" s="1"/>
      <c r="E352" s="73"/>
      <c r="F352" s="73"/>
      <c r="G352" s="1"/>
      <c r="H352" s="73"/>
    </row>
    <row r="353" spans="2:8" ht="15" customHeight="1">
      <c r="B353" s="73"/>
      <c r="C353" s="1"/>
      <c r="D353" s="1"/>
      <c r="E353" s="73"/>
      <c r="F353" s="73"/>
      <c r="G353" s="1"/>
      <c r="H353" s="73"/>
    </row>
    <row r="354" spans="2:8" ht="15" customHeight="1">
      <c r="B354" s="73"/>
      <c r="C354" s="1"/>
      <c r="D354" s="1"/>
      <c r="E354" s="73"/>
      <c r="F354" s="73"/>
      <c r="G354" s="1"/>
      <c r="H354" s="73"/>
    </row>
    <row r="355" spans="2:8" ht="15" customHeight="1">
      <c r="B355" s="73"/>
      <c r="C355" s="1"/>
      <c r="D355" s="1"/>
      <c r="E355" s="73"/>
      <c r="F355" s="73"/>
      <c r="G355" s="1"/>
      <c r="H355" s="73"/>
    </row>
    <row r="356" spans="2:8" ht="15" customHeight="1">
      <c r="B356" s="73"/>
      <c r="C356" s="1"/>
      <c r="D356" s="1"/>
      <c r="E356" s="73"/>
      <c r="F356" s="73"/>
      <c r="G356" s="1"/>
      <c r="H356" s="73"/>
    </row>
    <row r="357" spans="2:8" ht="15" customHeight="1">
      <c r="B357" s="73"/>
      <c r="C357" s="1"/>
      <c r="D357" s="1"/>
      <c r="E357" s="73"/>
      <c r="F357" s="73"/>
      <c r="G357" s="1"/>
      <c r="H357" s="73"/>
    </row>
    <row r="358" spans="2:8" ht="15" customHeight="1">
      <c r="B358" s="73"/>
      <c r="C358" s="1"/>
      <c r="D358" s="1"/>
      <c r="E358" s="73"/>
      <c r="F358" s="73"/>
      <c r="G358" s="1"/>
      <c r="H358" s="73"/>
    </row>
    <row r="359" spans="2:8" ht="15" customHeight="1">
      <c r="B359" s="73"/>
      <c r="C359" s="1"/>
      <c r="D359" s="1"/>
      <c r="E359" s="73"/>
      <c r="F359" s="73"/>
      <c r="G359" s="1"/>
      <c r="H359" s="73"/>
    </row>
    <row r="360" spans="2:8" ht="15" customHeight="1">
      <c r="B360" s="73"/>
      <c r="C360" s="1"/>
      <c r="D360" s="1"/>
      <c r="E360" s="73"/>
      <c r="F360" s="73"/>
      <c r="G360" s="1"/>
      <c r="H360" s="73"/>
    </row>
    <row r="361" spans="2:8" ht="15" customHeight="1">
      <c r="B361" s="73"/>
      <c r="C361" s="1"/>
      <c r="D361" s="1"/>
      <c r="E361" s="73"/>
      <c r="F361" s="73"/>
      <c r="G361" s="1"/>
      <c r="H361" s="73"/>
    </row>
    <row r="362" spans="2:8" ht="15" customHeight="1">
      <c r="B362" s="73"/>
      <c r="C362" s="1"/>
      <c r="D362" s="1"/>
      <c r="E362" s="73"/>
      <c r="F362" s="73"/>
      <c r="G362" s="1"/>
      <c r="H362" s="73"/>
    </row>
    <row r="363" spans="2:8" ht="15" customHeight="1">
      <c r="B363" s="73"/>
      <c r="C363" s="1"/>
      <c r="D363" s="1"/>
      <c r="E363" s="73"/>
      <c r="F363" s="73"/>
      <c r="G363" s="1"/>
      <c r="H363" s="73"/>
    </row>
    <row r="364" spans="2:8" ht="15" customHeight="1">
      <c r="B364" s="73"/>
      <c r="C364" s="1"/>
      <c r="D364" s="1"/>
      <c r="E364" s="73"/>
      <c r="F364" s="73"/>
      <c r="G364" s="1"/>
      <c r="H364" s="73"/>
    </row>
    <row r="365" spans="2:8" ht="15" customHeight="1">
      <c r="B365" s="73"/>
      <c r="C365" s="1"/>
      <c r="D365" s="1"/>
      <c r="E365" s="73"/>
      <c r="F365" s="73"/>
      <c r="G365" s="1"/>
      <c r="H365" s="73"/>
    </row>
    <row r="366" spans="2:8" ht="15" customHeight="1">
      <c r="B366" s="73"/>
      <c r="C366" s="1"/>
      <c r="D366" s="1"/>
      <c r="E366" s="73"/>
      <c r="F366" s="73"/>
      <c r="G366" s="1"/>
      <c r="H366" s="73"/>
    </row>
    <row r="367" spans="2:8" ht="15" customHeight="1">
      <c r="B367" s="73"/>
      <c r="C367" s="1"/>
      <c r="D367" s="1"/>
      <c r="E367" s="73"/>
      <c r="F367" s="73"/>
      <c r="G367" s="1"/>
      <c r="H367" s="73"/>
    </row>
    <row r="368" spans="2:8" ht="15" customHeight="1">
      <c r="B368" s="73"/>
      <c r="C368" s="1"/>
      <c r="D368" s="1"/>
      <c r="E368" s="73"/>
      <c r="F368" s="73"/>
      <c r="G368" s="1"/>
      <c r="H368" s="73"/>
    </row>
    <row r="369" spans="2:8" ht="15" customHeight="1">
      <c r="B369" s="73"/>
      <c r="C369" s="1"/>
      <c r="D369" s="1"/>
      <c r="E369" s="73"/>
      <c r="F369" s="73"/>
      <c r="G369" s="1"/>
      <c r="H369" s="73"/>
    </row>
    <row r="370" spans="2:8" ht="15" customHeight="1">
      <c r="B370" s="73"/>
      <c r="C370" s="1"/>
      <c r="D370" s="1"/>
      <c r="E370" s="73"/>
      <c r="F370" s="73"/>
      <c r="G370" s="1"/>
      <c r="H370" s="73"/>
    </row>
    <row r="371" spans="2:8" ht="15" customHeight="1">
      <c r="B371" s="73"/>
      <c r="C371" s="1"/>
      <c r="D371" s="1"/>
      <c r="E371" s="73"/>
      <c r="F371" s="73"/>
      <c r="G371" s="1"/>
      <c r="H371" s="73"/>
    </row>
    <row r="372" spans="2:8" ht="15" customHeight="1">
      <c r="B372" s="73"/>
      <c r="C372" s="1"/>
      <c r="D372" s="1"/>
      <c r="E372" s="73"/>
      <c r="F372" s="73"/>
      <c r="G372" s="1"/>
      <c r="H372" s="73"/>
    </row>
    <row r="373" spans="2:8" ht="15" customHeight="1">
      <c r="B373" s="73"/>
      <c r="C373" s="1"/>
      <c r="D373" s="1"/>
      <c r="E373" s="73"/>
      <c r="F373" s="73"/>
      <c r="G373" s="1"/>
      <c r="H373" s="73"/>
    </row>
    <row r="374" spans="2:8" ht="15" customHeight="1">
      <c r="B374" s="73"/>
      <c r="C374" s="1"/>
      <c r="D374" s="1"/>
      <c r="E374" s="73"/>
      <c r="F374" s="73"/>
      <c r="G374" s="1"/>
      <c r="H374" s="73"/>
    </row>
    <row r="375" spans="2:8" ht="15" customHeight="1">
      <c r="B375" s="73"/>
      <c r="C375" s="1"/>
      <c r="D375" s="1"/>
      <c r="E375" s="73"/>
      <c r="F375" s="73"/>
      <c r="G375" s="1"/>
      <c r="H375" s="73"/>
    </row>
    <row r="376" spans="2:8" ht="15" customHeight="1">
      <c r="B376" s="73"/>
      <c r="C376" s="1"/>
      <c r="D376" s="1"/>
      <c r="E376" s="73"/>
      <c r="F376" s="73"/>
      <c r="G376" s="1"/>
      <c r="H376" s="73"/>
    </row>
    <row r="377" spans="2:8" ht="15" customHeight="1">
      <c r="B377" s="73"/>
      <c r="C377" s="1"/>
      <c r="D377" s="1"/>
      <c r="E377" s="73"/>
      <c r="F377" s="73"/>
      <c r="G377" s="1"/>
      <c r="H377" s="73"/>
    </row>
    <row r="378" spans="2:8" ht="15" customHeight="1">
      <c r="B378" s="73"/>
      <c r="C378" s="1"/>
      <c r="D378" s="1"/>
      <c r="E378" s="73"/>
      <c r="F378" s="73"/>
      <c r="G378" s="1"/>
      <c r="H378" s="73"/>
    </row>
    <row r="379" spans="2:8" ht="15" customHeight="1">
      <c r="B379" s="73"/>
      <c r="C379" s="1"/>
      <c r="D379" s="1"/>
      <c r="E379" s="73"/>
      <c r="F379" s="73"/>
      <c r="G379" s="1"/>
      <c r="H379" s="73"/>
    </row>
    <row r="380" spans="2:8" ht="15" customHeight="1">
      <c r="B380" s="73"/>
      <c r="C380" s="1"/>
      <c r="D380" s="1"/>
      <c r="E380" s="73"/>
      <c r="F380" s="73"/>
      <c r="G380" s="1"/>
      <c r="H380" s="73"/>
    </row>
    <row r="381" spans="2:8" ht="15" customHeight="1">
      <c r="B381" s="73"/>
      <c r="C381" s="1"/>
      <c r="D381" s="1"/>
      <c r="E381" s="73"/>
      <c r="F381" s="73"/>
      <c r="G381" s="1"/>
      <c r="H381" s="73"/>
    </row>
    <row r="382" spans="2:8" ht="15" customHeight="1">
      <c r="B382" s="73"/>
      <c r="C382" s="1"/>
      <c r="D382" s="1"/>
      <c r="E382" s="73"/>
      <c r="F382" s="73"/>
      <c r="G382" s="1"/>
      <c r="H382" s="73"/>
    </row>
    <row r="383" spans="2:8" ht="15" customHeight="1">
      <c r="B383" s="73"/>
      <c r="C383" s="1"/>
      <c r="D383" s="1"/>
      <c r="E383" s="73"/>
      <c r="F383" s="73"/>
      <c r="G383" s="1"/>
      <c r="H383" s="73"/>
    </row>
    <row r="384" spans="2:8" ht="15" customHeight="1">
      <c r="B384" s="73"/>
      <c r="C384" s="1"/>
      <c r="D384" s="1"/>
      <c r="E384" s="73"/>
      <c r="F384" s="73"/>
      <c r="G384" s="1"/>
      <c r="H384" s="73"/>
    </row>
    <row r="385" spans="2:8" ht="15" customHeight="1">
      <c r="B385" s="73"/>
      <c r="C385" s="1"/>
      <c r="D385" s="1"/>
      <c r="E385" s="73"/>
      <c r="F385" s="73"/>
      <c r="G385" s="1"/>
      <c r="H385" s="73"/>
    </row>
    <row r="386" spans="2:8" ht="15" customHeight="1">
      <c r="B386" s="73"/>
      <c r="C386" s="1"/>
      <c r="D386" s="1"/>
      <c r="E386" s="73"/>
      <c r="F386" s="73"/>
      <c r="G386" s="1"/>
      <c r="H386" s="73"/>
    </row>
    <row r="387" spans="2:8" ht="15" customHeight="1">
      <c r="B387" s="73"/>
      <c r="C387" s="1"/>
      <c r="D387" s="1"/>
      <c r="E387" s="73"/>
      <c r="F387" s="73"/>
      <c r="G387" s="1"/>
      <c r="H387" s="73"/>
    </row>
    <row r="388" spans="2:8" ht="15" customHeight="1">
      <c r="B388" s="73"/>
      <c r="C388" s="1"/>
      <c r="D388" s="1"/>
      <c r="E388" s="73"/>
      <c r="F388" s="73"/>
      <c r="G388" s="1"/>
      <c r="H388" s="73"/>
    </row>
    <row r="389" spans="2:8" ht="15" customHeight="1">
      <c r="B389" s="73"/>
      <c r="C389" s="1"/>
      <c r="D389" s="1"/>
      <c r="E389" s="73"/>
      <c r="F389" s="73"/>
      <c r="G389" s="1"/>
      <c r="H389" s="73"/>
    </row>
    <row r="390" spans="2:8" ht="15" customHeight="1">
      <c r="B390" s="73"/>
      <c r="C390" s="1"/>
      <c r="D390" s="1"/>
      <c r="E390" s="73"/>
      <c r="F390" s="73"/>
      <c r="G390" s="1"/>
      <c r="H390" s="73"/>
    </row>
    <row r="391" spans="2:8" ht="15" customHeight="1">
      <c r="B391" s="73"/>
      <c r="C391" s="1"/>
      <c r="D391" s="1"/>
      <c r="E391" s="73"/>
      <c r="F391" s="73"/>
      <c r="G391" s="1"/>
      <c r="H391" s="73"/>
    </row>
    <row r="392" spans="2:8" ht="15" customHeight="1">
      <c r="B392" s="73"/>
      <c r="C392" s="1"/>
      <c r="D392" s="1"/>
      <c r="E392" s="73"/>
      <c r="F392" s="73"/>
      <c r="G392" s="1"/>
      <c r="H392" s="73"/>
    </row>
    <row r="393" spans="2:8" ht="15" customHeight="1">
      <c r="B393" s="73"/>
      <c r="C393" s="1"/>
      <c r="D393" s="1"/>
      <c r="E393" s="73"/>
      <c r="F393" s="73"/>
      <c r="G393" s="1"/>
      <c r="H393" s="73"/>
    </row>
    <row r="394" spans="2:8" ht="15" customHeight="1">
      <c r="B394" s="73"/>
      <c r="C394" s="1"/>
      <c r="D394" s="1"/>
      <c r="E394" s="73"/>
      <c r="F394" s="73"/>
      <c r="G394" s="1"/>
      <c r="H394" s="73"/>
    </row>
    <row r="395" spans="2:8" ht="15" customHeight="1">
      <c r="B395" s="73"/>
      <c r="C395" s="1"/>
      <c r="D395" s="1"/>
      <c r="E395" s="73"/>
      <c r="F395" s="73"/>
      <c r="G395" s="1"/>
      <c r="H395" s="73"/>
    </row>
    <row r="396" spans="2:8" ht="15" customHeight="1">
      <c r="B396" s="73"/>
      <c r="C396" s="1"/>
      <c r="D396" s="1"/>
      <c r="E396" s="73"/>
      <c r="F396" s="73"/>
      <c r="G396" s="1"/>
      <c r="H396" s="73"/>
    </row>
    <row r="397" spans="2:8" ht="15" customHeight="1">
      <c r="B397" s="73"/>
      <c r="C397" s="1"/>
      <c r="D397" s="1"/>
      <c r="E397" s="73"/>
      <c r="F397" s="73"/>
      <c r="G397" s="1"/>
      <c r="H397" s="73"/>
    </row>
    <row r="398" spans="2:8" ht="15" customHeight="1">
      <c r="B398" s="73"/>
      <c r="C398" s="1"/>
      <c r="D398" s="1"/>
      <c r="E398" s="73"/>
      <c r="F398" s="73"/>
      <c r="G398" s="1"/>
      <c r="H398" s="73"/>
    </row>
    <row r="399" spans="2:8" ht="15" customHeight="1">
      <c r="B399" s="73"/>
      <c r="C399" s="1"/>
      <c r="D399" s="1"/>
      <c r="E399" s="73"/>
      <c r="F399" s="73"/>
      <c r="G399" s="1"/>
      <c r="H399" s="73"/>
    </row>
    <row r="400" spans="2:8" ht="15" customHeight="1">
      <c r="B400" s="73"/>
      <c r="C400" s="1"/>
      <c r="D400" s="1"/>
      <c r="E400" s="73"/>
      <c r="F400" s="73"/>
      <c r="G400" s="1"/>
      <c r="H400" s="73"/>
    </row>
    <row r="401" spans="2:8" ht="15" customHeight="1">
      <c r="B401" s="73"/>
      <c r="C401" s="1"/>
      <c r="D401" s="1"/>
      <c r="E401" s="73"/>
      <c r="F401" s="73"/>
      <c r="G401" s="1"/>
      <c r="H401" s="73"/>
    </row>
    <row r="402" spans="2:8" ht="15" customHeight="1">
      <c r="B402" s="73"/>
      <c r="C402" s="1"/>
      <c r="D402" s="1"/>
      <c r="E402" s="73"/>
      <c r="F402" s="73"/>
      <c r="G402" s="1"/>
      <c r="H402" s="73"/>
    </row>
    <row r="403" spans="2:8" ht="15" customHeight="1">
      <c r="B403" s="73"/>
      <c r="C403" s="1"/>
      <c r="D403" s="1"/>
      <c r="E403" s="73"/>
      <c r="F403" s="73"/>
      <c r="G403" s="1"/>
      <c r="H403" s="73"/>
    </row>
    <row r="404" spans="2:8" ht="15" customHeight="1">
      <c r="B404" s="73"/>
      <c r="C404" s="1"/>
      <c r="D404" s="1"/>
      <c r="E404" s="73"/>
      <c r="F404" s="73"/>
      <c r="G404" s="1"/>
      <c r="H404" s="73"/>
    </row>
    <row r="405" spans="2:8" ht="15" customHeight="1">
      <c r="B405" s="73"/>
      <c r="C405" s="1"/>
      <c r="D405" s="1"/>
      <c r="E405" s="73"/>
      <c r="F405" s="73"/>
      <c r="G405" s="1"/>
      <c r="H405" s="73"/>
    </row>
    <row r="406" spans="2:8" ht="15" customHeight="1">
      <c r="B406" s="73"/>
      <c r="C406" s="1"/>
      <c r="D406" s="1"/>
      <c r="E406" s="73"/>
      <c r="F406" s="73"/>
      <c r="G406" s="1"/>
      <c r="H406" s="73"/>
    </row>
    <row r="407" spans="2:8" ht="15" customHeight="1">
      <c r="B407" s="73"/>
      <c r="C407" s="1"/>
      <c r="D407" s="1"/>
      <c r="E407" s="73"/>
      <c r="F407" s="73"/>
      <c r="G407" s="1"/>
      <c r="H407" s="73"/>
    </row>
    <row r="408" spans="2:8" ht="15" customHeight="1">
      <c r="B408" s="73"/>
      <c r="C408" s="1"/>
      <c r="D408" s="1"/>
      <c r="E408" s="73"/>
      <c r="F408" s="73"/>
      <c r="G408" s="1"/>
      <c r="H408" s="73"/>
    </row>
    <row r="409" spans="2:8" ht="15" customHeight="1">
      <c r="B409" s="73"/>
      <c r="C409" s="1"/>
      <c r="D409" s="1"/>
      <c r="E409" s="73"/>
      <c r="F409" s="73"/>
      <c r="G409" s="1"/>
      <c r="H409" s="73"/>
    </row>
    <row r="410" spans="2:8" ht="15" customHeight="1">
      <c r="B410" s="73"/>
      <c r="C410" s="1"/>
      <c r="D410" s="1"/>
      <c r="E410" s="73"/>
      <c r="F410" s="73"/>
      <c r="G410" s="1"/>
      <c r="H410" s="73"/>
    </row>
    <row r="411" spans="2:8" ht="15" customHeight="1">
      <c r="B411" s="73"/>
      <c r="C411" s="1"/>
      <c r="D411" s="1"/>
      <c r="E411" s="73"/>
      <c r="F411" s="73"/>
      <c r="G411" s="1"/>
      <c r="H411" s="73"/>
    </row>
    <row r="412" spans="2:8" ht="15" customHeight="1">
      <c r="B412" s="73"/>
      <c r="C412" s="1"/>
      <c r="D412" s="1"/>
      <c r="E412" s="73"/>
      <c r="F412" s="73"/>
      <c r="G412" s="1"/>
      <c r="H412" s="73"/>
    </row>
    <row r="413" spans="2:8" ht="15" customHeight="1">
      <c r="B413" s="73"/>
      <c r="C413" s="1"/>
      <c r="D413" s="1"/>
      <c r="E413" s="73"/>
      <c r="F413" s="73"/>
      <c r="G413" s="1"/>
      <c r="H413" s="73"/>
    </row>
    <row r="414" spans="2:8" ht="15" customHeight="1">
      <c r="B414" s="73"/>
      <c r="C414" s="1"/>
      <c r="D414" s="1"/>
      <c r="E414" s="73"/>
      <c r="F414" s="73"/>
      <c r="G414" s="1"/>
      <c r="H414" s="73"/>
    </row>
    <row r="415" spans="2:8" ht="15" customHeight="1">
      <c r="B415" s="73"/>
      <c r="C415" s="1"/>
      <c r="D415" s="1"/>
      <c r="E415" s="73"/>
      <c r="F415" s="73"/>
      <c r="G415" s="1"/>
      <c r="H415" s="73"/>
    </row>
    <row r="416" spans="2:8" ht="15" customHeight="1">
      <c r="B416" s="73"/>
      <c r="C416" s="1"/>
      <c r="D416" s="1"/>
      <c r="E416" s="73"/>
      <c r="F416" s="73"/>
      <c r="G416" s="1"/>
      <c r="H416" s="73"/>
    </row>
    <row r="417" spans="2:8" ht="15" customHeight="1">
      <c r="B417" s="73"/>
      <c r="C417" s="1"/>
      <c r="D417" s="1"/>
      <c r="E417" s="73"/>
      <c r="F417" s="73"/>
      <c r="G417" s="1"/>
      <c r="H417" s="73"/>
    </row>
    <row r="418" spans="2:8" ht="15" customHeight="1">
      <c r="B418" s="73"/>
      <c r="C418" s="1"/>
      <c r="D418" s="1"/>
      <c r="E418" s="73"/>
      <c r="F418" s="73"/>
      <c r="G418" s="1"/>
      <c r="H418" s="73"/>
    </row>
    <row r="419" spans="2:8" ht="15" customHeight="1">
      <c r="B419" s="73"/>
      <c r="C419" s="1"/>
      <c r="D419" s="1"/>
      <c r="E419" s="73"/>
      <c r="F419" s="73"/>
      <c r="G419" s="1"/>
      <c r="H419" s="73"/>
    </row>
    <row r="420" spans="2:8" ht="15" customHeight="1">
      <c r="B420" s="73"/>
      <c r="C420" s="1"/>
      <c r="D420" s="1"/>
      <c r="E420" s="73"/>
      <c r="F420" s="73"/>
      <c r="G420" s="1"/>
      <c r="H420" s="73"/>
    </row>
    <row r="421" spans="2:8" ht="15" customHeight="1">
      <c r="B421" s="73"/>
      <c r="C421" s="1"/>
      <c r="D421" s="1"/>
      <c r="E421" s="73"/>
      <c r="F421" s="73"/>
      <c r="G421" s="1"/>
      <c r="H421" s="73"/>
    </row>
    <row r="422" spans="2:8" ht="15" customHeight="1">
      <c r="B422" s="73"/>
      <c r="C422" s="1"/>
      <c r="D422" s="1"/>
      <c r="E422" s="73"/>
      <c r="F422" s="73"/>
      <c r="G422" s="1"/>
      <c r="H422" s="73"/>
    </row>
    <row r="423" spans="2:8" ht="15" customHeight="1">
      <c r="B423" s="73"/>
      <c r="C423" s="1"/>
      <c r="D423" s="1"/>
      <c r="E423" s="73"/>
      <c r="F423" s="73"/>
      <c r="G423" s="1"/>
      <c r="H423" s="73"/>
    </row>
    <row r="424" spans="2:8" ht="15" customHeight="1">
      <c r="B424" s="73"/>
      <c r="C424" s="1"/>
      <c r="D424" s="1"/>
      <c r="E424" s="73"/>
      <c r="F424" s="73"/>
      <c r="G424" s="1"/>
      <c r="H424" s="73"/>
    </row>
    <row r="425" spans="2:8" ht="15" customHeight="1">
      <c r="B425" s="73"/>
      <c r="C425" s="1"/>
      <c r="D425" s="1"/>
      <c r="E425" s="73"/>
      <c r="F425" s="73"/>
      <c r="G425" s="1"/>
      <c r="H425" s="73"/>
    </row>
    <row r="426" spans="2:8" ht="15" customHeight="1">
      <c r="B426" s="73"/>
      <c r="C426" s="1"/>
      <c r="D426" s="1"/>
      <c r="E426" s="73"/>
      <c r="F426" s="73"/>
      <c r="G426" s="1"/>
      <c r="H426" s="73"/>
    </row>
    <row r="427" spans="2:8" ht="15" customHeight="1">
      <c r="B427" s="73"/>
      <c r="C427" s="1"/>
      <c r="D427" s="1"/>
      <c r="E427" s="73"/>
      <c r="F427" s="73"/>
      <c r="G427" s="1"/>
      <c r="H427" s="73"/>
    </row>
    <row r="428" spans="2:8" ht="15" customHeight="1">
      <c r="B428" s="73"/>
      <c r="C428" s="1"/>
      <c r="D428" s="1"/>
      <c r="E428" s="73"/>
      <c r="F428" s="73"/>
      <c r="G428" s="1"/>
      <c r="H428" s="73"/>
    </row>
    <row r="429" spans="2:8" ht="15" customHeight="1">
      <c r="B429" s="73"/>
      <c r="C429" s="1"/>
      <c r="D429" s="1"/>
      <c r="E429" s="73"/>
      <c r="F429" s="73"/>
      <c r="G429" s="1"/>
      <c r="H429" s="73"/>
    </row>
    <row r="430" spans="2:8" ht="15" customHeight="1">
      <c r="B430" s="73"/>
      <c r="C430" s="1"/>
      <c r="D430" s="1"/>
      <c r="E430" s="73"/>
      <c r="F430" s="73"/>
      <c r="G430" s="1"/>
      <c r="H430" s="73"/>
    </row>
    <row r="431" spans="2:8" ht="15" customHeight="1">
      <c r="B431" s="73"/>
      <c r="C431" s="1"/>
      <c r="D431" s="1"/>
      <c r="E431" s="73"/>
      <c r="F431" s="73"/>
      <c r="G431" s="1"/>
      <c r="H431" s="73"/>
    </row>
    <row r="432" spans="2:8" ht="15" customHeight="1">
      <c r="B432" s="73"/>
      <c r="C432" s="1"/>
      <c r="D432" s="1"/>
      <c r="E432" s="73"/>
      <c r="F432" s="73"/>
      <c r="G432" s="1"/>
      <c r="H432" s="73"/>
    </row>
    <row r="433" spans="2:8" ht="15" customHeight="1">
      <c r="B433" s="73"/>
      <c r="C433" s="1"/>
      <c r="D433" s="1"/>
      <c r="E433" s="73"/>
      <c r="F433" s="73"/>
      <c r="G433" s="1"/>
      <c r="H433" s="73"/>
    </row>
    <row r="434" spans="2:8" ht="15" customHeight="1">
      <c r="B434" s="73"/>
      <c r="C434" s="1"/>
      <c r="D434" s="1"/>
      <c r="E434" s="73"/>
      <c r="F434" s="73"/>
      <c r="G434" s="1"/>
      <c r="H434" s="73"/>
    </row>
    <row r="435" spans="2:8" ht="15" customHeight="1">
      <c r="B435"/>
      <c r="C435"/>
      <c r="D435"/>
      <c r="E435"/>
      <c r="F435"/>
      <c r="G435"/>
      <c r="H435"/>
    </row>
    <row r="436" spans="2:8" ht="15" customHeight="1">
      <c r="B436" s="2"/>
      <c r="C436" s="2"/>
      <c r="D436" s="2"/>
      <c r="E436" s="368"/>
      <c r="F436" s="368"/>
      <c r="G436" s="368"/>
      <c r="H436" s="368"/>
    </row>
    <row r="437" spans="2:8">
      <c r="B437" s="2"/>
      <c r="C437" s="2"/>
      <c r="D437" s="2"/>
      <c r="E437" s="368"/>
      <c r="F437" s="368"/>
      <c r="G437" s="368"/>
      <c r="H437" s="368"/>
    </row>
    <row r="438" spans="2:8">
      <c r="B438" s="2"/>
      <c r="C438" s="2"/>
      <c r="D438" s="2"/>
      <c r="E438" s="368"/>
      <c r="F438" s="368"/>
      <c r="G438" s="368"/>
      <c r="H438" s="368"/>
    </row>
    <row r="439" spans="2:8">
      <c r="B439" s="2"/>
      <c r="C439" s="2"/>
      <c r="D439" s="2"/>
      <c r="E439" s="368"/>
      <c r="F439" s="368"/>
      <c r="G439" s="368"/>
      <c r="H439" s="368"/>
    </row>
    <row r="440" spans="2:8">
      <c r="B440" s="2"/>
      <c r="C440" s="2"/>
      <c r="D440" s="2"/>
      <c r="E440" s="368"/>
      <c r="F440" s="368"/>
      <c r="G440" s="368"/>
      <c r="H440" s="368"/>
    </row>
    <row r="441" spans="2:8">
      <c r="B441" s="2"/>
      <c r="C441" s="2"/>
      <c r="D441" s="2"/>
      <c r="E441" s="368"/>
      <c r="F441" s="368"/>
      <c r="G441" s="368"/>
      <c r="H441" s="368"/>
    </row>
    <row r="442" spans="2:8">
      <c r="B442" s="2"/>
      <c r="C442" s="2"/>
      <c r="D442" s="2"/>
      <c r="E442" s="368"/>
      <c r="F442" s="368"/>
      <c r="G442" s="368"/>
      <c r="H442" s="368"/>
    </row>
    <row r="443" spans="2:8">
      <c r="B443" s="2"/>
      <c r="C443" s="2"/>
      <c r="D443" s="2"/>
      <c r="E443" s="368"/>
      <c r="F443" s="368"/>
      <c r="G443" s="368"/>
      <c r="H443" s="368"/>
    </row>
    <row r="444" spans="2:8">
      <c r="B444" s="2"/>
      <c r="C444" s="2"/>
      <c r="D444" s="2"/>
      <c r="E444" s="368"/>
      <c r="F444" s="368"/>
      <c r="G444" s="368"/>
      <c r="H444" s="368"/>
    </row>
    <row r="445" spans="2:8">
      <c r="B445" s="2"/>
      <c r="C445" s="2"/>
      <c r="D445" s="2"/>
      <c r="E445" s="368"/>
      <c r="F445" s="368"/>
      <c r="G445" s="368"/>
      <c r="H445" s="368"/>
    </row>
    <row r="446" spans="2:8">
      <c r="B446" s="2"/>
      <c r="C446" s="2"/>
      <c r="D446" s="2"/>
      <c r="E446" s="368"/>
      <c r="F446" s="368"/>
      <c r="G446" s="368"/>
      <c r="H446" s="368"/>
    </row>
    <row r="447" spans="2:8">
      <c r="B447" s="2"/>
      <c r="C447" s="2"/>
      <c r="D447" s="2"/>
      <c r="E447" s="368"/>
      <c r="F447" s="368"/>
      <c r="G447" s="368"/>
      <c r="H447" s="368"/>
    </row>
    <row r="448" spans="2:8">
      <c r="B448" s="2"/>
      <c r="C448" s="2"/>
      <c r="D448" s="2"/>
      <c r="E448" s="368"/>
      <c r="F448" s="368"/>
      <c r="G448" s="368"/>
      <c r="H448" s="368"/>
    </row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</sheetData>
  <mergeCells count="18">
    <mergeCell ref="E6:X6"/>
    <mergeCell ref="E7:H7"/>
    <mergeCell ref="I7:L7"/>
    <mergeCell ref="E62:H62"/>
    <mergeCell ref="I62:L62"/>
    <mergeCell ref="U7:X7"/>
    <mergeCell ref="E35:H35"/>
    <mergeCell ref="E34:X34"/>
    <mergeCell ref="U35:X35"/>
    <mergeCell ref="I35:L35"/>
    <mergeCell ref="M7:P7"/>
    <mergeCell ref="M35:P35"/>
    <mergeCell ref="M62:P62"/>
    <mergeCell ref="Q7:T7"/>
    <mergeCell ref="Q35:T35"/>
    <mergeCell ref="Q62:T62"/>
    <mergeCell ref="E61:X61"/>
    <mergeCell ref="U62:X62"/>
  </mergeCells>
  <pageMargins left="1" right="1" top="1" bottom="1" header="0.5" footer="0.5"/>
  <pageSetup paperSize="17" scale="43" fitToHeight="2" orientation="landscape" r:id="rId1"/>
  <headerFooter>
    <oddHeader>&amp;COEB Adjustment Input Sheet</oddHeader>
  </headerFooter>
  <rowBreaks count="1" manualBreakCount="1">
    <brk id="64" max="2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79998168889431442"/>
  </sheetPr>
  <dimension ref="A1:Y556"/>
  <sheetViews>
    <sheetView showGridLines="0" view="pageBreakPreview" zoomScale="50" zoomScaleNormal="55" zoomScaleSheetLayoutView="50" zoomScalePageLayoutView="75" workbookViewId="0">
      <pane xSplit="4" ySplit="5" topLeftCell="J6" activePane="bottomRight" state="frozen"/>
      <selection pane="topRight" activeCell="E1" sqref="E1"/>
      <selection pane="bottomLeft" activeCell="A6" sqref="A6"/>
      <selection pane="bottomRight" activeCell="P26" sqref="P26"/>
    </sheetView>
  </sheetViews>
  <sheetFormatPr defaultColWidth="9.26953125" defaultRowHeight="15.5" zeroHeight="1"/>
  <cols>
    <col min="1" max="1" width="2.7265625" style="4" customWidth="1"/>
    <col min="2" max="2" width="9.7265625" style="3" customWidth="1"/>
    <col min="3" max="3" width="84.453125" style="3" customWidth="1"/>
    <col min="4" max="4" width="22.54296875" style="3" hidden="1" customWidth="1"/>
    <col min="5" max="25" width="22.54296875" style="5" customWidth="1"/>
    <col min="26" max="16384" width="9.26953125" style="3"/>
  </cols>
  <sheetData>
    <row r="1" spans="1:25" ht="18">
      <c r="A1" s="45"/>
      <c r="B1" s="39" t="s">
        <v>14</v>
      </c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30" t="str">
        <f>'1. Cover'!M1</f>
        <v>Updated: 2021-11-29</v>
      </c>
    </row>
    <row r="2" spans="1:25" ht="18">
      <c r="A2" s="45"/>
      <c r="B2" s="506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30" t="str">
        <f>'1. Cover'!M2</f>
        <v>EB-2020-0290</v>
      </c>
    </row>
    <row r="3" spans="1:25" ht="18">
      <c r="A3" s="45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30" t="str">
        <f>'1. Cover'!M3</f>
        <v>Draft Payment Amounts Order</v>
      </c>
    </row>
    <row r="4" spans="1:25" ht="18">
      <c r="A4" s="45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30" t="str">
        <f>'1. Cover'!M4</f>
        <v>Appendix G</v>
      </c>
    </row>
    <row r="5" spans="1:25" ht="18.5" thickBot="1">
      <c r="A5" s="45"/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</row>
    <row r="6" spans="1:25" ht="16" thickBot="1">
      <c r="A6" s="45"/>
      <c r="B6" s="45"/>
      <c r="C6" s="2"/>
      <c r="D6" s="2"/>
      <c r="E6" s="532" t="s">
        <v>128</v>
      </c>
      <c r="F6" s="533"/>
      <c r="G6" s="533"/>
      <c r="H6" s="533"/>
      <c r="I6" s="533"/>
      <c r="J6" s="533"/>
      <c r="K6" s="533"/>
      <c r="L6" s="533"/>
      <c r="M6" s="533"/>
      <c r="N6" s="533"/>
      <c r="O6" s="533"/>
      <c r="P6" s="533"/>
      <c r="Q6" s="533"/>
      <c r="R6" s="533"/>
      <c r="S6" s="533"/>
      <c r="T6" s="533"/>
      <c r="U6" s="533"/>
      <c r="V6" s="533"/>
      <c r="W6" s="533"/>
      <c r="X6" s="533"/>
      <c r="Y6" s="534"/>
    </row>
    <row r="7" spans="1:25" ht="16" thickBot="1">
      <c r="A7" s="45"/>
      <c r="B7" s="35"/>
      <c r="C7" s="513"/>
      <c r="D7" s="173"/>
      <c r="E7" s="524">
        <v>2022</v>
      </c>
      <c r="F7" s="524"/>
      <c r="G7" s="524"/>
      <c r="H7" s="524"/>
      <c r="I7" s="525"/>
      <c r="J7" s="535">
        <v>2023</v>
      </c>
      <c r="K7" s="524"/>
      <c r="L7" s="524"/>
      <c r="M7" s="525"/>
      <c r="N7" s="524">
        <v>2024</v>
      </c>
      <c r="O7" s="524"/>
      <c r="P7" s="524"/>
      <c r="Q7" s="525"/>
      <c r="R7" s="524">
        <v>2025</v>
      </c>
      <c r="S7" s="524"/>
      <c r="T7" s="524"/>
      <c r="U7" s="525"/>
      <c r="V7" s="524">
        <v>2026</v>
      </c>
      <c r="W7" s="524"/>
      <c r="X7" s="524"/>
      <c r="Y7" s="525"/>
    </row>
    <row r="8" spans="1:25">
      <c r="A8" s="45"/>
      <c r="B8" s="32" t="s">
        <v>26</v>
      </c>
      <c r="C8" s="165"/>
      <c r="D8" s="174"/>
      <c r="E8" s="339" t="s">
        <v>27</v>
      </c>
      <c r="F8" s="145" t="s">
        <v>28</v>
      </c>
      <c r="G8" s="145"/>
      <c r="H8" s="145" t="s">
        <v>29</v>
      </c>
      <c r="I8" s="8" t="s">
        <v>29</v>
      </c>
      <c r="J8" s="60" t="s">
        <v>27</v>
      </c>
      <c r="K8" s="145" t="s">
        <v>28</v>
      </c>
      <c r="L8" s="145" t="s">
        <v>29</v>
      </c>
      <c r="M8" s="8" t="s">
        <v>29</v>
      </c>
      <c r="N8" s="60" t="s">
        <v>27</v>
      </c>
      <c r="O8" s="145" t="s">
        <v>30</v>
      </c>
      <c r="P8" s="145" t="s">
        <v>29</v>
      </c>
      <c r="Q8" s="8" t="s">
        <v>29</v>
      </c>
      <c r="R8" s="60" t="s">
        <v>27</v>
      </c>
      <c r="S8" s="145" t="s">
        <v>28</v>
      </c>
      <c r="T8" s="145" t="s">
        <v>29</v>
      </c>
      <c r="U8" s="8" t="s">
        <v>29</v>
      </c>
      <c r="V8" s="60" t="s">
        <v>27</v>
      </c>
      <c r="W8" s="145" t="s">
        <v>30</v>
      </c>
      <c r="X8" s="145" t="s">
        <v>29</v>
      </c>
      <c r="Y8" s="8" t="s">
        <v>29</v>
      </c>
    </row>
    <row r="9" spans="1:25" ht="16" thickBot="1">
      <c r="A9" s="45"/>
      <c r="B9" s="17" t="s">
        <v>11</v>
      </c>
      <c r="C9" s="10" t="s">
        <v>31</v>
      </c>
      <c r="D9" s="17"/>
      <c r="E9" s="215">
        <f>'4a. OEB_Adjustment_Input_Sheet'!$E$9</f>
        <v>44196</v>
      </c>
      <c r="F9" s="215">
        <v>44393</v>
      </c>
      <c r="G9" s="215"/>
      <c r="H9" s="146" t="s">
        <v>33</v>
      </c>
      <c r="I9" s="10" t="s">
        <v>34</v>
      </c>
      <c r="J9" s="215">
        <f>'4a. OEB_Adjustment_Input_Sheet'!$E$9</f>
        <v>44196</v>
      </c>
      <c r="K9" s="215">
        <v>44393</v>
      </c>
      <c r="L9" s="146" t="s">
        <v>33</v>
      </c>
      <c r="M9" s="10" t="s">
        <v>34</v>
      </c>
      <c r="N9" s="215">
        <f>'4a. OEB_Adjustment_Input_Sheet'!$E$9</f>
        <v>44196</v>
      </c>
      <c r="O9" s="215">
        <v>44393</v>
      </c>
      <c r="P9" s="146" t="s">
        <v>33</v>
      </c>
      <c r="Q9" s="10" t="s">
        <v>34</v>
      </c>
      <c r="R9" s="215">
        <f>'4a. OEB_Adjustment_Input_Sheet'!$E$9</f>
        <v>44196</v>
      </c>
      <c r="S9" s="215">
        <v>44393</v>
      </c>
      <c r="T9" s="146" t="s">
        <v>33</v>
      </c>
      <c r="U9" s="10" t="s">
        <v>34</v>
      </c>
      <c r="V9" s="215">
        <f>'4a. OEB_Adjustment_Input_Sheet'!$E$9</f>
        <v>44196</v>
      </c>
      <c r="W9" s="215">
        <v>44393</v>
      </c>
      <c r="X9" s="146" t="s">
        <v>33</v>
      </c>
      <c r="Y9" s="10" t="s">
        <v>34</v>
      </c>
    </row>
    <row r="10" spans="1:25">
      <c r="A10" s="45"/>
      <c r="B10" s="88"/>
      <c r="C10" s="169"/>
      <c r="D10" s="175"/>
      <c r="E10" s="142" t="s">
        <v>35</v>
      </c>
      <c r="F10" s="142" t="s">
        <v>36</v>
      </c>
      <c r="G10" s="142"/>
      <c r="H10" s="494" t="s">
        <v>37</v>
      </c>
      <c r="I10" s="144" t="s">
        <v>38</v>
      </c>
      <c r="J10" s="501" t="s">
        <v>39</v>
      </c>
      <c r="K10" s="142" t="s">
        <v>40</v>
      </c>
      <c r="L10" s="143" t="s">
        <v>41</v>
      </c>
      <c r="M10" s="144" t="s">
        <v>42</v>
      </c>
      <c r="N10" s="142" t="s">
        <v>43</v>
      </c>
      <c r="O10" s="142" t="s">
        <v>44</v>
      </c>
      <c r="P10" s="143" t="s">
        <v>45</v>
      </c>
      <c r="Q10" s="144" t="s">
        <v>46</v>
      </c>
      <c r="R10" s="142" t="s">
        <v>47</v>
      </c>
      <c r="S10" s="142" t="s">
        <v>48</v>
      </c>
      <c r="T10" s="143" t="s">
        <v>49</v>
      </c>
      <c r="U10" s="144" t="s">
        <v>50</v>
      </c>
      <c r="V10" s="142" t="s">
        <v>51</v>
      </c>
      <c r="W10" s="501" t="s">
        <v>52</v>
      </c>
      <c r="X10" s="143" t="s">
        <v>53</v>
      </c>
      <c r="Y10" s="144" t="s">
        <v>54</v>
      </c>
    </row>
    <row r="11" spans="1:25">
      <c r="A11" s="45"/>
      <c r="B11" s="55" t="s">
        <v>129</v>
      </c>
      <c r="C11" s="166"/>
      <c r="D11" s="175"/>
      <c r="E11" s="377"/>
      <c r="F11" s="377"/>
      <c r="G11" s="377"/>
      <c r="H11" s="377"/>
      <c r="I11" s="80"/>
      <c r="J11" s="377"/>
      <c r="K11" s="377"/>
      <c r="L11" s="377"/>
      <c r="M11" s="79"/>
      <c r="N11" s="377"/>
      <c r="O11" s="377"/>
      <c r="P11" s="377"/>
      <c r="Q11" s="79"/>
      <c r="R11" s="377"/>
      <c r="S11" s="377"/>
      <c r="T11" s="377"/>
      <c r="U11" s="79"/>
      <c r="V11" s="377"/>
      <c r="W11" s="377"/>
      <c r="X11" s="377"/>
      <c r="Y11" s="79"/>
    </row>
    <row r="12" spans="1:25">
      <c r="A12" s="45"/>
      <c r="B12" s="36">
        <f>MAX(B6:B11)+1</f>
        <v>1</v>
      </c>
      <c r="C12" s="183" t="s">
        <v>130</v>
      </c>
      <c r="D12" s="176" t="s">
        <v>131</v>
      </c>
      <c r="E12" s="291">
        <v>-36.372395366435839</v>
      </c>
      <c r="F12" s="291">
        <v>-36.372395366435839</v>
      </c>
      <c r="G12" s="291">
        <v>-36.372395366435839</v>
      </c>
      <c r="H12" s="379">
        <v>0</v>
      </c>
      <c r="I12" s="292">
        <f>F12+H12</f>
        <v>-36.372395366435839</v>
      </c>
      <c r="J12" s="291">
        <v>-36.372395366435839</v>
      </c>
      <c r="K12" s="291">
        <v>-36.372395366435839</v>
      </c>
      <c r="L12" s="379">
        <v>0</v>
      </c>
      <c r="M12" s="292">
        <f t="shared" ref="M12:M30" si="0">K12+L12</f>
        <v>-36.372395366435839</v>
      </c>
      <c r="N12" s="291">
        <v>-36.372395366435839</v>
      </c>
      <c r="O12" s="291">
        <v>-36.372395366435839</v>
      </c>
      <c r="P12" s="379">
        <v>0</v>
      </c>
      <c r="Q12" s="292">
        <f t="shared" ref="Q12:Q30" si="1">O12+P12</f>
        <v>-36.372395366435839</v>
      </c>
      <c r="R12" s="291">
        <v>0</v>
      </c>
      <c r="S12" s="291">
        <v>0</v>
      </c>
      <c r="T12" s="379">
        <v>0</v>
      </c>
      <c r="U12" s="292">
        <f t="shared" ref="U12:U30" si="2">S12+T12</f>
        <v>0</v>
      </c>
      <c r="V12" s="291">
        <v>0</v>
      </c>
      <c r="W12" s="291">
        <v>0</v>
      </c>
      <c r="X12" s="379">
        <v>0</v>
      </c>
      <c r="Y12" s="292">
        <f t="shared" ref="Y12:Y30" si="3">W12+X12</f>
        <v>0</v>
      </c>
    </row>
    <row r="13" spans="1:25">
      <c r="A13" s="45"/>
      <c r="B13" s="36">
        <f>MAX(B6:B12)+1</f>
        <v>2</v>
      </c>
      <c r="C13" s="183" t="s">
        <v>132</v>
      </c>
      <c r="D13" s="176" t="s">
        <v>131</v>
      </c>
      <c r="E13" s="291">
        <v>-11.118750766888654</v>
      </c>
      <c r="F13" s="291">
        <v>-11.118750766888654</v>
      </c>
      <c r="G13" s="291">
        <v>-11.118750766888654</v>
      </c>
      <c r="H13" s="379">
        <v>0</v>
      </c>
      <c r="I13" s="292">
        <f t="shared" ref="I13:I30" si="4">F13+H13</f>
        <v>-11.118750766888654</v>
      </c>
      <c r="J13" s="291">
        <v>-11.118750766888654</v>
      </c>
      <c r="K13" s="291">
        <v>-11.118750766888654</v>
      </c>
      <c r="L13" s="379">
        <v>0</v>
      </c>
      <c r="M13" s="292">
        <f t="shared" si="0"/>
        <v>-11.118750766888654</v>
      </c>
      <c r="N13" s="291">
        <v>-11.118750766888654</v>
      </c>
      <c r="O13" s="291">
        <v>-11.118750766888654</v>
      </c>
      <c r="P13" s="379">
        <v>0</v>
      </c>
      <c r="Q13" s="292">
        <f t="shared" si="1"/>
        <v>-11.118750766888654</v>
      </c>
      <c r="R13" s="291">
        <v>0</v>
      </c>
      <c r="S13" s="291">
        <v>0</v>
      </c>
      <c r="T13" s="379">
        <v>0</v>
      </c>
      <c r="U13" s="292">
        <f t="shared" si="2"/>
        <v>0</v>
      </c>
      <c r="V13" s="291">
        <v>0</v>
      </c>
      <c r="W13" s="291">
        <v>0</v>
      </c>
      <c r="X13" s="379">
        <v>0</v>
      </c>
      <c r="Y13" s="292">
        <f t="shared" si="3"/>
        <v>0</v>
      </c>
    </row>
    <row r="14" spans="1:25">
      <c r="A14" s="45"/>
      <c r="B14" s="36">
        <f>MAX(B6:B13)+1</f>
        <v>3</v>
      </c>
      <c r="C14" s="183" t="s">
        <v>133</v>
      </c>
      <c r="D14" s="176" t="s">
        <v>131</v>
      </c>
      <c r="E14" s="291">
        <v>8.5372177470322205E-3</v>
      </c>
      <c r="F14" s="291">
        <v>8.5372177470322205E-3</v>
      </c>
      <c r="G14" s="291">
        <v>8.5372177470322205E-3</v>
      </c>
      <c r="H14" s="379">
        <v>0</v>
      </c>
      <c r="I14" s="292">
        <f t="shared" si="4"/>
        <v>8.5372177470322205E-3</v>
      </c>
      <c r="J14" s="291">
        <v>8.5372177470322205E-3</v>
      </c>
      <c r="K14" s="291">
        <v>8.5372177470322205E-3</v>
      </c>
      <c r="L14" s="379">
        <v>0</v>
      </c>
      <c r="M14" s="292">
        <f t="shared" si="0"/>
        <v>8.5372177470322205E-3</v>
      </c>
      <c r="N14" s="291">
        <v>8.5372177470322205E-3</v>
      </c>
      <c r="O14" s="291">
        <v>8.5372177470322205E-3</v>
      </c>
      <c r="P14" s="379">
        <v>0</v>
      </c>
      <c r="Q14" s="292">
        <f t="shared" si="1"/>
        <v>8.5372177470322205E-3</v>
      </c>
      <c r="R14" s="291">
        <v>0</v>
      </c>
      <c r="S14" s="291">
        <v>0</v>
      </c>
      <c r="T14" s="379">
        <v>0</v>
      </c>
      <c r="U14" s="292">
        <f t="shared" si="2"/>
        <v>0</v>
      </c>
      <c r="V14" s="291">
        <v>0</v>
      </c>
      <c r="W14" s="291">
        <v>0</v>
      </c>
      <c r="X14" s="379">
        <v>0</v>
      </c>
      <c r="Y14" s="292">
        <f t="shared" si="3"/>
        <v>0</v>
      </c>
    </row>
    <row r="15" spans="1:25">
      <c r="A15" s="45"/>
      <c r="B15" s="36">
        <f>MAX(B6:B14)+1</f>
        <v>4</v>
      </c>
      <c r="C15" s="183" t="s">
        <v>134</v>
      </c>
      <c r="D15" s="176" t="s">
        <v>131</v>
      </c>
      <c r="E15" s="291">
        <v>69.443659309731842</v>
      </c>
      <c r="F15" s="291">
        <v>56.110325976398499</v>
      </c>
      <c r="G15" s="291">
        <v>56.110325976398499</v>
      </c>
      <c r="H15" s="379">
        <v>0</v>
      </c>
      <c r="I15" s="292">
        <f t="shared" si="4"/>
        <v>56.110325976398499</v>
      </c>
      <c r="J15" s="291">
        <v>69.443659309731842</v>
      </c>
      <c r="K15" s="291">
        <v>56.110325976398499</v>
      </c>
      <c r="L15" s="379">
        <v>0</v>
      </c>
      <c r="M15" s="292">
        <f t="shared" si="0"/>
        <v>56.110325976398499</v>
      </c>
      <c r="N15" s="291">
        <v>69.443659309731842</v>
      </c>
      <c r="O15" s="291">
        <v>56.110325976398499</v>
      </c>
      <c r="P15" s="379">
        <v>0</v>
      </c>
      <c r="Q15" s="292">
        <f t="shared" si="1"/>
        <v>56.110325976398499</v>
      </c>
      <c r="R15" s="291">
        <v>0</v>
      </c>
      <c r="S15" s="291">
        <v>0</v>
      </c>
      <c r="T15" s="379">
        <v>0</v>
      </c>
      <c r="U15" s="292">
        <f t="shared" si="2"/>
        <v>0</v>
      </c>
      <c r="V15" s="291">
        <v>0</v>
      </c>
      <c r="W15" s="291">
        <v>0</v>
      </c>
      <c r="X15" s="379">
        <v>0</v>
      </c>
      <c r="Y15" s="292">
        <f t="shared" si="3"/>
        <v>0</v>
      </c>
    </row>
    <row r="16" spans="1:25">
      <c r="A16" s="45"/>
      <c r="B16" s="36">
        <f>MAX(B6:B15)+1</f>
        <v>5</v>
      </c>
      <c r="C16" s="183" t="s">
        <v>135</v>
      </c>
      <c r="D16" s="176"/>
      <c r="E16" s="291">
        <v>-0.87840184081436379</v>
      </c>
      <c r="F16" s="291">
        <v>-0.87840184081436379</v>
      </c>
      <c r="G16" s="291">
        <v>-0.87840184081436379</v>
      </c>
      <c r="H16" s="379">
        <v>0</v>
      </c>
      <c r="I16" s="292">
        <f t="shared" si="4"/>
        <v>-0.87840184081436379</v>
      </c>
      <c r="J16" s="291">
        <v>-0.87840184081436379</v>
      </c>
      <c r="K16" s="291">
        <v>-0.87840184081436379</v>
      </c>
      <c r="L16" s="379">
        <v>0</v>
      </c>
      <c r="M16" s="292">
        <f t="shared" si="0"/>
        <v>-0.87840184081436379</v>
      </c>
      <c r="N16" s="291">
        <v>-0.87840184081436379</v>
      </c>
      <c r="O16" s="291">
        <v>-0.87840184081436379</v>
      </c>
      <c r="P16" s="379">
        <v>0</v>
      </c>
      <c r="Q16" s="292">
        <f t="shared" si="1"/>
        <v>-0.87840184081436379</v>
      </c>
      <c r="R16" s="291">
        <v>0</v>
      </c>
      <c r="S16" s="291">
        <v>0</v>
      </c>
      <c r="T16" s="379">
        <v>0</v>
      </c>
      <c r="U16" s="292">
        <f t="shared" si="2"/>
        <v>0</v>
      </c>
      <c r="V16" s="291">
        <v>0</v>
      </c>
      <c r="W16" s="291">
        <v>0</v>
      </c>
      <c r="X16" s="379">
        <v>0</v>
      </c>
      <c r="Y16" s="292">
        <f t="shared" si="3"/>
        <v>0</v>
      </c>
    </row>
    <row r="17" spans="1:25">
      <c r="A17" s="45"/>
      <c r="B17" s="36">
        <f>MAX(B6:B16)+1</f>
        <v>6</v>
      </c>
      <c r="C17" s="183" t="s">
        <v>136</v>
      </c>
      <c r="D17" s="176"/>
      <c r="E17" s="291">
        <v>0</v>
      </c>
      <c r="F17" s="291">
        <v>0</v>
      </c>
      <c r="G17" s="291">
        <v>0</v>
      </c>
      <c r="H17" s="379">
        <v>0</v>
      </c>
      <c r="I17" s="292">
        <f t="shared" si="4"/>
        <v>0</v>
      </c>
      <c r="J17" s="291">
        <v>0</v>
      </c>
      <c r="K17" s="291">
        <v>0</v>
      </c>
      <c r="L17" s="379">
        <v>0</v>
      </c>
      <c r="M17" s="292">
        <f t="shared" si="0"/>
        <v>0</v>
      </c>
      <c r="N17" s="291">
        <v>0</v>
      </c>
      <c r="O17" s="291">
        <v>0</v>
      </c>
      <c r="P17" s="379">
        <v>0</v>
      </c>
      <c r="Q17" s="292">
        <f t="shared" si="1"/>
        <v>0</v>
      </c>
      <c r="R17" s="291">
        <v>0</v>
      </c>
      <c r="S17" s="291">
        <v>0</v>
      </c>
      <c r="T17" s="379">
        <v>0</v>
      </c>
      <c r="U17" s="292">
        <f t="shared" si="2"/>
        <v>0</v>
      </c>
      <c r="V17" s="291">
        <v>0</v>
      </c>
      <c r="W17" s="291">
        <v>0</v>
      </c>
      <c r="X17" s="379">
        <v>0</v>
      </c>
      <c r="Y17" s="292">
        <f t="shared" si="3"/>
        <v>0</v>
      </c>
    </row>
    <row r="18" spans="1:25">
      <c r="A18" s="45"/>
      <c r="B18" s="36">
        <f>MAX(B6:B17)+1</f>
        <v>7</v>
      </c>
      <c r="C18" s="183" t="s">
        <v>137</v>
      </c>
      <c r="D18" s="176" t="s">
        <v>131</v>
      </c>
      <c r="E18" s="291">
        <v>1.2586587673050076</v>
      </c>
      <c r="F18" s="291">
        <v>1.2586587673050076</v>
      </c>
      <c r="G18" s="291">
        <v>1.2586587673050076</v>
      </c>
      <c r="H18" s="379">
        <v>0</v>
      </c>
      <c r="I18" s="292">
        <f t="shared" si="4"/>
        <v>1.2586587673050076</v>
      </c>
      <c r="J18" s="291">
        <v>1.2586587673050076</v>
      </c>
      <c r="K18" s="291">
        <v>1.2586587673050076</v>
      </c>
      <c r="L18" s="379">
        <v>0</v>
      </c>
      <c r="M18" s="292">
        <f t="shared" si="0"/>
        <v>1.2586587673050076</v>
      </c>
      <c r="N18" s="291">
        <v>1.2586587673050076</v>
      </c>
      <c r="O18" s="291">
        <v>1.2586587673050076</v>
      </c>
      <c r="P18" s="379">
        <v>0</v>
      </c>
      <c r="Q18" s="292">
        <f t="shared" si="1"/>
        <v>1.2586587673050076</v>
      </c>
      <c r="R18" s="291">
        <v>0</v>
      </c>
      <c r="S18" s="291">
        <v>0</v>
      </c>
      <c r="T18" s="379">
        <v>0</v>
      </c>
      <c r="U18" s="292">
        <f t="shared" si="2"/>
        <v>0</v>
      </c>
      <c r="V18" s="291">
        <v>0</v>
      </c>
      <c r="W18" s="291">
        <v>0</v>
      </c>
      <c r="X18" s="379">
        <v>0</v>
      </c>
      <c r="Y18" s="292">
        <f t="shared" si="3"/>
        <v>0</v>
      </c>
    </row>
    <row r="19" spans="1:25">
      <c r="A19" s="45"/>
      <c r="B19" s="36">
        <f>MAX(B6:B18)+1</f>
        <v>8</v>
      </c>
      <c r="C19" s="183" t="s">
        <v>138</v>
      </c>
      <c r="D19" s="176" t="s">
        <v>131</v>
      </c>
      <c r="E19" s="291">
        <v>1.0502686788579121</v>
      </c>
      <c r="F19" s="291">
        <v>1.0502686788579121</v>
      </c>
      <c r="G19" s="291">
        <v>1.0502686788579121</v>
      </c>
      <c r="H19" s="379">
        <v>0</v>
      </c>
      <c r="I19" s="292">
        <f t="shared" si="4"/>
        <v>1.0502686788579121</v>
      </c>
      <c r="J19" s="291">
        <v>1.0502686788579121</v>
      </c>
      <c r="K19" s="291">
        <v>1.0502686788579121</v>
      </c>
      <c r="L19" s="379">
        <v>0</v>
      </c>
      <c r="M19" s="292">
        <f t="shared" si="0"/>
        <v>1.0502686788579121</v>
      </c>
      <c r="N19" s="291">
        <v>1.0502686788579121</v>
      </c>
      <c r="O19" s="291">
        <v>1.0502686788579121</v>
      </c>
      <c r="P19" s="379">
        <v>0</v>
      </c>
      <c r="Q19" s="292">
        <f t="shared" si="1"/>
        <v>1.0502686788579121</v>
      </c>
      <c r="R19" s="291">
        <v>0</v>
      </c>
      <c r="S19" s="291">
        <v>0</v>
      </c>
      <c r="T19" s="379">
        <v>0</v>
      </c>
      <c r="U19" s="292">
        <f t="shared" si="2"/>
        <v>0</v>
      </c>
      <c r="V19" s="291">
        <v>0</v>
      </c>
      <c r="W19" s="291">
        <v>0</v>
      </c>
      <c r="X19" s="379">
        <v>0</v>
      </c>
      <c r="Y19" s="292">
        <f t="shared" si="3"/>
        <v>0</v>
      </c>
    </row>
    <row r="20" spans="1:25">
      <c r="A20" s="45"/>
      <c r="B20" s="36">
        <f>MAX(B6:B19)+1</f>
        <v>9</v>
      </c>
      <c r="C20" s="183" t="s">
        <v>139</v>
      </c>
      <c r="D20" s="176"/>
      <c r="E20" s="291">
        <v>0</v>
      </c>
      <c r="F20" s="291">
        <v>0</v>
      </c>
      <c r="G20" s="291">
        <v>0</v>
      </c>
      <c r="H20" s="379">
        <v>0</v>
      </c>
      <c r="I20" s="292">
        <f t="shared" si="4"/>
        <v>0</v>
      </c>
      <c r="J20" s="291">
        <v>0</v>
      </c>
      <c r="K20" s="291">
        <v>0</v>
      </c>
      <c r="L20" s="379">
        <v>0</v>
      </c>
      <c r="M20" s="292">
        <f t="shared" si="0"/>
        <v>0</v>
      </c>
      <c r="N20" s="291">
        <v>0</v>
      </c>
      <c r="O20" s="291">
        <v>0</v>
      </c>
      <c r="P20" s="379">
        <v>0</v>
      </c>
      <c r="Q20" s="292">
        <f t="shared" si="1"/>
        <v>0</v>
      </c>
      <c r="R20" s="291">
        <v>0</v>
      </c>
      <c r="S20" s="291">
        <v>0</v>
      </c>
      <c r="T20" s="379">
        <v>0</v>
      </c>
      <c r="U20" s="292">
        <f t="shared" si="2"/>
        <v>0</v>
      </c>
      <c r="V20" s="291">
        <v>0</v>
      </c>
      <c r="W20" s="291">
        <v>0</v>
      </c>
      <c r="X20" s="379">
        <v>0</v>
      </c>
      <c r="Y20" s="292">
        <f t="shared" si="3"/>
        <v>0</v>
      </c>
    </row>
    <row r="21" spans="1:25" ht="31">
      <c r="A21" s="45"/>
      <c r="B21" s="36">
        <f>MAX(B6:B20)+1</f>
        <v>10</v>
      </c>
      <c r="C21" s="183" t="s">
        <v>140</v>
      </c>
      <c r="D21" s="176" t="s">
        <v>131</v>
      </c>
      <c r="E21" s="291">
        <v>8.2562541568954106</v>
      </c>
      <c r="F21" s="291">
        <v>8.2562541568954106</v>
      </c>
      <c r="G21" s="291">
        <v>8.2562541568954106</v>
      </c>
      <c r="H21" s="379">
        <v>0</v>
      </c>
      <c r="I21" s="292">
        <f t="shared" si="4"/>
        <v>8.2562541568954106</v>
      </c>
      <c r="J21" s="291">
        <v>8.2562541568954106</v>
      </c>
      <c r="K21" s="291">
        <v>8.2562541568954106</v>
      </c>
      <c r="L21" s="379">
        <v>0</v>
      </c>
      <c r="M21" s="292">
        <f t="shared" si="0"/>
        <v>8.2562541568954106</v>
      </c>
      <c r="N21" s="291">
        <v>8.2562541568954106</v>
      </c>
      <c r="O21" s="291">
        <v>8.2562541568954106</v>
      </c>
      <c r="P21" s="379">
        <v>0</v>
      </c>
      <c r="Q21" s="292">
        <f t="shared" si="1"/>
        <v>8.2562541568954106</v>
      </c>
      <c r="R21" s="291">
        <v>8.2562541568954106</v>
      </c>
      <c r="S21" s="291">
        <v>8.2562541568954106</v>
      </c>
      <c r="T21" s="379">
        <v>0</v>
      </c>
      <c r="U21" s="292">
        <f t="shared" si="2"/>
        <v>8.2562541568954106</v>
      </c>
      <c r="V21" s="291">
        <v>8.2562541568954106</v>
      </c>
      <c r="W21" s="291">
        <v>8.2562541568954106</v>
      </c>
      <c r="X21" s="379">
        <v>0</v>
      </c>
      <c r="Y21" s="292">
        <f t="shared" si="3"/>
        <v>8.2562541568954106</v>
      </c>
    </row>
    <row r="22" spans="1:25" ht="46.5">
      <c r="A22" s="45"/>
      <c r="B22" s="36">
        <f>MAX(B6:B21)+1</f>
        <v>11</v>
      </c>
      <c r="C22" s="183" t="s">
        <v>141</v>
      </c>
      <c r="D22" s="176"/>
      <c r="E22" s="291">
        <v>6.9883765608203339</v>
      </c>
      <c r="F22" s="291">
        <v>6.9883765608203339</v>
      </c>
      <c r="G22" s="291">
        <v>6.9883765608203339</v>
      </c>
      <c r="H22" s="379">
        <v>0</v>
      </c>
      <c r="I22" s="292">
        <f t="shared" si="4"/>
        <v>6.9883765608203339</v>
      </c>
      <c r="J22" s="291">
        <v>6.9883765608203339</v>
      </c>
      <c r="K22" s="291">
        <v>6.9883765608203339</v>
      </c>
      <c r="L22" s="379">
        <v>0</v>
      </c>
      <c r="M22" s="292">
        <f t="shared" si="0"/>
        <v>6.9883765608203339</v>
      </c>
      <c r="N22" s="291">
        <v>6.9883765608203339</v>
      </c>
      <c r="O22" s="291">
        <v>6.9883765608203339</v>
      </c>
      <c r="P22" s="379">
        <v>0</v>
      </c>
      <c r="Q22" s="292">
        <f t="shared" si="1"/>
        <v>6.9883765608203339</v>
      </c>
      <c r="R22" s="291">
        <v>0</v>
      </c>
      <c r="S22" s="291">
        <v>0</v>
      </c>
      <c r="T22" s="379">
        <v>0</v>
      </c>
      <c r="U22" s="292">
        <f t="shared" si="2"/>
        <v>0</v>
      </c>
      <c r="V22" s="291">
        <v>0</v>
      </c>
      <c r="W22" s="291">
        <v>0</v>
      </c>
      <c r="X22" s="379">
        <v>0</v>
      </c>
      <c r="Y22" s="292">
        <f t="shared" si="3"/>
        <v>0</v>
      </c>
    </row>
    <row r="23" spans="1:25" ht="31">
      <c r="A23" s="45"/>
      <c r="B23" s="36">
        <f>MAX(B6:B22)+1</f>
        <v>12</v>
      </c>
      <c r="C23" s="183" t="s">
        <v>142</v>
      </c>
      <c r="D23" s="176"/>
      <c r="E23" s="291">
        <v>8.8274050273352174</v>
      </c>
      <c r="F23" s="291">
        <v>8.8274050273352174</v>
      </c>
      <c r="G23" s="291">
        <v>8.8274050273352174</v>
      </c>
      <c r="H23" s="379">
        <v>0</v>
      </c>
      <c r="I23" s="292">
        <f t="shared" si="4"/>
        <v>8.8274050273352174</v>
      </c>
      <c r="J23" s="291">
        <v>8.8274050273352174</v>
      </c>
      <c r="K23" s="291">
        <v>8.8274050273352174</v>
      </c>
      <c r="L23" s="379">
        <v>0</v>
      </c>
      <c r="M23" s="292">
        <f t="shared" si="0"/>
        <v>8.8274050273352174</v>
      </c>
      <c r="N23" s="291">
        <v>8.8274050273352174</v>
      </c>
      <c r="O23" s="291">
        <v>8.8274050273352174</v>
      </c>
      <c r="P23" s="379">
        <v>0</v>
      </c>
      <c r="Q23" s="292">
        <f t="shared" si="1"/>
        <v>8.8274050273352174</v>
      </c>
      <c r="R23" s="291">
        <v>8.8274050273352174</v>
      </c>
      <c r="S23" s="291">
        <v>8.8274050273352174</v>
      </c>
      <c r="T23" s="379">
        <v>0</v>
      </c>
      <c r="U23" s="292">
        <f t="shared" si="2"/>
        <v>8.8274050273352174</v>
      </c>
      <c r="V23" s="291">
        <v>8.8274050273352174</v>
      </c>
      <c r="W23" s="291">
        <v>8.8274050273352174</v>
      </c>
      <c r="X23" s="379">
        <v>0</v>
      </c>
      <c r="Y23" s="292">
        <f t="shared" si="3"/>
        <v>8.8274050273352174</v>
      </c>
    </row>
    <row r="24" spans="1:25">
      <c r="A24" s="45"/>
      <c r="B24" s="36">
        <f>MAX(B6:B23)+1</f>
        <v>13</v>
      </c>
      <c r="C24" s="183" t="s">
        <v>143</v>
      </c>
      <c r="D24" s="176"/>
      <c r="E24" s="291">
        <v>-12.851397396511906</v>
      </c>
      <c r="F24" s="291">
        <v>-12.851397396511906</v>
      </c>
      <c r="G24" s="291">
        <v>-12.851397396511906</v>
      </c>
      <c r="H24" s="379">
        <v>0</v>
      </c>
      <c r="I24" s="292">
        <f t="shared" si="4"/>
        <v>-12.851397396511906</v>
      </c>
      <c r="J24" s="291">
        <v>-12.851397396511906</v>
      </c>
      <c r="K24" s="291">
        <v>-12.851397396511906</v>
      </c>
      <c r="L24" s="379">
        <v>0</v>
      </c>
      <c r="M24" s="292">
        <f t="shared" si="0"/>
        <v>-12.851397396511906</v>
      </c>
      <c r="N24" s="291">
        <v>-12.851397396511906</v>
      </c>
      <c r="O24" s="291">
        <v>-12.851397396511906</v>
      </c>
      <c r="P24" s="379">
        <v>0</v>
      </c>
      <c r="Q24" s="292">
        <f t="shared" si="1"/>
        <v>-12.851397396511906</v>
      </c>
      <c r="R24" s="291">
        <v>0</v>
      </c>
      <c r="S24" s="291">
        <v>0</v>
      </c>
      <c r="T24" s="379">
        <v>0</v>
      </c>
      <c r="U24" s="292">
        <f t="shared" si="2"/>
        <v>0</v>
      </c>
      <c r="V24" s="291">
        <v>0</v>
      </c>
      <c r="W24" s="291">
        <v>0</v>
      </c>
      <c r="X24" s="379">
        <v>0</v>
      </c>
      <c r="Y24" s="292">
        <f t="shared" si="3"/>
        <v>0</v>
      </c>
    </row>
    <row r="25" spans="1:25" ht="31">
      <c r="A25" s="45"/>
      <c r="B25" s="36">
        <f>MAX(B6:B24)+1</f>
        <v>14</v>
      </c>
      <c r="C25" s="183" t="s">
        <v>144</v>
      </c>
      <c r="D25" s="176"/>
      <c r="E25" s="291">
        <v>-3.217191323594245E-2</v>
      </c>
      <c r="F25" s="291">
        <v>-3.217191323594245E-2</v>
      </c>
      <c r="G25" s="291">
        <v>-3.217191323594245E-2</v>
      </c>
      <c r="H25" s="379">
        <v>0</v>
      </c>
      <c r="I25" s="292">
        <f t="shared" si="4"/>
        <v>-3.217191323594245E-2</v>
      </c>
      <c r="J25" s="291">
        <v>-3.217191323594245E-2</v>
      </c>
      <c r="K25" s="291">
        <v>-3.217191323594245E-2</v>
      </c>
      <c r="L25" s="379">
        <v>0</v>
      </c>
      <c r="M25" s="292">
        <f t="shared" si="0"/>
        <v>-3.217191323594245E-2</v>
      </c>
      <c r="N25" s="291">
        <v>-3.217191323594245E-2</v>
      </c>
      <c r="O25" s="291">
        <v>-3.217191323594245E-2</v>
      </c>
      <c r="P25" s="379">
        <v>0</v>
      </c>
      <c r="Q25" s="292">
        <f t="shared" si="1"/>
        <v>-3.217191323594245E-2</v>
      </c>
      <c r="R25" s="291">
        <v>0</v>
      </c>
      <c r="S25" s="291">
        <v>0</v>
      </c>
      <c r="T25" s="379">
        <v>0</v>
      </c>
      <c r="U25" s="292">
        <f t="shared" si="2"/>
        <v>0</v>
      </c>
      <c r="V25" s="291">
        <v>0</v>
      </c>
      <c r="W25" s="291">
        <v>0</v>
      </c>
      <c r="X25" s="379">
        <v>0</v>
      </c>
      <c r="Y25" s="292">
        <f t="shared" si="3"/>
        <v>0</v>
      </c>
    </row>
    <row r="26" spans="1:25">
      <c r="A26" s="45"/>
      <c r="B26" s="36">
        <f>MAX(B6:B25)+1</f>
        <v>15</v>
      </c>
      <c r="C26" s="183" t="s">
        <v>145</v>
      </c>
      <c r="D26" s="176"/>
      <c r="E26" s="291">
        <v>1.1307633751059516</v>
      </c>
      <c r="F26" s="291">
        <v>1.1307633751059516</v>
      </c>
      <c r="G26" s="291">
        <v>1.1307633751059516</v>
      </c>
      <c r="H26" s="379">
        <v>0</v>
      </c>
      <c r="I26" s="292">
        <f t="shared" si="4"/>
        <v>1.1307633751059516</v>
      </c>
      <c r="J26" s="291">
        <v>1.1307633751059516</v>
      </c>
      <c r="K26" s="291">
        <v>1.1307633751059516</v>
      </c>
      <c r="L26" s="379">
        <v>0</v>
      </c>
      <c r="M26" s="292">
        <f t="shared" si="0"/>
        <v>1.1307633751059516</v>
      </c>
      <c r="N26" s="291">
        <v>1.1307633751059516</v>
      </c>
      <c r="O26" s="291">
        <v>1.1307633751059516</v>
      </c>
      <c r="P26" s="379">
        <v>0</v>
      </c>
      <c r="Q26" s="292">
        <f t="shared" si="1"/>
        <v>1.1307633751059516</v>
      </c>
      <c r="R26" s="291">
        <v>0</v>
      </c>
      <c r="S26" s="291">
        <v>0</v>
      </c>
      <c r="T26" s="379">
        <v>0</v>
      </c>
      <c r="U26" s="292">
        <f t="shared" si="2"/>
        <v>0</v>
      </c>
      <c r="V26" s="291">
        <v>0</v>
      </c>
      <c r="W26" s="291">
        <v>0</v>
      </c>
      <c r="X26" s="379">
        <v>0</v>
      </c>
      <c r="Y26" s="292">
        <f t="shared" si="3"/>
        <v>0</v>
      </c>
    </row>
    <row r="27" spans="1:25">
      <c r="A27" s="45"/>
      <c r="B27" s="36">
        <f>MAX(B6:B26)+1</f>
        <v>16</v>
      </c>
      <c r="C27" s="303" t="s">
        <v>85</v>
      </c>
      <c r="D27" s="176"/>
      <c r="E27" s="291">
        <v>35.710805809912003</v>
      </c>
      <c r="F27" s="291">
        <v>22.37747247657866</v>
      </c>
      <c r="G27" s="291">
        <v>22.37747247657866</v>
      </c>
      <c r="H27" s="379">
        <v>0</v>
      </c>
      <c r="I27" s="292">
        <f t="shared" si="4"/>
        <v>22.37747247657866</v>
      </c>
      <c r="J27" s="291">
        <v>35.710805809912003</v>
      </c>
      <c r="K27" s="291">
        <v>22.37747247657866</v>
      </c>
      <c r="L27" s="379">
        <v>0</v>
      </c>
      <c r="M27" s="292">
        <f t="shared" si="0"/>
        <v>22.37747247657866</v>
      </c>
      <c r="N27" s="291">
        <v>35.710805809912003</v>
      </c>
      <c r="O27" s="291">
        <v>22.37747247657866</v>
      </c>
      <c r="P27" s="379">
        <v>0</v>
      </c>
      <c r="Q27" s="292">
        <f t="shared" si="1"/>
        <v>22.37747247657866</v>
      </c>
      <c r="R27" s="291">
        <v>17.083659184230626</v>
      </c>
      <c r="S27" s="291">
        <v>17.083659184230626</v>
      </c>
      <c r="T27" s="379">
        <v>0</v>
      </c>
      <c r="U27" s="292">
        <f t="shared" si="2"/>
        <v>17.083659184230626</v>
      </c>
      <c r="V27" s="291">
        <v>17.083659184230626</v>
      </c>
      <c r="W27" s="291">
        <v>17.083659184230626</v>
      </c>
      <c r="X27" s="379">
        <v>0</v>
      </c>
      <c r="Y27" s="292">
        <f t="shared" si="3"/>
        <v>17.083659184230626</v>
      </c>
    </row>
    <row r="28" spans="1:25" ht="31">
      <c r="A28" s="45"/>
      <c r="B28" s="36">
        <f>MAX(B8:B27)+1</f>
        <v>17</v>
      </c>
      <c r="C28" s="183" t="s">
        <v>146</v>
      </c>
      <c r="D28" s="176"/>
      <c r="E28" s="291">
        <v>2.7520847189651363</v>
      </c>
      <c r="F28" s="291">
        <v>2.7520847189651363</v>
      </c>
      <c r="G28" s="291">
        <v>2.7520847189651363</v>
      </c>
      <c r="H28" s="379">
        <v>0</v>
      </c>
      <c r="I28" s="292">
        <f t="shared" si="4"/>
        <v>2.7520847189651363</v>
      </c>
      <c r="J28" s="291">
        <v>2.7520847189651363</v>
      </c>
      <c r="K28" s="291">
        <v>2.7520847189651363</v>
      </c>
      <c r="L28" s="379">
        <v>0</v>
      </c>
      <c r="M28" s="292">
        <f t="shared" si="0"/>
        <v>2.7520847189651363</v>
      </c>
      <c r="N28" s="291">
        <v>2.7520847189651363</v>
      </c>
      <c r="O28" s="291">
        <v>2.7520847189651363</v>
      </c>
      <c r="P28" s="379">
        <v>0</v>
      </c>
      <c r="Q28" s="292">
        <f t="shared" si="1"/>
        <v>2.7520847189651363</v>
      </c>
      <c r="R28" s="291">
        <v>2.7520847189651363</v>
      </c>
      <c r="S28" s="291">
        <v>2.7520847189651363</v>
      </c>
      <c r="T28" s="379">
        <v>0</v>
      </c>
      <c r="U28" s="292">
        <f t="shared" si="2"/>
        <v>2.7520847189651363</v>
      </c>
      <c r="V28" s="291">
        <v>2.7520847189651363</v>
      </c>
      <c r="W28" s="291">
        <v>2.7520847189651363</v>
      </c>
      <c r="X28" s="379">
        <v>0</v>
      </c>
      <c r="Y28" s="292">
        <f t="shared" si="3"/>
        <v>2.7520847189651363</v>
      </c>
    </row>
    <row r="29" spans="1:25" ht="31">
      <c r="A29" s="45"/>
      <c r="B29" s="36">
        <f>MAX(B9:B28)+1</f>
        <v>18</v>
      </c>
      <c r="C29" s="183" t="s">
        <v>147</v>
      </c>
      <c r="D29" s="176"/>
      <c r="E29" s="291">
        <v>2.329458853606778</v>
      </c>
      <c r="F29" s="291">
        <v>2.329458853606778</v>
      </c>
      <c r="G29" s="291">
        <v>2.329458853606778</v>
      </c>
      <c r="H29" s="379">
        <v>0</v>
      </c>
      <c r="I29" s="292">
        <f t="shared" si="4"/>
        <v>2.329458853606778</v>
      </c>
      <c r="J29" s="291">
        <v>2.329458853606778</v>
      </c>
      <c r="K29" s="291">
        <v>2.329458853606778</v>
      </c>
      <c r="L29" s="379">
        <v>0</v>
      </c>
      <c r="M29" s="292">
        <f t="shared" si="0"/>
        <v>2.329458853606778</v>
      </c>
      <c r="N29" s="291">
        <v>2.329458853606778</v>
      </c>
      <c r="O29" s="291">
        <v>2.329458853606778</v>
      </c>
      <c r="P29" s="379">
        <v>0</v>
      </c>
      <c r="Q29" s="292">
        <f t="shared" si="1"/>
        <v>2.329458853606778</v>
      </c>
      <c r="R29" s="291">
        <v>0</v>
      </c>
      <c r="S29" s="291">
        <v>0</v>
      </c>
      <c r="T29" s="379">
        <v>0</v>
      </c>
      <c r="U29" s="292">
        <f t="shared" si="2"/>
        <v>0</v>
      </c>
      <c r="V29" s="291">
        <v>0</v>
      </c>
      <c r="W29" s="291">
        <v>0</v>
      </c>
      <c r="X29" s="379">
        <v>0</v>
      </c>
      <c r="Y29" s="292">
        <f t="shared" si="3"/>
        <v>0</v>
      </c>
    </row>
    <row r="30" spans="1:25" ht="31">
      <c r="A30" s="45"/>
      <c r="B30" s="36">
        <f>MAX(B10:B29)+1</f>
        <v>19</v>
      </c>
      <c r="C30" s="183" t="s">
        <v>148</v>
      </c>
      <c r="D30" s="176"/>
      <c r="E30" s="291">
        <v>2.9424683424450726</v>
      </c>
      <c r="F30" s="291">
        <v>2.9424683424450726</v>
      </c>
      <c r="G30" s="291">
        <v>2.9424683424450726</v>
      </c>
      <c r="H30" s="379">
        <v>0</v>
      </c>
      <c r="I30" s="292">
        <f t="shared" si="4"/>
        <v>2.9424683424450726</v>
      </c>
      <c r="J30" s="291">
        <v>2.9424683424450726</v>
      </c>
      <c r="K30" s="291">
        <v>2.9424683424450726</v>
      </c>
      <c r="L30" s="379">
        <v>0</v>
      </c>
      <c r="M30" s="292">
        <f t="shared" si="0"/>
        <v>2.9424683424450726</v>
      </c>
      <c r="N30" s="291">
        <v>2.9424683424450726</v>
      </c>
      <c r="O30" s="291">
        <v>2.9424683424450726</v>
      </c>
      <c r="P30" s="379">
        <v>0</v>
      </c>
      <c r="Q30" s="292">
        <f t="shared" si="1"/>
        <v>2.9424683424450726</v>
      </c>
      <c r="R30" s="291">
        <v>2.9424683424450726</v>
      </c>
      <c r="S30" s="291">
        <v>2.9424683424450726</v>
      </c>
      <c r="T30" s="379">
        <v>0</v>
      </c>
      <c r="U30" s="292">
        <f t="shared" si="2"/>
        <v>2.9424683424450726</v>
      </c>
      <c r="V30" s="291">
        <v>2.9424683424450726</v>
      </c>
      <c r="W30" s="291">
        <v>2.9424683424450726</v>
      </c>
      <c r="X30" s="379">
        <v>0</v>
      </c>
      <c r="Y30" s="292">
        <f t="shared" si="3"/>
        <v>2.9424683424450726</v>
      </c>
    </row>
    <row r="31" spans="1:25">
      <c r="A31" s="45"/>
      <c r="B31" s="36">
        <v>20</v>
      </c>
      <c r="C31" s="183" t="s">
        <v>149</v>
      </c>
      <c r="D31" s="176"/>
      <c r="E31" s="291"/>
      <c r="F31" s="291">
        <v>3.6429349832292708</v>
      </c>
      <c r="G31" s="291">
        <v>3.6429349832292708</v>
      </c>
      <c r="H31" s="379">
        <v>0</v>
      </c>
      <c r="I31" s="292">
        <f>H31+F31</f>
        <v>3.6429349832292708</v>
      </c>
      <c r="J31" s="291"/>
      <c r="K31" s="291">
        <v>3.6429349832292708</v>
      </c>
      <c r="L31" s="379">
        <v>0</v>
      </c>
      <c r="M31" s="292">
        <f>L31+K31</f>
        <v>3.6429349832292708</v>
      </c>
      <c r="N31" s="291"/>
      <c r="O31" s="291">
        <v>3.6429349832292708</v>
      </c>
      <c r="P31" s="379">
        <v>0</v>
      </c>
      <c r="Q31" s="292">
        <f>P31+O31</f>
        <v>3.6429349832292708</v>
      </c>
      <c r="R31" s="291"/>
      <c r="S31" s="291">
        <v>0</v>
      </c>
      <c r="T31" s="379">
        <v>0</v>
      </c>
      <c r="U31" s="292">
        <f>T31+S31</f>
        <v>0</v>
      </c>
      <c r="V31" s="291"/>
      <c r="W31" s="291">
        <v>0</v>
      </c>
      <c r="X31" s="379">
        <v>0</v>
      </c>
      <c r="Y31" s="292">
        <f>X31+W31</f>
        <v>0</v>
      </c>
    </row>
    <row r="32" spans="1:25" ht="16.5" customHeight="1" thickBot="1">
      <c r="A32" s="45"/>
      <c r="B32" s="36">
        <v>21</v>
      </c>
      <c r="C32" s="210" t="s">
        <v>150</v>
      </c>
      <c r="D32" s="175"/>
      <c r="E32" s="293">
        <f>SUM(E27:E30)</f>
        <v>43.734817724928995</v>
      </c>
      <c r="F32" s="499">
        <v>34.044419374824912</v>
      </c>
      <c r="G32" s="499">
        <f>SUM(G27:G31)</f>
        <v>34.044419374824912</v>
      </c>
      <c r="H32" s="294">
        <f>SUM(H27:H31)</f>
        <v>0</v>
      </c>
      <c r="I32" s="295">
        <f>SUM(I27:I31)</f>
        <v>34.044419374824912</v>
      </c>
      <c r="J32" s="293">
        <f>SUM(J27:J30)</f>
        <v>43.734817724928995</v>
      </c>
      <c r="K32" s="499">
        <v>34.044419374824912</v>
      </c>
      <c r="L32" s="294">
        <f>SUM(L27:L31)</f>
        <v>0</v>
      </c>
      <c r="M32" s="295">
        <f>SUM(M27:M31)</f>
        <v>34.044419374824912</v>
      </c>
      <c r="N32" s="293">
        <f>SUM(N27:N30)</f>
        <v>43.734817724928995</v>
      </c>
      <c r="O32" s="499">
        <v>34.044419374824912</v>
      </c>
      <c r="P32" s="294">
        <f>SUM(P27:P31)</f>
        <v>0</v>
      </c>
      <c r="Q32" s="295">
        <f>SUM(Q27:Q31)</f>
        <v>34.044419374824912</v>
      </c>
      <c r="R32" s="293">
        <f>SUM(R27:R30)</f>
        <v>22.778212245640834</v>
      </c>
      <c r="S32" s="499">
        <v>22.778212245640834</v>
      </c>
      <c r="T32" s="294">
        <f>SUM(T27:T31)</f>
        <v>0</v>
      </c>
      <c r="U32" s="295">
        <f>SUM(U27:U31)</f>
        <v>22.778212245640834</v>
      </c>
      <c r="V32" s="293">
        <f>SUM(V27:V30)</f>
        <v>22.778212245640834</v>
      </c>
      <c r="W32" s="499">
        <v>22.778212245640834</v>
      </c>
      <c r="X32" s="294">
        <f>SUM(X27:X31)</f>
        <v>0</v>
      </c>
      <c r="Y32" s="295">
        <f>SUM(Y27:Y31)</f>
        <v>22.778212245640834</v>
      </c>
    </row>
    <row r="33" spans="1:25" ht="15.75" customHeight="1">
      <c r="A33" s="45"/>
      <c r="B33" s="36"/>
      <c r="C33" s="166"/>
      <c r="D33" s="175"/>
      <c r="E33" s="291"/>
      <c r="F33" s="291"/>
      <c r="G33" s="291"/>
      <c r="H33" s="379"/>
      <c r="I33" s="292"/>
      <c r="J33" s="291"/>
      <c r="K33" s="291"/>
      <c r="L33" s="379"/>
      <c r="M33" s="292">
        <f>J33+L33</f>
        <v>0</v>
      </c>
      <c r="N33" s="291"/>
      <c r="O33" s="291"/>
      <c r="P33" s="379"/>
      <c r="Q33" s="292"/>
      <c r="R33" s="291"/>
      <c r="S33" s="291"/>
      <c r="T33" s="379"/>
      <c r="U33" s="292"/>
      <c r="V33" s="291"/>
      <c r="W33" s="291"/>
      <c r="X33" s="379"/>
      <c r="Y33" s="292"/>
    </row>
    <row r="34" spans="1:25" ht="16.5" customHeight="1">
      <c r="A34" s="45"/>
      <c r="B34" s="55" t="s">
        <v>151</v>
      </c>
      <c r="C34" s="166"/>
      <c r="D34" s="175"/>
      <c r="E34" s="291"/>
      <c r="F34" s="291"/>
      <c r="G34" s="291"/>
      <c r="H34" s="379"/>
      <c r="I34" s="292"/>
      <c r="J34" s="291"/>
      <c r="K34" s="291"/>
      <c r="L34" s="379"/>
      <c r="M34" s="292">
        <f>J34+L34</f>
        <v>0</v>
      </c>
      <c r="N34" s="291"/>
      <c r="O34" s="291"/>
      <c r="P34" s="379"/>
      <c r="Q34" s="292"/>
      <c r="R34" s="291"/>
      <c r="S34" s="291"/>
      <c r="T34" s="379"/>
      <c r="U34" s="292"/>
      <c r="V34" s="291"/>
      <c r="W34" s="291"/>
      <c r="X34" s="379"/>
      <c r="Y34" s="292"/>
    </row>
    <row r="35" spans="1:25">
      <c r="A35" s="45"/>
      <c r="B35" s="36">
        <f>MAX(B6:B34)+1</f>
        <v>22</v>
      </c>
      <c r="C35" s="182" t="s">
        <v>152</v>
      </c>
      <c r="D35" s="176" t="s">
        <v>153</v>
      </c>
      <c r="E35" s="291">
        <v>0</v>
      </c>
      <c r="F35" s="425">
        <v>0</v>
      </c>
      <c r="G35" s="425">
        <v>0</v>
      </c>
      <c r="H35" s="379">
        <v>0</v>
      </c>
      <c r="I35" s="292">
        <f>F35+H35</f>
        <v>0</v>
      </c>
      <c r="J35" s="291">
        <v>0</v>
      </c>
      <c r="K35" s="291">
        <v>0</v>
      </c>
      <c r="L35" s="379">
        <v>0</v>
      </c>
      <c r="M35" s="292">
        <f t="shared" ref="M35:M62" si="5">K35+L35</f>
        <v>0</v>
      </c>
      <c r="N35" s="291">
        <v>0</v>
      </c>
      <c r="O35" s="291">
        <v>0</v>
      </c>
      <c r="P35" s="379">
        <v>0</v>
      </c>
      <c r="Q35" s="292">
        <f t="shared" ref="Q35:Q62" si="6">O35+P35</f>
        <v>0</v>
      </c>
      <c r="R35" s="291">
        <v>0</v>
      </c>
      <c r="S35" s="291">
        <v>0</v>
      </c>
      <c r="T35" s="379">
        <v>0</v>
      </c>
      <c r="U35" s="292">
        <f t="shared" ref="U35:U62" si="7">S35+T35</f>
        <v>0</v>
      </c>
      <c r="V35" s="291">
        <v>0</v>
      </c>
      <c r="W35" s="291">
        <v>0</v>
      </c>
      <c r="X35" s="379">
        <v>0</v>
      </c>
      <c r="Y35" s="292">
        <f t="shared" ref="Y35:Y62" si="8">W35+X35</f>
        <v>0</v>
      </c>
    </row>
    <row r="36" spans="1:25">
      <c r="A36" s="45"/>
      <c r="B36" s="36">
        <f>MAX(B6:B35)+1</f>
        <v>23</v>
      </c>
      <c r="C36" s="182" t="s">
        <v>154</v>
      </c>
      <c r="D36" s="176" t="s">
        <v>153</v>
      </c>
      <c r="E36" s="291">
        <v>0</v>
      </c>
      <c r="F36" s="425">
        <v>0</v>
      </c>
      <c r="G36" s="425">
        <v>0</v>
      </c>
      <c r="H36" s="379">
        <v>0</v>
      </c>
      <c r="I36" s="292">
        <f t="shared" ref="I36:I62" si="9">F36+H36</f>
        <v>0</v>
      </c>
      <c r="J36" s="291">
        <v>0</v>
      </c>
      <c r="K36" s="291">
        <v>0</v>
      </c>
      <c r="L36" s="379">
        <v>0</v>
      </c>
      <c r="M36" s="292">
        <f t="shared" si="5"/>
        <v>0</v>
      </c>
      <c r="N36" s="291">
        <v>0</v>
      </c>
      <c r="O36" s="291">
        <v>0</v>
      </c>
      <c r="P36" s="379">
        <v>0</v>
      </c>
      <c r="Q36" s="292">
        <f t="shared" si="6"/>
        <v>0</v>
      </c>
      <c r="R36" s="291">
        <v>0</v>
      </c>
      <c r="S36" s="291">
        <v>0</v>
      </c>
      <c r="T36" s="379">
        <v>0</v>
      </c>
      <c r="U36" s="292">
        <f t="shared" si="7"/>
        <v>0</v>
      </c>
      <c r="V36" s="291">
        <v>0</v>
      </c>
      <c r="W36" s="291">
        <v>0</v>
      </c>
      <c r="X36" s="379">
        <v>0</v>
      </c>
      <c r="Y36" s="292">
        <f t="shared" si="8"/>
        <v>0</v>
      </c>
    </row>
    <row r="37" spans="1:25" s="211" customFormat="1">
      <c r="A37" s="380"/>
      <c r="B37" s="181">
        <f>MAX(B8:B36)+1</f>
        <v>24</v>
      </c>
      <c r="C37" s="183" t="s">
        <v>155</v>
      </c>
      <c r="D37" s="176" t="s">
        <v>153</v>
      </c>
      <c r="E37" s="291">
        <v>1.2486282426950606</v>
      </c>
      <c r="F37" s="425">
        <v>1.2486282426950606</v>
      </c>
      <c r="G37" s="425">
        <v>1.2486282426950606</v>
      </c>
      <c r="H37" s="379">
        <v>0</v>
      </c>
      <c r="I37" s="292">
        <f t="shared" si="9"/>
        <v>1.2486282426950606</v>
      </c>
      <c r="J37" s="291">
        <v>1.2486282426950606</v>
      </c>
      <c r="K37" s="291">
        <v>1.2486282426950606</v>
      </c>
      <c r="L37" s="379">
        <v>0</v>
      </c>
      <c r="M37" s="292">
        <f t="shared" si="5"/>
        <v>1.2486282426950606</v>
      </c>
      <c r="N37" s="291">
        <v>1.2486282426950606</v>
      </c>
      <c r="O37" s="291">
        <v>1.2486282426950606</v>
      </c>
      <c r="P37" s="379">
        <v>0</v>
      </c>
      <c r="Q37" s="292">
        <f t="shared" si="6"/>
        <v>1.2486282426950606</v>
      </c>
      <c r="R37" s="291">
        <v>0</v>
      </c>
      <c r="S37" s="291">
        <v>0</v>
      </c>
      <c r="T37" s="379">
        <v>0</v>
      </c>
      <c r="U37" s="292">
        <f t="shared" si="7"/>
        <v>0</v>
      </c>
      <c r="V37" s="291">
        <v>0</v>
      </c>
      <c r="W37" s="291">
        <v>0</v>
      </c>
      <c r="X37" s="379">
        <v>0</v>
      </c>
      <c r="Y37" s="292">
        <f t="shared" si="8"/>
        <v>0</v>
      </c>
    </row>
    <row r="38" spans="1:25" s="211" customFormat="1">
      <c r="A38" s="380"/>
      <c r="B38" s="36">
        <f>MAX(B9:B37)+1</f>
        <v>25</v>
      </c>
      <c r="C38" s="183" t="s">
        <v>156</v>
      </c>
      <c r="D38" s="176"/>
      <c r="E38" s="291">
        <v>-1.1953341651435965</v>
      </c>
      <c r="F38" s="425">
        <v>-1.1953341651435965</v>
      </c>
      <c r="G38" s="425">
        <v>-1.1953341651435965</v>
      </c>
      <c r="H38" s="379">
        <v>0</v>
      </c>
      <c r="I38" s="292">
        <f t="shared" si="9"/>
        <v>-1.1953341651435965</v>
      </c>
      <c r="J38" s="291">
        <v>-1.1953341651435965</v>
      </c>
      <c r="K38" s="291">
        <v>-1.1953341651435965</v>
      </c>
      <c r="L38" s="379">
        <v>0</v>
      </c>
      <c r="M38" s="292">
        <f t="shared" si="5"/>
        <v>-1.1953341651435965</v>
      </c>
      <c r="N38" s="291">
        <v>-1.1953341651435965</v>
      </c>
      <c r="O38" s="291">
        <v>-1.1953341651435965</v>
      </c>
      <c r="P38" s="379">
        <v>0</v>
      </c>
      <c r="Q38" s="292">
        <f t="shared" si="6"/>
        <v>-1.1953341651435965</v>
      </c>
      <c r="R38" s="291">
        <v>0</v>
      </c>
      <c r="S38" s="291">
        <v>0</v>
      </c>
      <c r="T38" s="379">
        <v>0</v>
      </c>
      <c r="U38" s="292">
        <f t="shared" si="7"/>
        <v>0</v>
      </c>
      <c r="V38" s="291">
        <v>0</v>
      </c>
      <c r="W38" s="291">
        <v>0</v>
      </c>
      <c r="X38" s="379">
        <v>0</v>
      </c>
      <c r="Y38" s="292">
        <f t="shared" si="8"/>
        <v>0</v>
      </c>
    </row>
    <row r="39" spans="1:25" s="211" customFormat="1">
      <c r="A39" s="380"/>
      <c r="B39" s="36">
        <f>MAX(B10:B38)+1</f>
        <v>26</v>
      </c>
      <c r="C39" s="183" t="s">
        <v>157</v>
      </c>
      <c r="D39" s="176"/>
      <c r="E39" s="291">
        <v>0</v>
      </c>
      <c r="F39" s="425">
        <v>0</v>
      </c>
      <c r="G39" s="425">
        <v>0</v>
      </c>
      <c r="H39" s="379">
        <v>0</v>
      </c>
      <c r="I39" s="292">
        <f t="shared" si="9"/>
        <v>0</v>
      </c>
      <c r="J39" s="291">
        <v>0</v>
      </c>
      <c r="K39" s="291">
        <v>0</v>
      </c>
      <c r="L39" s="379">
        <v>0</v>
      </c>
      <c r="M39" s="292">
        <f t="shared" si="5"/>
        <v>0</v>
      </c>
      <c r="N39" s="291">
        <v>0</v>
      </c>
      <c r="O39" s="291">
        <v>0</v>
      </c>
      <c r="P39" s="379">
        <v>0</v>
      </c>
      <c r="Q39" s="292">
        <f t="shared" si="6"/>
        <v>0</v>
      </c>
      <c r="R39" s="291">
        <v>0</v>
      </c>
      <c r="S39" s="291">
        <v>0</v>
      </c>
      <c r="T39" s="379">
        <v>0</v>
      </c>
      <c r="U39" s="292">
        <f t="shared" si="7"/>
        <v>0</v>
      </c>
      <c r="V39" s="291">
        <v>0</v>
      </c>
      <c r="W39" s="291">
        <v>0</v>
      </c>
      <c r="X39" s="379">
        <v>0</v>
      </c>
      <c r="Y39" s="292">
        <f t="shared" si="8"/>
        <v>0</v>
      </c>
    </row>
    <row r="40" spans="1:25" s="211" customFormat="1">
      <c r="A40" s="380"/>
      <c r="B40" s="36">
        <f>MAX(B12:B39)+1</f>
        <v>27</v>
      </c>
      <c r="C40" s="183" t="s">
        <v>158</v>
      </c>
      <c r="D40" s="176"/>
      <c r="E40" s="291">
        <v>-34.301961995548453</v>
      </c>
      <c r="F40" s="425">
        <v>-32.035295328881787</v>
      </c>
      <c r="G40" s="425">
        <v>-32.035295328881787</v>
      </c>
      <c r="H40" s="379">
        <v>0</v>
      </c>
      <c r="I40" s="292">
        <f t="shared" si="9"/>
        <v>-32.035295328881787</v>
      </c>
      <c r="J40" s="291">
        <v>-34.301961995548453</v>
      </c>
      <c r="K40" s="291">
        <v>-32.035295328881787</v>
      </c>
      <c r="L40" s="379">
        <v>0</v>
      </c>
      <c r="M40" s="292">
        <f t="shared" si="5"/>
        <v>-32.035295328881787</v>
      </c>
      <c r="N40" s="291">
        <v>-34.301961995548453</v>
      </c>
      <c r="O40" s="291">
        <v>-32.035295328881787</v>
      </c>
      <c r="P40" s="379">
        <v>0</v>
      </c>
      <c r="Q40" s="292">
        <f t="shared" si="6"/>
        <v>-32.035295328881787</v>
      </c>
      <c r="R40" s="291">
        <v>0</v>
      </c>
      <c r="S40" s="291">
        <v>0</v>
      </c>
      <c r="T40" s="379">
        <v>0</v>
      </c>
      <c r="U40" s="292">
        <f t="shared" si="7"/>
        <v>0</v>
      </c>
      <c r="V40" s="291">
        <v>0</v>
      </c>
      <c r="W40" s="291">
        <v>0</v>
      </c>
      <c r="X40" s="379">
        <v>0</v>
      </c>
      <c r="Y40" s="292">
        <f t="shared" si="8"/>
        <v>0</v>
      </c>
    </row>
    <row r="41" spans="1:25" s="211" customFormat="1" ht="31">
      <c r="A41" s="380"/>
      <c r="B41" s="36">
        <f>MAX(B13:B40)+1</f>
        <v>28</v>
      </c>
      <c r="C41" s="183" t="s">
        <v>159</v>
      </c>
      <c r="D41" s="176"/>
      <c r="E41" s="291">
        <v>-6.3926962469568984</v>
      </c>
      <c r="F41" s="425">
        <v>-6.3926962469568984</v>
      </c>
      <c r="G41" s="425">
        <v>-6.3926962469568984</v>
      </c>
      <c r="H41" s="379">
        <v>0</v>
      </c>
      <c r="I41" s="292">
        <f t="shared" si="9"/>
        <v>-6.3926962469568984</v>
      </c>
      <c r="J41" s="291">
        <v>-6.3926962469568984</v>
      </c>
      <c r="K41" s="291">
        <v>-6.3926962469568984</v>
      </c>
      <c r="L41" s="379">
        <v>0</v>
      </c>
      <c r="M41" s="292">
        <f t="shared" si="5"/>
        <v>-6.3926962469568984</v>
      </c>
      <c r="N41" s="291">
        <v>-6.3926962469568984</v>
      </c>
      <c r="O41" s="291">
        <v>-6.3926962469568984</v>
      </c>
      <c r="P41" s="379">
        <v>0</v>
      </c>
      <c r="Q41" s="292">
        <f t="shared" si="6"/>
        <v>-6.3926962469568984</v>
      </c>
      <c r="R41" s="291">
        <v>0</v>
      </c>
      <c r="S41" s="291">
        <v>0</v>
      </c>
      <c r="T41" s="379">
        <v>0</v>
      </c>
      <c r="U41" s="292">
        <f t="shared" si="7"/>
        <v>0</v>
      </c>
      <c r="V41" s="291">
        <v>0</v>
      </c>
      <c r="W41" s="291">
        <v>0</v>
      </c>
      <c r="X41" s="379">
        <v>0</v>
      </c>
      <c r="Y41" s="292">
        <f t="shared" si="8"/>
        <v>0</v>
      </c>
    </row>
    <row r="42" spans="1:25" s="211" customFormat="1">
      <c r="A42" s="380"/>
      <c r="B42" s="181">
        <f>MAX(B14:B41)+1</f>
        <v>29</v>
      </c>
      <c r="C42" s="183" t="s">
        <v>160</v>
      </c>
      <c r="D42" s="176"/>
      <c r="E42" s="291">
        <v>19.356250754265272</v>
      </c>
      <c r="F42" s="425">
        <v>19.347078885118968</v>
      </c>
      <c r="G42" s="425">
        <v>3.7289632922400839E-2</v>
      </c>
      <c r="H42" s="379">
        <v>-19.309789252196566</v>
      </c>
      <c r="I42" s="292">
        <f t="shared" si="9"/>
        <v>3.728963292240195E-2</v>
      </c>
      <c r="J42" s="291">
        <v>19.356250754265272</v>
      </c>
      <c r="K42" s="291">
        <v>19.347078885118968</v>
      </c>
      <c r="L42" s="379">
        <v>-19.309789252196566</v>
      </c>
      <c r="M42" s="292">
        <f t="shared" si="5"/>
        <v>3.728963292240195E-2</v>
      </c>
      <c r="N42" s="291">
        <v>19.356250754265272</v>
      </c>
      <c r="O42" s="291">
        <v>19.347078885118968</v>
      </c>
      <c r="P42" s="379">
        <v>-19.309789252196566</v>
      </c>
      <c r="Q42" s="292">
        <f t="shared" si="6"/>
        <v>3.728963292240195E-2</v>
      </c>
      <c r="R42" s="291">
        <v>0</v>
      </c>
      <c r="S42" s="291">
        <v>0</v>
      </c>
      <c r="T42" s="379">
        <v>0</v>
      </c>
      <c r="U42" s="292">
        <f t="shared" si="7"/>
        <v>0</v>
      </c>
      <c r="V42" s="291">
        <v>0</v>
      </c>
      <c r="W42" s="291">
        <v>0</v>
      </c>
      <c r="X42" s="379">
        <v>0</v>
      </c>
      <c r="Y42" s="292">
        <f t="shared" si="8"/>
        <v>0</v>
      </c>
    </row>
    <row r="43" spans="1:25" s="211" customFormat="1">
      <c r="A43" s="380"/>
      <c r="B43" s="36">
        <f>MAX(B15:B42)+1</f>
        <v>30</v>
      </c>
      <c r="C43" s="183" t="s">
        <v>161</v>
      </c>
      <c r="D43" s="176"/>
      <c r="E43" s="291">
        <v>-0.71932551710919579</v>
      </c>
      <c r="F43" s="425">
        <v>0</v>
      </c>
      <c r="G43" s="425">
        <v>0</v>
      </c>
      <c r="H43" s="379">
        <v>0</v>
      </c>
      <c r="I43" s="292">
        <f t="shared" si="9"/>
        <v>0</v>
      </c>
      <c r="J43" s="291">
        <v>-0.71932551710919579</v>
      </c>
      <c r="K43" s="291">
        <v>0</v>
      </c>
      <c r="L43" s="379">
        <v>0</v>
      </c>
      <c r="M43" s="292">
        <f t="shared" si="5"/>
        <v>0</v>
      </c>
      <c r="N43" s="291">
        <v>-0.71932551710919579</v>
      </c>
      <c r="O43" s="291">
        <v>0</v>
      </c>
      <c r="P43" s="379">
        <v>0</v>
      </c>
      <c r="Q43" s="292">
        <f t="shared" si="6"/>
        <v>0</v>
      </c>
      <c r="R43" s="291">
        <v>0</v>
      </c>
      <c r="S43" s="291">
        <v>0</v>
      </c>
      <c r="T43" s="379">
        <v>0</v>
      </c>
      <c r="U43" s="292">
        <f t="shared" si="7"/>
        <v>0</v>
      </c>
      <c r="V43" s="291">
        <v>0</v>
      </c>
      <c r="W43" s="291">
        <v>0</v>
      </c>
      <c r="X43" s="379">
        <v>0</v>
      </c>
      <c r="Y43" s="292">
        <f t="shared" si="8"/>
        <v>0</v>
      </c>
    </row>
    <row r="44" spans="1:25" s="211" customFormat="1" ht="31">
      <c r="A44" s="380"/>
      <c r="B44" s="36">
        <f>MAX(B18:B43)+1</f>
        <v>31</v>
      </c>
      <c r="C44" s="183" t="s">
        <v>162</v>
      </c>
      <c r="D44" s="176"/>
      <c r="E44" s="291">
        <v>21.050088168948456</v>
      </c>
      <c r="F44" s="425">
        <v>21.050088168948456</v>
      </c>
      <c r="G44" s="425">
        <v>21.050088168948456</v>
      </c>
      <c r="H44" s="379">
        <v>0</v>
      </c>
      <c r="I44" s="292">
        <f t="shared" si="9"/>
        <v>21.050088168948456</v>
      </c>
      <c r="J44" s="291">
        <v>21.050088168948456</v>
      </c>
      <c r="K44" s="291">
        <v>21.050088168948456</v>
      </c>
      <c r="L44" s="379">
        <v>0</v>
      </c>
      <c r="M44" s="292">
        <f t="shared" si="5"/>
        <v>21.050088168948456</v>
      </c>
      <c r="N44" s="291">
        <v>21.050088168948456</v>
      </c>
      <c r="O44" s="291">
        <v>21.050088168948456</v>
      </c>
      <c r="P44" s="379">
        <v>0</v>
      </c>
      <c r="Q44" s="292">
        <f t="shared" si="6"/>
        <v>21.050088168948456</v>
      </c>
      <c r="R44" s="291">
        <v>21.050088168948456</v>
      </c>
      <c r="S44" s="291">
        <v>21.050088168948456</v>
      </c>
      <c r="T44" s="379">
        <v>0</v>
      </c>
      <c r="U44" s="292">
        <f t="shared" si="7"/>
        <v>21.050088168948456</v>
      </c>
      <c r="V44" s="291">
        <v>21.050088168948456</v>
      </c>
      <c r="W44" s="291">
        <v>21.050088168948456</v>
      </c>
      <c r="X44" s="379">
        <v>0</v>
      </c>
      <c r="Y44" s="292">
        <f t="shared" si="8"/>
        <v>21.050088168948456</v>
      </c>
    </row>
    <row r="45" spans="1:25" s="211" customFormat="1" ht="31">
      <c r="A45" s="380"/>
      <c r="B45" s="36">
        <f>MAX(B19:B44)+1</f>
        <v>32</v>
      </c>
      <c r="C45" s="183" t="s">
        <v>163</v>
      </c>
      <c r="D45" s="176"/>
      <c r="E45" s="291">
        <v>7.690229118670473</v>
      </c>
      <c r="F45" s="425">
        <v>7.690229118670473</v>
      </c>
      <c r="G45" s="425">
        <v>7.690229118670473</v>
      </c>
      <c r="H45" s="379">
        <v>0</v>
      </c>
      <c r="I45" s="292">
        <f t="shared" si="9"/>
        <v>7.690229118670473</v>
      </c>
      <c r="J45" s="291">
        <v>7.690229118670473</v>
      </c>
      <c r="K45" s="291">
        <v>7.690229118670473</v>
      </c>
      <c r="L45" s="379">
        <v>0</v>
      </c>
      <c r="M45" s="292">
        <f t="shared" si="5"/>
        <v>7.690229118670473</v>
      </c>
      <c r="N45" s="291">
        <v>7.690229118670473</v>
      </c>
      <c r="O45" s="291">
        <v>7.690229118670473</v>
      </c>
      <c r="P45" s="379">
        <v>0</v>
      </c>
      <c r="Q45" s="292">
        <f t="shared" si="6"/>
        <v>7.690229118670473</v>
      </c>
      <c r="R45" s="291">
        <v>0</v>
      </c>
      <c r="S45" s="291">
        <v>0</v>
      </c>
      <c r="T45" s="379">
        <v>0</v>
      </c>
      <c r="U45" s="292">
        <f t="shared" si="7"/>
        <v>0</v>
      </c>
      <c r="V45" s="291">
        <v>0</v>
      </c>
      <c r="W45" s="291">
        <v>0</v>
      </c>
      <c r="X45" s="379">
        <v>0</v>
      </c>
      <c r="Y45" s="292">
        <f t="shared" si="8"/>
        <v>0</v>
      </c>
    </row>
    <row r="46" spans="1:25" s="211" customFormat="1">
      <c r="A46" s="380"/>
      <c r="B46" s="36">
        <f>MAX(B22:B45)+1</f>
        <v>33</v>
      </c>
      <c r="C46" s="183" t="s">
        <v>164</v>
      </c>
      <c r="D46" s="176"/>
      <c r="E46" s="291">
        <v>-4.8354429059507975</v>
      </c>
      <c r="F46" s="425">
        <v>-4.8354429059507975</v>
      </c>
      <c r="G46" s="425">
        <v>-4.8354429059507975</v>
      </c>
      <c r="H46" s="379">
        <v>0</v>
      </c>
      <c r="I46" s="292">
        <f t="shared" si="9"/>
        <v>-4.8354429059507975</v>
      </c>
      <c r="J46" s="291">
        <v>-4.8354429059507975</v>
      </c>
      <c r="K46" s="291">
        <v>-4.8354429059507975</v>
      </c>
      <c r="L46" s="379">
        <v>0</v>
      </c>
      <c r="M46" s="292">
        <f t="shared" si="5"/>
        <v>-4.8354429059507975</v>
      </c>
      <c r="N46" s="291">
        <v>-4.8354429059507975</v>
      </c>
      <c r="O46" s="291">
        <v>-4.8354429059507975</v>
      </c>
      <c r="P46" s="379">
        <v>0</v>
      </c>
      <c r="Q46" s="292">
        <f t="shared" si="6"/>
        <v>-4.8354429059507975</v>
      </c>
      <c r="R46" s="291">
        <v>0</v>
      </c>
      <c r="S46" s="291">
        <v>0</v>
      </c>
      <c r="T46" s="379">
        <v>0</v>
      </c>
      <c r="U46" s="292">
        <f t="shared" si="7"/>
        <v>0</v>
      </c>
      <c r="V46" s="291">
        <v>0</v>
      </c>
      <c r="W46" s="291">
        <v>0</v>
      </c>
      <c r="X46" s="379">
        <v>0</v>
      </c>
      <c r="Y46" s="292">
        <f t="shared" si="8"/>
        <v>0</v>
      </c>
    </row>
    <row r="47" spans="1:25" s="211" customFormat="1">
      <c r="A47" s="380"/>
      <c r="B47" s="181">
        <f>MAX(B23:B46)+1</f>
        <v>34</v>
      </c>
      <c r="C47" s="183" t="s">
        <v>165</v>
      </c>
      <c r="D47" s="176"/>
      <c r="E47" s="291">
        <v>21.46601916183959</v>
      </c>
      <c r="F47" s="425">
        <v>21.46601916183959</v>
      </c>
      <c r="G47" s="425">
        <v>21.46601916183959</v>
      </c>
      <c r="H47" s="379">
        <v>0</v>
      </c>
      <c r="I47" s="292">
        <f t="shared" si="9"/>
        <v>21.46601916183959</v>
      </c>
      <c r="J47" s="291">
        <v>21.46601916183959</v>
      </c>
      <c r="K47" s="291">
        <v>21.46601916183959</v>
      </c>
      <c r="L47" s="379">
        <v>0</v>
      </c>
      <c r="M47" s="292">
        <f t="shared" si="5"/>
        <v>21.46601916183959</v>
      </c>
      <c r="N47" s="291">
        <v>21.46601916183959</v>
      </c>
      <c r="O47" s="291">
        <v>21.46601916183959</v>
      </c>
      <c r="P47" s="379">
        <v>0</v>
      </c>
      <c r="Q47" s="292">
        <f t="shared" si="6"/>
        <v>21.46601916183959</v>
      </c>
      <c r="R47" s="291">
        <v>0</v>
      </c>
      <c r="S47" s="291">
        <v>0</v>
      </c>
      <c r="T47" s="379">
        <v>0</v>
      </c>
      <c r="U47" s="292">
        <f t="shared" si="7"/>
        <v>0</v>
      </c>
      <c r="V47" s="291">
        <v>0</v>
      </c>
      <c r="W47" s="291">
        <v>0</v>
      </c>
      <c r="X47" s="379">
        <v>0</v>
      </c>
      <c r="Y47" s="292">
        <f t="shared" si="8"/>
        <v>0</v>
      </c>
    </row>
    <row r="48" spans="1:25" s="211" customFormat="1">
      <c r="A48" s="380"/>
      <c r="B48" s="36">
        <f>MAX(B25:B47)+1</f>
        <v>35</v>
      </c>
      <c r="C48" s="183" t="s">
        <v>166</v>
      </c>
      <c r="D48" s="176"/>
      <c r="E48" s="291">
        <v>0</v>
      </c>
      <c r="F48" s="425">
        <v>0</v>
      </c>
      <c r="G48" s="425">
        <v>0</v>
      </c>
      <c r="H48" s="379">
        <v>0</v>
      </c>
      <c r="I48" s="292">
        <f t="shared" si="9"/>
        <v>0</v>
      </c>
      <c r="J48" s="291">
        <v>0</v>
      </c>
      <c r="K48" s="291">
        <v>0</v>
      </c>
      <c r="L48" s="379">
        <v>0</v>
      </c>
      <c r="M48" s="292">
        <f t="shared" si="5"/>
        <v>0</v>
      </c>
      <c r="N48" s="291">
        <v>0</v>
      </c>
      <c r="O48" s="291">
        <v>0</v>
      </c>
      <c r="P48" s="379">
        <v>0</v>
      </c>
      <c r="Q48" s="292">
        <f t="shared" si="6"/>
        <v>0</v>
      </c>
      <c r="R48" s="291">
        <v>0</v>
      </c>
      <c r="S48" s="291">
        <v>0</v>
      </c>
      <c r="T48" s="379">
        <v>0</v>
      </c>
      <c r="U48" s="292">
        <f t="shared" si="7"/>
        <v>0</v>
      </c>
      <c r="V48" s="291">
        <v>0</v>
      </c>
      <c r="W48" s="291">
        <v>0</v>
      </c>
      <c r="X48" s="379">
        <v>0</v>
      </c>
      <c r="Y48" s="292">
        <f t="shared" si="8"/>
        <v>0</v>
      </c>
    </row>
    <row r="49" spans="1:25" s="211" customFormat="1" ht="46.5">
      <c r="A49" s="380"/>
      <c r="B49" s="36">
        <f>MAX(B21:B48)+1</f>
        <v>36</v>
      </c>
      <c r="C49" s="183" t="s">
        <v>167</v>
      </c>
      <c r="D49" s="176"/>
      <c r="E49" s="291">
        <v>53.202525147604725</v>
      </c>
      <c r="F49" s="425">
        <v>53.202525147604725</v>
      </c>
      <c r="G49" s="425">
        <v>53.202525147604725</v>
      </c>
      <c r="H49" s="379">
        <v>0</v>
      </c>
      <c r="I49" s="292">
        <f t="shared" si="9"/>
        <v>53.202525147604725</v>
      </c>
      <c r="J49" s="291">
        <v>53.202525147604725</v>
      </c>
      <c r="K49" s="291">
        <v>53.202525147604725</v>
      </c>
      <c r="L49" s="379">
        <v>0</v>
      </c>
      <c r="M49" s="292">
        <f t="shared" si="5"/>
        <v>53.202525147604725</v>
      </c>
      <c r="N49" s="291">
        <v>53.202525147604725</v>
      </c>
      <c r="O49" s="291">
        <v>53.202525147604725</v>
      </c>
      <c r="P49" s="379">
        <v>0</v>
      </c>
      <c r="Q49" s="292">
        <f t="shared" si="6"/>
        <v>53.202525147604725</v>
      </c>
      <c r="R49" s="291">
        <v>53.202525147604725</v>
      </c>
      <c r="S49" s="291">
        <v>53.202525147604725</v>
      </c>
      <c r="T49" s="379">
        <v>0</v>
      </c>
      <c r="U49" s="292">
        <f t="shared" si="7"/>
        <v>53.202525147604725</v>
      </c>
      <c r="V49" s="291">
        <v>53.202525147604725</v>
      </c>
      <c r="W49" s="291">
        <v>53.202525147604725</v>
      </c>
      <c r="X49" s="379">
        <v>0</v>
      </c>
      <c r="Y49" s="292">
        <f t="shared" si="8"/>
        <v>53.202525147604725</v>
      </c>
    </row>
    <row r="50" spans="1:25" s="211" customFormat="1" ht="31">
      <c r="A50" s="380"/>
      <c r="B50" s="36">
        <f>MAX(B22:B49)+1</f>
        <v>37</v>
      </c>
      <c r="C50" s="183" t="s">
        <v>168</v>
      </c>
      <c r="D50" s="176"/>
      <c r="E50" s="291">
        <v>44.077254631984069</v>
      </c>
      <c r="F50" s="425">
        <v>44.077254631984069</v>
      </c>
      <c r="G50" s="425">
        <v>44.077254631984069</v>
      </c>
      <c r="H50" s="379">
        <v>0</v>
      </c>
      <c r="I50" s="292">
        <f t="shared" si="9"/>
        <v>44.077254631984069</v>
      </c>
      <c r="J50" s="291">
        <v>44.077254631984069</v>
      </c>
      <c r="K50" s="291">
        <v>44.077254631984069</v>
      </c>
      <c r="L50" s="379">
        <v>0</v>
      </c>
      <c r="M50" s="292">
        <f t="shared" si="5"/>
        <v>44.077254631984069</v>
      </c>
      <c r="N50" s="291">
        <v>44.077254631984069</v>
      </c>
      <c r="O50" s="291">
        <v>44.077254631984069</v>
      </c>
      <c r="P50" s="379">
        <v>0</v>
      </c>
      <c r="Q50" s="292">
        <f t="shared" si="6"/>
        <v>44.077254631984069</v>
      </c>
      <c r="R50" s="291">
        <v>0</v>
      </c>
      <c r="S50" s="291">
        <v>0</v>
      </c>
      <c r="T50" s="379">
        <v>0</v>
      </c>
      <c r="U50" s="292">
        <f t="shared" si="7"/>
        <v>0</v>
      </c>
      <c r="V50" s="291">
        <v>0</v>
      </c>
      <c r="W50" s="291">
        <v>0</v>
      </c>
      <c r="X50" s="379">
        <v>0</v>
      </c>
      <c r="Y50" s="292">
        <f t="shared" si="8"/>
        <v>0</v>
      </c>
    </row>
    <row r="51" spans="1:25" s="211" customFormat="1" ht="31">
      <c r="A51" s="380"/>
      <c r="B51" s="181">
        <f>MAX(B23:B50)+1</f>
        <v>38</v>
      </c>
      <c r="C51" s="183" t="s">
        <v>169</v>
      </c>
      <c r="D51" s="176"/>
      <c r="E51" s="291">
        <v>55.634930854040263</v>
      </c>
      <c r="F51" s="425">
        <v>55.634930854040263</v>
      </c>
      <c r="G51" s="425">
        <v>55.634930854040263</v>
      </c>
      <c r="H51" s="379">
        <v>0</v>
      </c>
      <c r="I51" s="292">
        <f t="shared" si="9"/>
        <v>55.634930854040263</v>
      </c>
      <c r="J51" s="291">
        <v>55.634930854040263</v>
      </c>
      <c r="K51" s="291">
        <v>55.634930854040263</v>
      </c>
      <c r="L51" s="379">
        <v>0</v>
      </c>
      <c r="M51" s="292">
        <f t="shared" si="5"/>
        <v>55.634930854040263</v>
      </c>
      <c r="N51" s="291">
        <v>55.634930854040263</v>
      </c>
      <c r="O51" s="291">
        <v>55.634930854040263</v>
      </c>
      <c r="P51" s="379">
        <v>0</v>
      </c>
      <c r="Q51" s="292">
        <f t="shared" si="6"/>
        <v>55.634930854040263</v>
      </c>
      <c r="R51" s="291">
        <v>55.634930854040263</v>
      </c>
      <c r="S51" s="291">
        <v>55.634930854040263</v>
      </c>
      <c r="T51" s="379">
        <v>0</v>
      </c>
      <c r="U51" s="292">
        <f t="shared" si="7"/>
        <v>55.634930854040263</v>
      </c>
      <c r="V51" s="291">
        <v>55.634930854040263</v>
      </c>
      <c r="W51" s="291">
        <v>55.634930854040263</v>
      </c>
      <c r="X51" s="379">
        <v>0</v>
      </c>
      <c r="Y51" s="292">
        <f t="shared" si="8"/>
        <v>55.634930854040263</v>
      </c>
    </row>
    <row r="52" spans="1:25" s="211" customFormat="1">
      <c r="A52" s="380"/>
      <c r="B52" s="36">
        <f>MAX(B24:B51)+1</f>
        <v>39</v>
      </c>
      <c r="C52" s="183" t="s">
        <v>170</v>
      </c>
      <c r="D52" s="176"/>
      <c r="E52" s="291">
        <v>-58.066229763886639</v>
      </c>
      <c r="F52" s="425">
        <v>-58.066229763886639</v>
      </c>
      <c r="G52" s="425">
        <v>-58.066229763886639</v>
      </c>
      <c r="H52" s="379">
        <v>0</v>
      </c>
      <c r="I52" s="292">
        <f t="shared" si="9"/>
        <v>-58.066229763886639</v>
      </c>
      <c r="J52" s="291">
        <v>-58.066229763886639</v>
      </c>
      <c r="K52" s="291">
        <v>-58.066229763886639</v>
      </c>
      <c r="L52" s="379">
        <v>0</v>
      </c>
      <c r="M52" s="292">
        <f t="shared" si="5"/>
        <v>-58.066229763886639</v>
      </c>
      <c r="N52" s="291">
        <v>-58.066229763886639</v>
      </c>
      <c r="O52" s="291">
        <v>-58.066229763886639</v>
      </c>
      <c r="P52" s="379">
        <v>0</v>
      </c>
      <c r="Q52" s="292">
        <f t="shared" si="6"/>
        <v>-58.066229763886639</v>
      </c>
      <c r="R52" s="291">
        <v>0</v>
      </c>
      <c r="S52" s="291">
        <v>0</v>
      </c>
      <c r="T52" s="379">
        <v>0</v>
      </c>
      <c r="U52" s="292">
        <f t="shared" si="7"/>
        <v>0</v>
      </c>
      <c r="V52" s="291">
        <v>0</v>
      </c>
      <c r="W52" s="291">
        <v>0</v>
      </c>
      <c r="X52" s="379">
        <v>0</v>
      </c>
      <c r="Y52" s="292">
        <f t="shared" si="8"/>
        <v>0</v>
      </c>
    </row>
    <row r="53" spans="1:25" s="211" customFormat="1">
      <c r="A53" s="380"/>
      <c r="B53" s="36">
        <f>MAX(B27:B52)+1</f>
        <v>40</v>
      </c>
      <c r="C53" s="183" t="s">
        <v>171</v>
      </c>
      <c r="D53" s="176"/>
      <c r="E53" s="291">
        <v>-0.20307483095780737</v>
      </c>
      <c r="F53" s="425">
        <v>-0.20307483095780737</v>
      </c>
      <c r="G53" s="425">
        <v>-0.20307483095780737</v>
      </c>
      <c r="H53" s="379">
        <v>0</v>
      </c>
      <c r="I53" s="292">
        <f t="shared" si="9"/>
        <v>-0.20307483095780737</v>
      </c>
      <c r="J53" s="291">
        <v>-0.20307483095780737</v>
      </c>
      <c r="K53" s="291">
        <v>-0.20307483095780737</v>
      </c>
      <c r="L53" s="379">
        <v>0</v>
      </c>
      <c r="M53" s="292">
        <f t="shared" si="5"/>
        <v>-0.20307483095780737</v>
      </c>
      <c r="N53" s="291">
        <v>-0.20307483095780737</v>
      </c>
      <c r="O53" s="291">
        <v>-0.20307483095780737</v>
      </c>
      <c r="P53" s="379">
        <v>0</v>
      </c>
      <c r="Q53" s="292">
        <f t="shared" si="6"/>
        <v>-0.20307483095780737</v>
      </c>
      <c r="R53" s="291">
        <v>0</v>
      </c>
      <c r="S53" s="291">
        <v>0</v>
      </c>
      <c r="T53" s="379">
        <v>0</v>
      </c>
      <c r="U53" s="292">
        <f t="shared" si="7"/>
        <v>0</v>
      </c>
      <c r="V53" s="291">
        <v>0</v>
      </c>
      <c r="W53" s="291">
        <v>0</v>
      </c>
      <c r="X53" s="379">
        <v>0</v>
      </c>
      <c r="Y53" s="292">
        <f t="shared" si="8"/>
        <v>0</v>
      </c>
    </row>
    <row r="54" spans="1:25" s="211" customFormat="1">
      <c r="A54" s="380"/>
      <c r="B54" s="36">
        <f>MAX(B28:B53)+1</f>
        <v>41</v>
      </c>
      <c r="C54" s="183" t="s">
        <v>172</v>
      </c>
      <c r="D54" s="176"/>
      <c r="E54" s="291">
        <v>-7.6557697618971474</v>
      </c>
      <c r="F54" s="425">
        <v>-8.3750952790063433</v>
      </c>
      <c r="G54" s="425">
        <v>-8.3750952790063433</v>
      </c>
      <c r="H54" s="379">
        <v>0</v>
      </c>
      <c r="I54" s="292">
        <f t="shared" si="9"/>
        <v>-8.3750952790063433</v>
      </c>
      <c r="J54" s="291">
        <v>-7.6557697618971474</v>
      </c>
      <c r="K54" s="291">
        <v>-8.3750952790063433</v>
      </c>
      <c r="L54" s="379">
        <v>0</v>
      </c>
      <c r="M54" s="292">
        <f t="shared" si="5"/>
        <v>-8.3750952790063433</v>
      </c>
      <c r="N54" s="291">
        <v>-7.6557697618971474</v>
      </c>
      <c r="O54" s="291">
        <v>-8.3750952790063433</v>
      </c>
      <c r="P54" s="379">
        <v>0</v>
      </c>
      <c r="Q54" s="292">
        <f t="shared" si="6"/>
        <v>-8.3750952790063433</v>
      </c>
      <c r="R54" s="291">
        <v>0</v>
      </c>
      <c r="S54" s="291">
        <v>0</v>
      </c>
      <c r="T54" s="379">
        <v>0</v>
      </c>
      <c r="U54" s="292">
        <f t="shared" si="7"/>
        <v>0</v>
      </c>
      <c r="V54" s="291">
        <v>0</v>
      </c>
      <c r="W54" s="291">
        <v>0</v>
      </c>
      <c r="X54" s="379">
        <v>0</v>
      </c>
      <c r="Y54" s="292">
        <f t="shared" si="8"/>
        <v>0</v>
      </c>
    </row>
    <row r="55" spans="1:25" s="211" customFormat="1">
      <c r="A55" s="380"/>
      <c r="B55" s="36">
        <f>MAX(B32:B54)+1</f>
        <v>42</v>
      </c>
      <c r="C55" s="183" t="s">
        <v>173</v>
      </c>
      <c r="D55" s="176"/>
      <c r="E55" s="291">
        <v>0</v>
      </c>
      <c r="F55" s="425">
        <v>0</v>
      </c>
      <c r="G55" s="425">
        <v>0</v>
      </c>
      <c r="H55" s="379">
        <v>0</v>
      </c>
      <c r="I55" s="292">
        <f t="shared" si="9"/>
        <v>0</v>
      </c>
      <c r="J55" s="291">
        <v>0</v>
      </c>
      <c r="K55" s="291">
        <v>0</v>
      </c>
      <c r="L55" s="379">
        <v>0</v>
      </c>
      <c r="M55" s="292">
        <f t="shared" si="5"/>
        <v>0</v>
      </c>
      <c r="N55" s="291">
        <v>0</v>
      </c>
      <c r="O55" s="291">
        <v>0</v>
      </c>
      <c r="P55" s="379">
        <v>0</v>
      </c>
      <c r="Q55" s="292">
        <f t="shared" si="6"/>
        <v>0</v>
      </c>
      <c r="R55" s="291">
        <v>0</v>
      </c>
      <c r="S55" s="291">
        <v>0</v>
      </c>
      <c r="T55" s="379">
        <v>0</v>
      </c>
      <c r="U55" s="292">
        <f t="shared" si="7"/>
        <v>0</v>
      </c>
      <c r="V55" s="291">
        <v>0</v>
      </c>
      <c r="W55" s="291">
        <v>0</v>
      </c>
      <c r="X55" s="379">
        <v>0</v>
      </c>
      <c r="Y55" s="292">
        <f t="shared" si="8"/>
        <v>0</v>
      </c>
    </row>
    <row r="56" spans="1:25" s="211" customFormat="1">
      <c r="A56" s="380"/>
      <c r="B56" s="181">
        <f>MAX(B33:B55)+1</f>
        <v>43</v>
      </c>
      <c r="C56" s="313" t="s">
        <v>174</v>
      </c>
      <c r="D56" s="176"/>
      <c r="E56" s="291">
        <v>-4.0423028018377671</v>
      </c>
      <c r="F56" s="425">
        <v>-4.0423028018377671</v>
      </c>
      <c r="G56" s="425">
        <v>-4.0423028018377671</v>
      </c>
      <c r="H56" s="379">
        <v>0</v>
      </c>
      <c r="I56" s="292">
        <f t="shared" si="9"/>
        <v>-4.0423028018377671</v>
      </c>
      <c r="J56" s="291">
        <v>-4.0423028018377671</v>
      </c>
      <c r="K56" s="291">
        <v>-4.0423028018377671</v>
      </c>
      <c r="L56" s="379">
        <v>0</v>
      </c>
      <c r="M56" s="292">
        <f t="shared" si="5"/>
        <v>-4.0423028018377671</v>
      </c>
      <c r="N56" s="291">
        <v>-4.0423028018377671</v>
      </c>
      <c r="O56" s="291">
        <v>-4.0423028018377671</v>
      </c>
      <c r="P56" s="379">
        <v>0</v>
      </c>
      <c r="Q56" s="292">
        <f t="shared" si="6"/>
        <v>-4.0423028018377671</v>
      </c>
      <c r="R56" s="291">
        <v>0</v>
      </c>
      <c r="S56" s="291">
        <v>0</v>
      </c>
      <c r="T56" s="379">
        <v>0</v>
      </c>
      <c r="U56" s="292">
        <f t="shared" si="7"/>
        <v>0</v>
      </c>
      <c r="V56" s="291">
        <v>0</v>
      </c>
      <c r="W56" s="291">
        <v>0</v>
      </c>
      <c r="X56" s="379">
        <v>0</v>
      </c>
      <c r="Y56" s="292">
        <f t="shared" si="8"/>
        <v>0</v>
      </c>
    </row>
    <row r="57" spans="1:25" s="211" customFormat="1">
      <c r="A57" s="380"/>
      <c r="B57" s="36">
        <f>MAX(B35:B56)+1</f>
        <v>44</v>
      </c>
      <c r="C57" s="183" t="s">
        <v>175</v>
      </c>
      <c r="D57" s="176"/>
      <c r="E57" s="291">
        <v>0</v>
      </c>
      <c r="F57" s="425">
        <v>0</v>
      </c>
      <c r="G57" s="425">
        <v>0</v>
      </c>
      <c r="H57" s="379">
        <v>0</v>
      </c>
      <c r="I57" s="292">
        <f t="shared" si="9"/>
        <v>0</v>
      </c>
      <c r="J57" s="291">
        <v>0</v>
      </c>
      <c r="K57" s="291">
        <v>0</v>
      </c>
      <c r="L57" s="379">
        <v>0</v>
      </c>
      <c r="M57" s="292">
        <f t="shared" si="5"/>
        <v>0</v>
      </c>
      <c r="N57" s="291">
        <v>0</v>
      </c>
      <c r="O57" s="291">
        <v>0</v>
      </c>
      <c r="P57" s="379">
        <v>0</v>
      </c>
      <c r="Q57" s="292">
        <f t="shared" si="6"/>
        <v>0</v>
      </c>
      <c r="R57" s="291">
        <v>0</v>
      </c>
      <c r="S57" s="291">
        <v>0</v>
      </c>
      <c r="T57" s="379">
        <v>0</v>
      </c>
      <c r="U57" s="292">
        <f t="shared" si="7"/>
        <v>0</v>
      </c>
      <c r="V57" s="291">
        <v>0</v>
      </c>
      <c r="W57" s="291">
        <v>0</v>
      </c>
      <c r="X57" s="379">
        <v>0</v>
      </c>
      <c r="Y57" s="292">
        <f t="shared" si="8"/>
        <v>0</v>
      </c>
    </row>
    <row r="58" spans="1:25" s="211" customFormat="1" ht="31">
      <c r="A58" s="380"/>
      <c r="B58" s="36">
        <f>MAX(B30:B57)+1</f>
        <v>45</v>
      </c>
      <c r="C58" s="183" t="s">
        <v>176</v>
      </c>
      <c r="D58" s="176"/>
      <c r="E58" s="291">
        <v>-81.928867060932021</v>
      </c>
      <c r="F58" s="425">
        <v>-81.928867060932021</v>
      </c>
      <c r="G58" s="425">
        <v>-81.928867060932021</v>
      </c>
      <c r="H58" s="379">
        <v>0</v>
      </c>
      <c r="I58" s="292">
        <f t="shared" si="9"/>
        <v>-81.928867060932021</v>
      </c>
      <c r="J58" s="291">
        <v>-81.928867060932021</v>
      </c>
      <c r="K58" s="291">
        <v>-81.928867060932021</v>
      </c>
      <c r="L58" s="379">
        <v>0</v>
      </c>
      <c r="M58" s="292">
        <f t="shared" si="5"/>
        <v>-81.928867060932021</v>
      </c>
      <c r="N58" s="291">
        <v>-81.928867060932021</v>
      </c>
      <c r="O58" s="291">
        <v>-81.928867060932021</v>
      </c>
      <c r="P58" s="379">
        <v>0</v>
      </c>
      <c r="Q58" s="292">
        <f t="shared" si="6"/>
        <v>-81.928867060932021</v>
      </c>
      <c r="R58" s="291">
        <v>0</v>
      </c>
      <c r="S58" s="291">
        <v>0</v>
      </c>
      <c r="T58" s="379">
        <v>0</v>
      </c>
      <c r="U58" s="292">
        <f t="shared" si="7"/>
        <v>0</v>
      </c>
      <c r="V58" s="291">
        <v>0</v>
      </c>
      <c r="W58" s="291">
        <v>0</v>
      </c>
      <c r="X58" s="379">
        <v>0</v>
      </c>
      <c r="Y58" s="292">
        <f t="shared" si="8"/>
        <v>0</v>
      </c>
    </row>
    <row r="59" spans="1:25" s="211" customFormat="1">
      <c r="A59" s="380"/>
      <c r="B59" s="36">
        <f>MAX(B32:B58)+1</f>
        <v>46</v>
      </c>
      <c r="C59" s="183" t="s">
        <v>85</v>
      </c>
      <c r="D59" s="176"/>
      <c r="E59" s="291">
        <v>24.384921029827609</v>
      </c>
      <c r="F59" s="425">
        <v>26.642415827347961</v>
      </c>
      <c r="G59" s="425">
        <v>7.332626575151366</v>
      </c>
      <c r="H59" s="379">
        <v>-19.309789252196595</v>
      </c>
      <c r="I59" s="292">
        <f t="shared" si="9"/>
        <v>7.332626575151366</v>
      </c>
      <c r="J59" s="291">
        <v>24.384921029827609</v>
      </c>
      <c r="K59" s="291">
        <v>26.642415827347961</v>
      </c>
      <c r="L59" s="379">
        <v>-19.309789252196595</v>
      </c>
      <c r="M59" s="292">
        <f t="shared" si="5"/>
        <v>7.332626575151366</v>
      </c>
      <c r="N59" s="291">
        <v>24.384921029827609</v>
      </c>
      <c r="O59" s="291">
        <v>26.642415827347961</v>
      </c>
      <c r="P59" s="379">
        <v>-19.309789252196595</v>
      </c>
      <c r="Q59" s="292">
        <f t="shared" si="6"/>
        <v>7.332626575151366</v>
      </c>
      <c r="R59" s="291">
        <v>129.88754417059346</v>
      </c>
      <c r="S59" s="291">
        <v>129.88754417059346</v>
      </c>
      <c r="T59" s="379">
        <v>0</v>
      </c>
      <c r="U59" s="292">
        <f t="shared" si="7"/>
        <v>129.88754417059346</v>
      </c>
      <c r="V59" s="291">
        <v>129.88754417059346</v>
      </c>
      <c r="W59" s="291">
        <v>129.88754417059346</v>
      </c>
      <c r="X59" s="379">
        <v>0</v>
      </c>
      <c r="Y59" s="292">
        <f t="shared" si="8"/>
        <v>129.88754417059346</v>
      </c>
    </row>
    <row r="60" spans="1:25" s="211" customFormat="1" ht="31">
      <c r="A60" s="380"/>
      <c r="B60" s="181">
        <f>MAX(B33:B59)+1</f>
        <v>47</v>
      </c>
      <c r="C60" s="183" t="s">
        <v>177</v>
      </c>
      <c r="D60" s="176"/>
      <c r="E60" s="291">
        <v>17.734175049201575</v>
      </c>
      <c r="F60" s="425">
        <v>17.734175049201575</v>
      </c>
      <c r="G60" s="425">
        <v>17.734175049201575</v>
      </c>
      <c r="H60" s="379">
        <v>0</v>
      </c>
      <c r="I60" s="292">
        <f t="shared" si="9"/>
        <v>17.734175049201575</v>
      </c>
      <c r="J60" s="291">
        <v>17.734175049201575</v>
      </c>
      <c r="K60" s="291">
        <v>17.734175049201575</v>
      </c>
      <c r="L60" s="379">
        <v>0</v>
      </c>
      <c r="M60" s="292">
        <f t="shared" si="5"/>
        <v>17.734175049201575</v>
      </c>
      <c r="N60" s="291">
        <v>17.734175049201575</v>
      </c>
      <c r="O60" s="291">
        <v>17.734175049201575</v>
      </c>
      <c r="P60" s="379">
        <v>0</v>
      </c>
      <c r="Q60" s="292">
        <f t="shared" si="6"/>
        <v>17.734175049201575</v>
      </c>
      <c r="R60" s="291">
        <v>17.734175049201575</v>
      </c>
      <c r="S60" s="291">
        <v>17.734175049201575</v>
      </c>
      <c r="T60" s="379">
        <v>0</v>
      </c>
      <c r="U60" s="292">
        <f t="shared" si="7"/>
        <v>17.734175049201575</v>
      </c>
      <c r="V60" s="291">
        <v>17.734175049201575</v>
      </c>
      <c r="W60" s="291">
        <v>17.734175049201575</v>
      </c>
      <c r="X60" s="379">
        <v>0</v>
      </c>
      <c r="Y60" s="292">
        <f t="shared" si="8"/>
        <v>17.734175049201575</v>
      </c>
    </row>
    <row r="61" spans="1:25" s="211" customFormat="1" ht="31">
      <c r="A61" s="380"/>
      <c r="B61" s="36">
        <f>MAX(B34:B60)+1</f>
        <v>48</v>
      </c>
      <c r="C61" s="183" t="s">
        <v>178</v>
      </c>
      <c r="D61" s="176"/>
      <c r="E61" s="291">
        <v>14.692418210661357</v>
      </c>
      <c r="F61" s="425">
        <v>14.692418210661357</v>
      </c>
      <c r="G61" s="425">
        <v>14.692418210661357</v>
      </c>
      <c r="H61" s="379">
        <v>0</v>
      </c>
      <c r="I61" s="292">
        <f t="shared" si="9"/>
        <v>14.692418210661357</v>
      </c>
      <c r="J61" s="291">
        <v>14.692418210661357</v>
      </c>
      <c r="K61" s="291">
        <v>14.692418210661357</v>
      </c>
      <c r="L61" s="379">
        <v>0</v>
      </c>
      <c r="M61" s="292">
        <f t="shared" si="5"/>
        <v>14.692418210661357</v>
      </c>
      <c r="N61" s="291">
        <v>14.692418210661357</v>
      </c>
      <c r="O61" s="291">
        <v>14.692418210661357</v>
      </c>
      <c r="P61" s="379">
        <v>0</v>
      </c>
      <c r="Q61" s="292">
        <f t="shared" si="6"/>
        <v>14.692418210661357</v>
      </c>
      <c r="R61" s="291">
        <v>0</v>
      </c>
      <c r="S61" s="291">
        <v>0</v>
      </c>
      <c r="T61" s="379">
        <v>0</v>
      </c>
      <c r="U61" s="292">
        <f t="shared" si="7"/>
        <v>0</v>
      </c>
      <c r="V61" s="291">
        <v>0</v>
      </c>
      <c r="W61" s="291">
        <v>0</v>
      </c>
      <c r="X61" s="379">
        <v>0</v>
      </c>
      <c r="Y61" s="292">
        <f t="shared" si="8"/>
        <v>0</v>
      </c>
    </row>
    <row r="62" spans="1:25" s="211" customFormat="1" ht="31">
      <c r="A62" s="380"/>
      <c r="B62" s="36">
        <f>MAX(B37:B61)+1</f>
        <v>49</v>
      </c>
      <c r="C62" s="183" t="s">
        <v>179</v>
      </c>
      <c r="D62" s="176"/>
      <c r="E62" s="291">
        <v>18.544976951346754</v>
      </c>
      <c r="F62" s="425">
        <v>18.544976951346754</v>
      </c>
      <c r="G62" s="425">
        <v>18.544976951346754</v>
      </c>
      <c r="H62" s="379">
        <v>0</v>
      </c>
      <c r="I62" s="292">
        <f t="shared" si="9"/>
        <v>18.544976951346754</v>
      </c>
      <c r="J62" s="291">
        <v>18.544976951346754</v>
      </c>
      <c r="K62" s="291">
        <v>18.544976951346754</v>
      </c>
      <c r="L62" s="379">
        <v>0</v>
      </c>
      <c r="M62" s="292">
        <f t="shared" si="5"/>
        <v>18.544976951346754</v>
      </c>
      <c r="N62" s="291">
        <v>18.544976951346754</v>
      </c>
      <c r="O62" s="291">
        <v>18.544976951346754</v>
      </c>
      <c r="P62" s="379">
        <v>0</v>
      </c>
      <c r="Q62" s="292">
        <f t="shared" si="6"/>
        <v>18.544976951346754</v>
      </c>
      <c r="R62" s="291">
        <v>18.544976951346754</v>
      </c>
      <c r="S62" s="291">
        <v>18.544976951346754</v>
      </c>
      <c r="T62" s="379">
        <v>0</v>
      </c>
      <c r="U62" s="292">
        <f t="shared" si="7"/>
        <v>18.544976951346754</v>
      </c>
      <c r="V62" s="291">
        <v>18.544976951346754</v>
      </c>
      <c r="W62" s="291">
        <v>18.544976951346754</v>
      </c>
      <c r="X62" s="379">
        <v>0</v>
      </c>
      <c r="Y62" s="292">
        <f t="shared" si="8"/>
        <v>18.544976951346754</v>
      </c>
    </row>
    <row r="63" spans="1:25" s="211" customFormat="1">
      <c r="A63" s="380"/>
      <c r="B63" s="36">
        <v>50</v>
      </c>
      <c r="C63" s="183" t="s">
        <v>180</v>
      </c>
      <c r="D63" s="176"/>
      <c r="E63" s="291"/>
      <c r="F63" s="425">
        <v>-19.169003429651831</v>
      </c>
      <c r="G63" s="425">
        <v>-19.169003429651831</v>
      </c>
      <c r="H63" s="379">
        <v>0</v>
      </c>
      <c r="I63" s="292">
        <f>H63+F63</f>
        <v>-19.169003429651831</v>
      </c>
      <c r="J63" s="291"/>
      <c r="K63" s="291">
        <v>-19.169003429651831</v>
      </c>
      <c r="L63" s="379">
        <v>0</v>
      </c>
      <c r="M63" s="292">
        <f>L63+K63</f>
        <v>-19.169003429651831</v>
      </c>
      <c r="N63" s="291"/>
      <c r="O63" s="291">
        <v>-19.169003429651831</v>
      </c>
      <c r="P63" s="379">
        <v>0</v>
      </c>
      <c r="Q63" s="292">
        <f>P63+O63</f>
        <v>-19.169003429651831</v>
      </c>
      <c r="R63" s="291"/>
      <c r="S63" s="291">
        <v>0</v>
      </c>
      <c r="T63" s="379">
        <v>0</v>
      </c>
      <c r="U63" s="292">
        <f>T63+S63</f>
        <v>0</v>
      </c>
      <c r="V63" s="291"/>
      <c r="W63" s="291">
        <v>0</v>
      </c>
      <c r="X63" s="379">
        <v>0</v>
      </c>
      <c r="Y63" s="292">
        <f>X63+W63</f>
        <v>0</v>
      </c>
    </row>
    <row r="64" spans="1:25" ht="16.5" customHeight="1" thickBot="1">
      <c r="A64" s="45"/>
      <c r="B64" s="36">
        <v>51</v>
      </c>
      <c r="C64" s="185" t="s">
        <v>150</v>
      </c>
      <c r="D64" s="209"/>
      <c r="E64" s="212">
        <f>SUM(E59:E62)</f>
        <v>75.356491241037304</v>
      </c>
      <c r="F64" s="500">
        <v>58.444982608905811</v>
      </c>
      <c r="G64" s="500">
        <f>SUM(G59:G63)</f>
        <v>39.135193356709223</v>
      </c>
      <c r="H64" s="213">
        <f>SUM(H59:H63)</f>
        <v>-19.309789252196595</v>
      </c>
      <c r="I64" s="152">
        <f>SUM(I59:I63)</f>
        <v>39.135193356709223</v>
      </c>
      <c r="J64" s="212">
        <f>SUM(J59:J62)</f>
        <v>75.356491241037304</v>
      </c>
      <c r="K64" s="500">
        <v>58.444982608905811</v>
      </c>
      <c r="L64" s="213">
        <f>SUM(L59:L63)</f>
        <v>-19.309789252196595</v>
      </c>
      <c r="M64" s="152">
        <f>SUM(M59:M63)</f>
        <v>39.135193356709223</v>
      </c>
      <c r="N64" s="212">
        <f>SUM(N59:N62)</f>
        <v>75.356491241037304</v>
      </c>
      <c r="O64" s="500">
        <v>58.444982608905811</v>
      </c>
      <c r="P64" s="213">
        <f>SUM(P59:P63)</f>
        <v>-19.309789252196595</v>
      </c>
      <c r="Q64" s="152">
        <f>SUM(Q59:Q63)</f>
        <v>39.135193356709223</v>
      </c>
      <c r="R64" s="212">
        <f>SUM(R59:R62)</f>
        <v>166.16669617114178</v>
      </c>
      <c r="S64" s="500">
        <v>166.16669617114178</v>
      </c>
      <c r="T64" s="213">
        <f>SUM(T59:T63)</f>
        <v>0</v>
      </c>
      <c r="U64" s="152">
        <f>SUM(U59:U63)</f>
        <v>166.16669617114178</v>
      </c>
      <c r="V64" s="212">
        <f>SUM(V59:V62)</f>
        <v>166.16669617114178</v>
      </c>
      <c r="W64" s="500">
        <v>166.16669617114178</v>
      </c>
      <c r="X64" s="213">
        <f>SUM(X59:X63)</f>
        <v>0</v>
      </c>
      <c r="Y64" s="152">
        <f>SUM(Y59:Y63)</f>
        <v>166.16669617114178</v>
      </c>
    </row>
    <row r="65" spans="1:25" s="5" customFormat="1" ht="15" customHeight="1">
      <c r="A65" s="45"/>
      <c r="B65" s="73"/>
      <c r="C65" s="1"/>
      <c r="D65" s="1"/>
      <c r="E65" s="73"/>
      <c r="F65" s="73"/>
      <c r="G65" s="73"/>
      <c r="H65" s="1"/>
      <c r="I65" s="73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</row>
    <row r="66" spans="1:25" s="5" customFormat="1" ht="15" customHeight="1">
      <c r="A66" s="45"/>
      <c r="B66" s="73"/>
      <c r="C66" s="1"/>
      <c r="D66" s="1"/>
      <c r="E66" s="73"/>
      <c r="F66" s="73"/>
      <c r="G66" s="73"/>
      <c r="H66" s="1"/>
      <c r="I66" s="73"/>
      <c r="J66" s="368"/>
      <c r="K66" s="368"/>
      <c r="L66" s="368"/>
      <c r="M66" s="368"/>
      <c r="N66" s="368"/>
      <c r="O66" s="368"/>
      <c r="P66" s="368"/>
      <c r="Q66" s="368"/>
      <c r="R66" s="368"/>
      <c r="S66" s="368"/>
      <c r="T66" s="368"/>
      <c r="U66" s="368"/>
      <c r="V66" s="368"/>
      <c r="W66" s="368"/>
      <c r="X66" s="368"/>
      <c r="Y66" s="368"/>
    </row>
    <row r="67" spans="1:25" s="5" customFormat="1" ht="15" customHeight="1">
      <c r="A67" s="45"/>
      <c r="B67" s="73"/>
      <c r="C67" s="1"/>
      <c r="D67" s="1"/>
      <c r="E67" s="73"/>
      <c r="F67" s="73"/>
      <c r="G67" s="73"/>
      <c r="H67" s="1"/>
      <c r="I67" s="73"/>
      <c r="J67" s="368"/>
      <c r="K67" s="368"/>
      <c r="L67" s="368"/>
      <c r="M67" s="368"/>
      <c r="N67" s="368"/>
      <c r="O67" s="368"/>
      <c r="P67" s="368"/>
      <c r="Q67" s="368"/>
      <c r="R67" s="368"/>
      <c r="S67" s="368"/>
      <c r="T67" s="368"/>
      <c r="U67" s="368"/>
      <c r="V67" s="368"/>
      <c r="W67" s="368"/>
      <c r="X67" s="368"/>
      <c r="Y67" s="368"/>
    </row>
    <row r="68" spans="1:25" s="5" customFormat="1" ht="15" customHeight="1">
      <c r="A68" s="45"/>
      <c r="B68" s="73"/>
      <c r="C68" s="1"/>
      <c r="D68" s="1"/>
      <c r="E68" s="73"/>
      <c r="F68" s="73"/>
      <c r="G68" s="73"/>
      <c r="H68" s="1"/>
      <c r="I68" s="73"/>
      <c r="J68" s="368"/>
      <c r="K68" s="368"/>
      <c r="L68" s="368"/>
      <c r="M68" s="368"/>
      <c r="N68" s="368"/>
      <c r="O68" s="368"/>
      <c r="P68" s="368"/>
      <c r="Q68" s="368"/>
      <c r="R68" s="368"/>
      <c r="S68" s="368"/>
      <c r="T68" s="368"/>
      <c r="U68" s="368"/>
      <c r="V68" s="368"/>
      <c r="W68" s="368"/>
      <c r="X68" s="368"/>
      <c r="Y68" s="368"/>
    </row>
    <row r="69" spans="1:25" s="5" customFormat="1" ht="15" customHeight="1">
      <c r="A69" s="45"/>
      <c r="B69" s="73"/>
      <c r="C69" s="1"/>
      <c r="D69" s="1"/>
      <c r="E69" s="73"/>
      <c r="F69" s="73"/>
      <c r="G69" s="73"/>
      <c r="H69" s="1"/>
      <c r="I69" s="73"/>
      <c r="J69" s="368"/>
      <c r="K69" s="368"/>
      <c r="L69" s="368"/>
      <c r="M69" s="368"/>
      <c r="N69" s="368"/>
      <c r="O69" s="368"/>
      <c r="P69" s="368"/>
      <c r="Q69" s="368"/>
      <c r="R69" s="368"/>
      <c r="S69" s="368"/>
      <c r="T69" s="368"/>
      <c r="U69" s="368"/>
      <c r="V69" s="368"/>
      <c r="W69" s="368"/>
      <c r="X69" s="368"/>
      <c r="Y69" s="368"/>
    </row>
    <row r="70" spans="1:25" s="5" customFormat="1" ht="15" customHeight="1">
      <c r="A70" s="45"/>
      <c r="B70" s="73"/>
      <c r="C70" s="1"/>
      <c r="D70" s="1"/>
      <c r="E70" s="73"/>
      <c r="F70" s="73"/>
      <c r="G70" s="73"/>
      <c r="H70" s="1"/>
      <c r="I70" s="73"/>
      <c r="J70" s="368"/>
      <c r="K70" s="368"/>
      <c r="L70" s="368"/>
      <c r="M70" s="368"/>
      <c r="N70" s="368"/>
      <c r="O70" s="368"/>
      <c r="P70" s="368"/>
      <c r="Q70" s="368"/>
      <c r="R70" s="368"/>
      <c r="S70" s="368"/>
      <c r="T70" s="368"/>
      <c r="U70" s="368"/>
      <c r="V70" s="368"/>
      <c r="W70" s="368"/>
      <c r="X70" s="368"/>
      <c r="Y70" s="368"/>
    </row>
    <row r="71" spans="1:25" s="5" customFormat="1" ht="15" customHeight="1">
      <c r="A71" s="45"/>
      <c r="B71" s="73"/>
      <c r="C71" s="1"/>
      <c r="D71" s="1"/>
      <c r="E71" s="73"/>
      <c r="F71" s="73"/>
      <c r="G71" s="73"/>
      <c r="H71" s="1"/>
      <c r="I71" s="73"/>
      <c r="J71" s="368"/>
      <c r="K71" s="368"/>
      <c r="L71" s="368"/>
      <c r="M71" s="368"/>
      <c r="N71" s="368"/>
      <c r="O71" s="368"/>
      <c r="P71" s="368"/>
      <c r="Q71" s="368"/>
      <c r="R71" s="368"/>
      <c r="S71" s="368"/>
      <c r="T71" s="368"/>
      <c r="U71" s="368"/>
      <c r="V71" s="368"/>
      <c r="W71" s="368"/>
      <c r="X71" s="368"/>
      <c r="Y71" s="368"/>
    </row>
    <row r="72" spans="1:25" s="5" customFormat="1" ht="15" customHeight="1">
      <c r="A72" s="45"/>
      <c r="B72" s="73"/>
      <c r="C72" s="1"/>
      <c r="D72" s="1"/>
      <c r="E72" s="73"/>
      <c r="F72" s="73"/>
      <c r="G72" s="73"/>
      <c r="H72" s="1"/>
      <c r="I72" s="73"/>
      <c r="J72" s="368"/>
      <c r="K72" s="368"/>
      <c r="L72" s="368"/>
      <c r="M72" s="368"/>
      <c r="N72" s="368"/>
      <c r="O72" s="368"/>
      <c r="P72" s="368"/>
      <c r="Q72" s="368"/>
      <c r="R72" s="368"/>
      <c r="S72" s="368"/>
      <c r="T72" s="368"/>
      <c r="U72" s="368"/>
      <c r="V72" s="368"/>
      <c r="W72" s="368"/>
      <c r="X72" s="368"/>
      <c r="Y72" s="368"/>
    </row>
    <row r="73" spans="1:25" s="5" customFormat="1" ht="15" customHeight="1">
      <c r="A73" s="45"/>
      <c r="B73" s="73"/>
      <c r="C73" s="1"/>
      <c r="D73" s="1"/>
      <c r="E73" s="73"/>
      <c r="F73" s="73"/>
      <c r="G73" s="73"/>
      <c r="H73" s="1"/>
      <c r="I73" s="73"/>
      <c r="J73" s="368"/>
      <c r="K73" s="368"/>
      <c r="L73" s="368"/>
      <c r="M73" s="368"/>
      <c r="N73" s="368"/>
      <c r="O73" s="368"/>
      <c r="P73" s="368"/>
      <c r="Q73" s="368"/>
      <c r="R73" s="368"/>
      <c r="S73" s="368"/>
      <c r="T73" s="368"/>
      <c r="U73" s="368"/>
      <c r="V73" s="368"/>
      <c r="W73" s="368"/>
      <c r="X73" s="368"/>
      <c r="Y73" s="368"/>
    </row>
    <row r="74" spans="1:25" s="5" customFormat="1" ht="15" customHeight="1">
      <c r="A74" s="45"/>
      <c r="B74" s="73"/>
      <c r="C74" s="1"/>
      <c r="D74" s="1"/>
      <c r="E74" s="73"/>
      <c r="F74" s="73"/>
      <c r="G74" s="73"/>
      <c r="H74" s="1"/>
      <c r="I74" s="73"/>
      <c r="J74" s="368"/>
      <c r="K74" s="368"/>
      <c r="L74" s="368"/>
      <c r="M74" s="368"/>
      <c r="N74" s="368"/>
      <c r="O74" s="368"/>
      <c r="P74" s="368"/>
      <c r="Q74" s="368"/>
      <c r="R74" s="368"/>
      <c r="S74" s="368"/>
      <c r="T74" s="368"/>
      <c r="U74" s="368"/>
      <c r="V74" s="368"/>
      <c r="W74" s="368"/>
      <c r="X74" s="368"/>
      <c r="Y74" s="368"/>
    </row>
    <row r="75" spans="1:25" s="5" customFormat="1" ht="15" customHeight="1">
      <c r="A75" s="45"/>
      <c r="B75" s="73"/>
      <c r="C75" s="1"/>
      <c r="D75" s="1"/>
      <c r="E75" s="73"/>
      <c r="F75" s="73"/>
      <c r="G75" s="73"/>
      <c r="H75" s="1"/>
      <c r="I75" s="73"/>
      <c r="J75" s="368"/>
      <c r="K75" s="368"/>
      <c r="L75" s="368"/>
      <c r="M75" s="368"/>
      <c r="N75" s="368"/>
      <c r="O75" s="368"/>
      <c r="P75" s="368"/>
      <c r="Q75" s="368"/>
      <c r="R75" s="368"/>
      <c r="S75" s="368"/>
      <c r="T75" s="368"/>
      <c r="U75" s="368"/>
      <c r="V75" s="368"/>
      <c r="W75" s="368"/>
      <c r="X75" s="368"/>
      <c r="Y75" s="368"/>
    </row>
    <row r="76" spans="1:25" s="5" customFormat="1" ht="15" customHeight="1">
      <c r="A76" s="45"/>
      <c r="B76" s="73"/>
      <c r="C76" s="1"/>
      <c r="D76" s="1"/>
      <c r="E76" s="73"/>
      <c r="F76" s="73"/>
      <c r="G76" s="73"/>
      <c r="H76" s="1"/>
      <c r="I76" s="73"/>
      <c r="J76" s="368"/>
      <c r="K76" s="368"/>
      <c r="L76" s="368"/>
      <c r="M76" s="368"/>
      <c r="N76" s="368"/>
      <c r="O76" s="368"/>
      <c r="P76" s="368"/>
      <c r="Q76" s="368"/>
      <c r="R76" s="368"/>
      <c r="S76" s="368"/>
      <c r="T76" s="368"/>
      <c r="U76" s="368"/>
      <c r="V76" s="368"/>
      <c r="W76" s="368"/>
      <c r="X76" s="368"/>
      <c r="Y76" s="368"/>
    </row>
    <row r="77" spans="1:25" s="5" customFormat="1" ht="15" customHeight="1">
      <c r="A77" s="45"/>
      <c r="B77" s="73"/>
      <c r="C77" s="1"/>
      <c r="D77" s="1"/>
      <c r="E77" s="73"/>
      <c r="F77" s="73"/>
      <c r="G77" s="73"/>
      <c r="H77" s="1"/>
      <c r="I77" s="73"/>
      <c r="J77" s="368"/>
      <c r="K77" s="368"/>
      <c r="L77" s="368"/>
      <c r="M77" s="368"/>
      <c r="N77" s="368"/>
      <c r="O77" s="368"/>
      <c r="P77" s="368"/>
      <c r="Q77" s="368"/>
      <c r="R77" s="368"/>
      <c r="S77" s="368"/>
      <c r="T77" s="368"/>
      <c r="U77" s="368"/>
      <c r="V77" s="368"/>
      <c r="W77" s="368"/>
      <c r="X77" s="368"/>
      <c r="Y77" s="368"/>
    </row>
    <row r="78" spans="1:25" s="5" customFormat="1" ht="15" customHeight="1">
      <c r="A78" s="45"/>
      <c r="B78" s="73"/>
      <c r="C78" s="1"/>
      <c r="D78" s="1"/>
      <c r="E78" s="73"/>
      <c r="F78" s="73"/>
      <c r="G78" s="73"/>
      <c r="H78" s="1"/>
      <c r="I78" s="73"/>
      <c r="J78" s="368"/>
      <c r="K78" s="368"/>
      <c r="L78" s="368"/>
      <c r="M78" s="368"/>
      <c r="N78" s="368"/>
      <c r="O78" s="368"/>
      <c r="P78" s="368"/>
      <c r="Q78" s="368"/>
      <c r="R78" s="368"/>
      <c r="S78" s="368"/>
      <c r="T78" s="368"/>
      <c r="U78" s="368"/>
      <c r="V78" s="368"/>
      <c r="W78" s="368"/>
      <c r="X78" s="368"/>
      <c r="Y78" s="368"/>
    </row>
    <row r="79" spans="1:25" s="5" customFormat="1" ht="15" customHeight="1">
      <c r="A79" s="45"/>
      <c r="B79" s="73"/>
      <c r="C79" s="1"/>
      <c r="D79" s="1"/>
      <c r="E79" s="73"/>
      <c r="F79" s="73"/>
      <c r="G79" s="73"/>
      <c r="H79" s="1"/>
      <c r="I79" s="73"/>
      <c r="J79" s="368"/>
      <c r="K79" s="368"/>
      <c r="L79" s="368"/>
      <c r="M79" s="368"/>
      <c r="N79" s="368"/>
      <c r="O79" s="368"/>
      <c r="P79" s="368"/>
      <c r="Q79" s="368"/>
      <c r="R79" s="368"/>
      <c r="S79" s="368"/>
      <c r="T79" s="368"/>
      <c r="U79" s="368"/>
      <c r="V79" s="368"/>
      <c r="W79" s="368"/>
      <c r="X79" s="368"/>
      <c r="Y79" s="368"/>
    </row>
    <row r="80" spans="1:25" s="5" customFormat="1" ht="15" customHeight="1">
      <c r="A80" s="45"/>
      <c r="B80" s="73"/>
      <c r="C80" s="1"/>
      <c r="D80" s="1"/>
      <c r="E80" s="73"/>
      <c r="F80" s="73"/>
      <c r="G80" s="73"/>
      <c r="H80" s="1"/>
      <c r="I80" s="73"/>
      <c r="J80" s="368"/>
      <c r="K80" s="368"/>
      <c r="L80" s="368"/>
      <c r="M80" s="368"/>
      <c r="N80" s="368"/>
      <c r="O80" s="368"/>
      <c r="P80" s="368"/>
      <c r="Q80" s="368"/>
      <c r="R80" s="368"/>
      <c r="S80" s="368"/>
      <c r="T80" s="368"/>
      <c r="U80" s="368"/>
      <c r="V80" s="368"/>
      <c r="W80" s="368"/>
      <c r="X80" s="368"/>
      <c r="Y80" s="368"/>
    </row>
    <row r="81" spans="1:9" s="5" customFormat="1" ht="15" customHeight="1">
      <c r="A81" s="45"/>
      <c r="B81" s="73"/>
      <c r="C81" s="1"/>
      <c r="D81" s="1"/>
      <c r="E81" s="73"/>
      <c r="F81" s="73"/>
      <c r="G81" s="73"/>
      <c r="H81" s="1"/>
      <c r="I81" s="73"/>
    </row>
    <row r="82" spans="1:9" s="5" customFormat="1" ht="15" customHeight="1">
      <c r="A82" s="45"/>
      <c r="B82" s="73"/>
      <c r="C82" s="1"/>
      <c r="D82" s="1"/>
      <c r="E82" s="73"/>
      <c r="F82" s="73"/>
      <c r="G82" s="73"/>
      <c r="H82" s="1"/>
      <c r="I82" s="73"/>
    </row>
    <row r="83" spans="1:9" s="5" customFormat="1" ht="15" customHeight="1">
      <c r="A83" s="45"/>
      <c r="B83" s="73"/>
      <c r="C83" s="1"/>
      <c r="D83" s="1"/>
      <c r="E83" s="73"/>
      <c r="F83" s="73"/>
      <c r="G83" s="73"/>
      <c r="H83" s="1"/>
      <c r="I83" s="73"/>
    </row>
    <row r="84" spans="1:9" s="5" customFormat="1" ht="15" customHeight="1">
      <c r="A84" s="45"/>
      <c r="B84" s="73"/>
      <c r="C84" s="1"/>
      <c r="D84" s="1"/>
      <c r="E84" s="73"/>
      <c r="F84" s="73"/>
      <c r="G84" s="73"/>
      <c r="H84" s="1"/>
      <c r="I84" s="73"/>
    </row>
    <row r="85" spans="1:9" s="5" customFormat="1" ht="15" customHeight="1">
      <c r="A85" s="45"/>
      <c r="B85" s="73"/>
      <c r="C85" s="1"/>
      <c r="D85" s="1"/>
      <c r="E85" s="73"/>
      <c r="F85" s="73"/>
      <c r="G85" s="73"/>
      <c r="H85" s="1"/>
      <c r="I85" s="73"/>
    </row>
    <row r="86" spans="1:9" s="5" customFormat="1" ht="15" customHeight="1">
      <c r="A86" s="45"/>
      <c r="B86" s="73"/>
      <c r="C86" s="1"/>
      <c r="D86" s="1"/>
      <c r="E86" s="73"/>
      <c r="F86" s="73"/>
      <c r="G86" s="73"/>
      <c r="H86" s="1"/>
      <c r="I86" s="73"/>
    </row>
    <row r="87" spans="1:9" s="5" customFormat="1" ht="15" customHeight="1">
      <c r="A87" s="45"/>
      <c r="B87" s="73"/>
      <c r="C87" s="1"/>
      <c r="D87" s="1"/>
      <c r="E87" s="73"/>
      <c r="F87" s="73"/>
      <c r="G87" s="73"/>
      <c r="H87" s="1"/>
      <c r="I87" s="73"/>
    </row>
    <row r="88" spans="1:9" s="5" customFormat="1" ht="15" customHeight="1">
      <c r="A88" s="45"/>
      <c r="B88" s="73"/>
      <c r="C88" s="1"/>
      <c r="D88" s="1"/>
      <c r="E88" s="73"/>
      <c r="F88" s="73"/>
      <c r="G88" s="73"/>
      <c r="H88" s="1"/>
      <c r="I88" s="73"/>
    </row>
    <row r="89" spans="1:9" s="5" customFormat="1" ht="15" customHeight="1">
      <c r="A89" s="45"/>
      <c r="B89" s="73"/>
      <c r="C89" s="1"/>
      <c r="D89" s="1"/>
      <c r="E89" s="73"/>
      <c r="F89" s="73"/>
      <c r="G89" s="73"/>
      <c r="H89" s="1"/>
      <c r="I89" s="73"/>
    </row>
    <row r="90" spans="1:9" s="5" customFormat="1" ht="15" customHeight="1">
      <c r="A90" s="45"/>
      <c r="B90" s="73"/>
      <c r="C90" s="1"/>
      <c r="D90" s="1"/>
      <c r="E90" s="73"/>
      <c r="F90" s="73"/>
      <c r="G90" s="73"/>
      <c r="H90" s="1"/>
      <c r="I90" s="73"/>
    </row>
    <row r="91" spans="1:9" s="5" customFormat="1" ht="15" customHeight="1">
      <c r="A91" s="45"/>
      <c r="B91" s="73"/>
      <c r="C91" s="1"/>
      <c r="D91" s="1"/>
      <c r="E91" s="73"/>
      <c r="F91" s="73"/>
      <c r="G91" s="73"/>
      <c r="H91" s="1"/>
      <c r="I91" s="73"/>
    </row>
    <row r="92" spans="1:9" s="5" customFormat="1" ht="15" customHeight="1">
      <c r="A92" s="45"/>
      <c r="B92" s="73"/>
      <c r="C92" s="1"/>
      <c r="D92" s="1"/>
      <c r="E92" s="73"/>
      <c r="F92" s="73"/>
      <c r="G92" s="73"/>
      <c r="H92" s="1"/>
      <c r="I92" s="73"/>
    </row>
    <row r="93" spans="1:9" s="5" customFormat="1" ht="15" customHeight="1">
      <c r="A93" s="45"/>
      <c r="B93" s="73"/>
      <c r="C93" s="1"/>
      <c r="D93" s="1"/>
      <c r="E93" s="73"/>
      <c r="F93" s="73"/>
      <c r="G93" s="73"/>
      <c r="H93" s="1"/>
      <c r="I93" s="73"/>
    </row>
    <row r="94" spans="1:9" s="5" customFormat="1" ht="15" customHeight="1">
      <c r="A94" s="45"/>
      <c r="B94" s="73"/>
      <c r="C94" s="1"/>
      <c r="D94" s="1"/>
      <c r="E94" s="73"/>
      <c r="F94" s="73"/>
      <c r="G94" s="73"/>
      <c r="H94" s="1"/>
      <c r="I94" s="73"/>
    </row>
    <row r="95" spans="1:9" s="5" customFormat="1" ht="15" customHeight="1">
      <c r="A95" s="45"/>
      <c r="B95" s="73"/>
      <c r="C95" s="1"/>
      <c r="D95" s="1"/>
      <c r="E95" s="73"/>
      <c r="F95" s="73"/>
      <c r="G95" s="73"/>
      <c r="H95" s="1"/>
      <c r="I95" s="73"/>
    </row>
    <row r="96" spans="1:9" s="5" customFormat="1" ht="15" customHeight="1">
      <c r="A96" s="45"/>
      <c r="B96" s="73"/>
      <c r="C96" s="1"/>
      <c r="D96" s="1"/>
      <c r="E96" s="73"/>
      <c r="F96" s="73"/>
      <c r="G96" s="73"/>
      <c r="H96" s="1"/>
      <c r="I96" s="73"/>
    </row>
    <row r="97" spans="1:9" s="5" customFormat="1" ht="15" customHeight="1">
      <c r="A97" s="45"/>
      <c r="B97" s="73"/>
      <c r="C97" s="1"/>
      <c r="D97" s="1"/>
      <c r="E97" s="73"/>
      <c r="F97" s="73"/>
      <c r="G97" s="73"/>
      <c r="H97" s="1"/>
      <c r="I97" s="73"/>
    </row>
    <row r="98" spans="1:9" s="5" customFormat="1" ht="15" customHeight="1">
      <c r="A98" s="45"/>
      <c r="B98" s="73"/>
      <c r="C98" s="1"/>
      <c r="D98" s="1"/>
      <c r="E98" s="73"/>
      <c r="F98" s="73"/>
      <c r="G98" s="73"/>
      <c r="H98" s="1"/>
      <c r="I98" s="73"/>
    </row>
    <row r="99" spans="1:9" s="5" customFormat="1" ht="15" customHeight="1">
      <c r="A99" s="45"/>
      <c r="B99" s="73"/>
      <c r="C99" s="1"/>
      <c r="D99" s="1"/>
      <c r="E99" s="73"/>
      <c r="F99" s="73"/>
      <c r="G99" s="73"/>
      <c r="H99" s="1"/>
      <c r="I99" s="73"/>
    </row>
    <row r="100" spans="1:9" s="5" customFormat="1" ht="15" customHeight="1">
      <c r="A100" s="45"/>
      <c r="B100" s="73"/>
      <c r="C100" s="1"/>
      <c r="D100" s="1"/>
      <c r="E100" s="73"/>
      <c r="F100" s="73"/>
      <c r="G100" s="73"/>
      <c r="H100" s="1"/>
      <c r="I100" s="73"/>
    </row>
    <row r="101" spans="1:9" s="5" customFormat="1" ht="15" customHeight="1">
      <c r="A101" s="45"/>
      <c r="B101" s="73"/>
      <c r="C101" s="1"/>
      <c r="D101" s="1"/>
      <c r="E101" s="73"/>
      <c r="F101" s="73"/>
      <c r="G101" s="73"/>
      <c r="H101" s="1"/>
      <c r="I101" s="73"/>
    </row>
    <row r="102" spans="1:9" s="5" customFormat="1" ht="15" customHeight="1">
      <c r="A102" s="45"/>
      <c r="B102" s="73"/>
      <c r="C102" s="1"/>
      <c r="D102" s="1"/>
      <c r="E102" s="73"/>
      <c r="F102" s="73"/>
      <c r="G102" s="73"/>
      <c r="H102" s="1"/>
      <c r="I102" s="73"/>
    </row>
    <row r="103" spans="1:9" s="5" customFormat="1" ht="15" customHeight="1">
      <c r="A103" s="45"/>
      <c r="B103" s="73"/>
      <c r="C103" s="1"/>
      <c r="D103" s="1"/>
      <c r="E103" s="73"/>
      <c r="F103" s="73"/>
      <c r="G103" s="73"/>
      <c r="H103" s="1"/>
      <c r="I103" s="73"/>
    </row>
    <row r="104" spans="1:9" s="5" customFormat="1" ht="15" customHeight="1">
      <c r="A104" s="45"/>
      <c r="B104" s="73"/>
      <c r="C104" s="1"/>
      <c r="D104" s="1"/>
      <c r="E104" s="73"/>
      <c r="F104" s="73"/>
      <c r="G104" s="73"/>
      <c r="H104" s="1"/>
      <c r="I104" s="73"/>
    </row>
    <row r="105" spans="1:9" s="5" customFormat="1" ht="15" customHeight="1">
      <c r="A105" s="45"/>
      <c r="B105" s="73"/>
      <c r="C105" s="1"/>
      <c r="D105" s="1"/>
      <c r="E105" s="73"/>
      <c r="F105" s="73"/>
      <c r="G105" s="73"/>
      <c r="H105" s="1"/>
      <c r="I105" s="73"/>
    </row>
    <row r="106" spans="1:9" s="5" customFormat="1" ht="15" customHeight="1">
      <c r="A106" s="45"/>
      <c r="B106" s="73"/>
      <c r="C106" s="1"/>
      <c r="D106" s="1"/>
      <c r="E106" s="73"/>
      <c r="F106" s="73"/>
      <c r="G106" s="73"/>
      <c r="H106" s="1"/>
      <c r="I106" s="73"/>
    </row>
    <row r="107" spans="1:9" s="5" customFormat="1" ht="15" customHeight="1">
      <c r="A107" s="45"/>
      <c r="B107" s="73"/>
      <c r="C107" s="1"/>
      <c r="D107" s="1"/>
      <c r="E107" s="73"/>
      <c r="F107" s="73"/>
      <c r="G107" s="73"/>
      <c r="H107" s="1"/>
      <c r="I107" s="73"/>
    </row>
    <row r="108" spans="1:9" s="5" customFormat="1" ht="15" customHeight="1">
      <c r="A108" s="45"/>
      <c r="B108" s="73"/>
      <c r="C108" s="1"/>
      <c r="D108" s="1"/>
      <c r="E108" s="73"/>
      <c r="F108" s="73"/>
      <c r="G108" s="73"/>
      <c r="H108" s="1"/>
      <c r="I108" s="73"/>
    </row>
    <row r="109" spans="1:9" s="5" customFormat="1" ht="15" customHeight="1">
      <c r="A109" s="45"/>
      <c r="B109" s="73"/>
      <c r="C109" s="1"/>
      <c r="D109" s="1"/>
      <c r="E109" s="73"/>
      <c r="F109" s="73"/>
      <c r="G109" s="73"/>
      <c r="H109" s="1"/>
      <c r="I109" s="73"/>
    </row>
    <row r="110" spans="1:9" s="5" customFormat="1" ht="15" customHeight="1">
      <c r="A110" s="45"/>
      <c r="B110" s="73"/>
      <c r="C110" s="1"/>
      <c r="D110" s="1"/>
      <c r="E110" s="73"/>
      <c r="F110" s="73"/>
      <c r="G110" s="73"/>
      <c r="H110" s="1"/>
      <c r="I110" s="73"/>
    </row>
    <row r="111" spans="1:9" s="5" customFormat="1" ht="15" customHeight="1">
      <c r="A111" s="45"/>
      <c r="B111" s="73"/>
      <c r="C111" s="1"/>
      <c r="D111" s="1"/>
      <c r="E111" s="73"/>
      <c r="F111" s="73"/>
      <c r="G111" s="73"/>
      <c r="H111" s="1"/>
      <c r="I111" s="73"/>
    </row>
    <row r="112" spans="1:9" s="5" customFormat="1" ht="15" customHeight="1">
      <c r="A112" s="45"/>
      <c r="B112" s="73"/>
      <c r="C112" s="1"/>
      <c r="D112" s="1"/>
      <c r="E112" s="73"/>
      <c r="F112" s="73"/>
      <c r="G112" s="73"/>
      <c r="H112" s="1"/>
      <c r="I112" s="73"/>
    </row>
    <row r="113" spans="1:9" s="5" customFormat="1" ht="15" customHeight="1">
      <c r="A113" s="45"/>
      <c r="B113" s="73"/>
      <c r="C113" s="1"/>
      <c r="D113" s="1"/>
      <c r="E113" s="73"/>
      <c r="F113" s="73"/>
      <c r="G113" s="73"/>
      <c r="H113" s="1"/>
      <c r="I113" s="73"/>
    </row>
    <row r="114" spans="1:9" s="5" customFormat="1" ht="15" customHeight="1">
      <c r="A114" s="45"/>
      <c r="B114" s="73"/>
      <c r="C114" s="1"/>
      <c r="D114" s="1"/>
      <c r="E114" s="73"/>
      <c r="F114" s="73"/>
      <c r="G114" s="73"/>
      <c r="H114" s="1"/>
      <c r="I114" s="73"/>
    </row>
    <row r="115" spans="1:9" s="5" customFormat="1" ht="15" customHeight="1">
      <c r="A115" s="45"/>
      <c r="B115" s="73"/>
      <c r="C115" s="1"/>
      <c r="D115" s="1"/>
      <c r="E115" s="73"/>
      <c r="F115" s="73"/>
      <c r="G115" s="73"/>
      <c r="H115" s="1"/>
      <c r="I115" s="73"/>
    </row>
    <row r="116" spans="1:9" s="5" customFormat="1" ht="15" customHeight="1">
      <c r="A116" s="45"/>
      <c r="B116" s="73"/>
      <c r="C116" s="1"/>
      <c r="D116" s="1"/>
      <c r="E116" s="73"/>
      <c r="F116" s="73"/>
      <c r="G116" s="73"/>
      <c r="H116" s="1"/>
      <c r="I116" s="73"/>
    </row>
    <row r="117" spans="1:9" s="5" customFormat="1" ht="15" customHeight="1">
      <c r="A117" s="45"/>
      <c r="B117" s="73"/>
      <c r="C117" s="1"/>
      <c r="D117" s="1"/>
      <c r="E117" s="73"/>
      <c r="F117" s="73"/>
      <c r="G117" s="73"/>
      <c r="H117" s="1"/>
      <c r="I117" s="73"/>
    </row>
    <row r="118" spans="1:9" s="5" customFormat="1" ht="15" customHeight="1">
      <c r="A118" s="45"/>
      <c r="B118" s="73"/>
      <c r="C118" s="1"/>
      <c r="D118" s="1"/>
      <c r="E118" s="73"/>
      <c r="F118" s="73"/>
      <c r="G118" s="73"/>
      <c r="H118" s="1"/>
      <c r="I118" s="73"/>
    </row>
    <row r="119" spans="1:9" s="5" customFormat="1" ht="15" customHeight="1">
      <c r="A119" s="45"/>
      <c r="B119" s="73"/>
      <c r="C119" s="1"/>
      <c r="D119" s="1"/>
      <c r="E119" s="73"/>
      <c r="F119" s="73"/>
      <c r="G119" s="73"/>
      <c r="H119" s="1"/>
      <c r="I119" s="73"/>
    </row>
    <row r="120" spans="1:9" s="5" customFormat="1" ht="15" customHeight="1">
      <c r="A120" s="45"/>
      <c r="B120" s="73"/>
      <c r="C120" s="1"/>
      <c r="D120" s="1"/>
      <c r="E120" s="73"/>
      <c r="F120" s="73"/>
      <c r="G120" s="73"/>
      <c r="H120" s="1"/>
      <c r="I120" s="73"/>
    </row>
    <row r="121" spans="1:9" s="5" customFormat="1" ht="15" customHeight="1">
      <c r="A121" s="45"/>
      <c r="B121" s="73"/>
      <c r="C121" s="1"/>
      <c r="D121" s="1"/>
      <c r="E121" s="73"/>
      <c r="F121" s="73"/>
      <c r="G121" s="73"/>
      <c r="H121" s="1"/>
      <c r="I121" s="73"/>
    </row>
    <row r="122" spans="1:9" s="5" customFormat="1" ht="15" customHeight="1">
      <c r="A122" s="45"/>
      <c r="B122" s="73"/>
      <c r="C122" s="1"/>
      <c r="D122" s="1"/>
      <c r="E122" s="73"/>
      <c r="F122" s="73"/>
      <c r="G122" s="73"/>
      <c r="H122" s="1"/>
      <c r="I122" s="73"/>
    </row>
    <row r="123" spans="1:9" s="5" customFormat="1" ht="15" customHeight="1">
      <c r="A123" s="45"/>
      <c r="B123" s="73"/>
      <c r="C123" s="1"/>
      <c r="D123" s="1"/>
      <c r="E123" s="73"/>
      <c r="F123" s="73"/>
      <c r="G123" s="73"/>
      <c r="H123" s="1"/>
      <c r="I123" s="73"/>
    </row>
    <row r="124" spans="1:9" s="5" customFormat="1" ht="15" customHeight="1">
      <c r="A124" s="45"/>
      <c r="B124" s="73"/>
      <c r="C124" s="1"/>
      <c r="D124" s="1"/>
      <c r="E124" s="73"/>
      <c r="F124" s="73"/>
      <c r="G124" s="73"/>
      <c r="H124" s="1"/>
      <c r="I124" s="73"/>
    </row>
    <row r="125" spans="1:9" s="5" customFormat="1" ht="15" customHeight="1">
      <c r="A125" s="45"/>
      <c r="B125" s="73"/>
      <c r="C125" s="1"/>
      <c r="D125" s="1"/>
      <c r="E125" s="73"/>
      <c r="F125" s="73"/>
      <c r="G125" s="73"/>
      <c r="H125" s="1"/>
      <c r="I125" s="73"/>
    </row>
    <row r="126" spans="1:9" s="5" customFormat="1" ht="15" customHeight="1">
      <c r="A126" s="45"/>
      <c r="B126" s="73"/>
      <c r="C126" s="1"/>
      <c r="D126" s="1"/>
      <c r="E126" s="73"/>
      <c r="F126" s="73"/>
      <c r="G126" s="73"/>
      <c r="H126" s="1"/>
      <c r="I126" s="73"/>
    </row>
    <row r="127" spans="1:9" s="5" customFormat="1" ht="15" customHeight="1">
      <c r="A127" s="45"/>
      <c r="B127" s="73"/>
      <c r="C127" s="1"/>
      <c r="D127" s="1"/>
      <c r="E127" s="73"/>
      <c r="F127" s="73"/>
      <c r="G127" s="73"/>
      <c r="H127" s="1"/>
      <c r="I127" s="73"/>
    </row>
    <row r="128" spans="1:9" s="5" customFormat="1" ht="15" customHeight="1">
      <c r="A128" s="45"/>
      <c r="B128" s="73"/>
      <c r="C128" s="1"/>
      <c r="D128" s="1"/>
      <c r="E128" s="73"/>
      <c r="F128" s="73"/>
      <c r="G128" s="73"/>
      <c r="H128" s="1"/>
      <c r="I128" s="73"/>
    </row>
    <row r="129" spans="1:9" s="5" customFormat="1" ht="15" customHeight="1">
      <c r="A129" s="45"/>
      <c r="B129" s="73"/>
      <c r="C129" s="1"/>
      <c r="D129" s="1"/>
      <c r="E129" s="73"/>
      <c r="F129" s="73"/>
      <c r="G129" s="73"/>
      <c r="H129" s="1"/>
      <c r="I129" s="73"/>
    </row>
    <row r="130" spans="1:9" s="5" customFormat="1" ht="15" customHeight="1">
      <c r="A130" s="45"/>
      <c r="B130" s="73"/>
      <c r="C130" s="1"/>
      <c r="D130" s="1"/>
      <c r="E130" s="73"/>
      <c r="F130" s="73"/>
      <c r="G130" s="73"/>
      <c r="H130" s="1"/>
      <c r="I130" s="73"/>
    </row>
    <row r="131" spans="1:9" s="5" customFormat="1" ht="15" customHeight="1">
      <c r="A131" s="45"/>
      <c r="B131" s="73"/>
      <c r="C131" s="1"/>
      <c r="D131" s="1"/>
      <c r="E131" s="73"/>
      <c r="F131" s="73"/>
      <c r="G131" s="73"/>
      <c r="H131" s="1"/>
      <c r="I131" s="73"/>
    </row>
    <row r="132" spans="1:9" s="5" customFormat="1" ht="15" customHeight="1">
      <c r="A132" s="45"/>
      <c r="B132" s="73"/>
      <c r="C132" s="1"/>
      <c r="D132" s="1"/>
      <c r="E132" s="73"/>
      <c r="F132" s="73"/>
      <c r="G132" s="73"/>
      <c r="H132" s="1"/>
      <c r="I132" s="73"/>
    </row>
    <row r="133" spans="1:9" s="5" customFormat="1" ht="15" customHeight="1">
      <c r="A133" s="45"/>
      <c r="B133" s="73"/>
      <c r="C133" s="1"/>
      <c r="D133" s="1"/>
      <c r="E133" s="73"/>
      <c r="F133" s="73"/>
      <c r="G133" s="73"/>
      <c r="H133" s="1"/>
      <c r="I133" s="73"/>
    </row>
    <row r="134" spans="1:9" s="5" customFormat="1" ht="15" customHeight="1">
      <c r="A134" s="45"/>
      <c r="B134" s="73"/>
      <c r="C134" s="1"/>
      <c r="D134" s="1"/>
      <c r="E134" s="73"/>
      <c r="F134" s="73"/>
      <c r="G134" s="73"/>
      <c r="H134" s="1"/>
      <c r="I134" s="73"/>
    </row>
    <row r="135" spans="1:9" s="5" customFormat="1" ht="15" customHeight="1">
      <c r="A135" s="45"/>
      <c r="B135" s="73"/>
      <c r="C135" s="1"/>
      <c r="D135" s="1"/>
      <c r="E135" s="73"/>
      <c r="F135" s="73"/>
      <c r="G135" s="73"/>
      <c r="H135" s="1"/>
      <c r="I135" s="73"/>
    </row>
    <row r="136" spans="1:9" s="5" customFormat="1" ht="15" customHeight="1">
      <c r="A136" s="45"/>
      <c r="B136" s="73"/>
      <c r="C136" s="1"/>
      <c r="D136" s="1"/>
      <c r="E136" s="73"/>
      <c r="F136" s="73"/>
      <c r="G136" s="73"/>
      <c r="H136" s="1"/>
      <c r="I136" s="73"/>
    </row>
    <row r="137" spans="1:9" s="5" customFormat="1" ht="15" customHeight="1">
      <c r="A137" s="45"/>
      <c r="B137" s="73"/>
      <c r="C137" s="1"/>
      <c r="D137" s="1"/>
      <c r="E137" s="73"/>
      <c r="F137" s="73"/>
      <c r="G137" s="73"/>
      <c r="H137" s="1"/>
      <c r="I137" s="73"/>
    </row>
    <row r="138" spans="1:9" s="5" customFormat="1" ht="15" customHeight="1">
      <c r="A138" s="45"/>
      <c r="B138" s="73"/>
      <c r="C138" s="1"/>
      <c r="D138" s="1"/>
      <c r="E138" s="73"/>
      <c r="F138" s="73"/>
      <c r="G138" s="73"/>
      <c r="H138" s="1"/>
      <c r="I138" s="73"/>
    </row>
    <row r="139" spans="1:9" s="5" customFormat="1" ht="15" customHeight="1">
      <c r="A139" s="45"/>
      <c r="B139" s="73"/>
      <c r="C139" s="1"/>
      <c r="D139" s="1"/>
      <c r="E139" s="73"/>
      <c r="F139" s="73"/>
      <c r="G139" s="73"/>
      <c r="H139" s="1"/>
      <c r="I139" s="73"/>
    </row>
    <row r="140" spans="1:9" s="5" customFormat="1" ht="15" customHeight="1">
      <c r="A140" s="45"/>
      <c r="B140" s="73"/>
      <c r="C140" s="1"/>
      <c r="D140" s="1"/>
      <c r="E140" s="73"/>
      <c r="F140" s="73"/>
      <c r="G140" s="73"/>
      <c r="H140" s="1"/>
      <c r="I140" s="73"/>
    </row>
    <row r="141" spans="1:9" s="5" customFormat="1" ht="15" customHeight="1">
      <c r="A141" s="45"/>
      <c r="B141" s="73"/>
      <c r="C141" s="1"/>
      <c r="D141" s="1"/>
      <c r="E141" s="73"/>
      <c r="F141" s="73"/>
      <c r="G141" s="73"/>
      <c r="H141" s="1"/>
      <c r="I141" s="73"/>
    </row>
    <row r="142" spans="1:9" s="5" customFormat="1" ht="15" customHeight="1">
      <c r="A142" s="45"/>
      <c r="B142" s="73"/>
      <c r="C142" s="1"/>
      <c r="D142" s="1"/>
      <c r="E142" s="73"/>
      <c r="F142" s="73"/>
      <c r="G142" s="73"/>
      <c r="H142" s="1"/>
      <c r="I142" s="73"/>
    </row>
    <row r="143" spans="1:9" s="5" customFormat="1" ht="15" customHeight="1">
      <c r="A143" s="45"/>
      <c r="B143" s="73"/>
      <c r="C143" s="1"/>
      <c r="D143" s="1"/>
      <c r="E143" s="73"/>
      <c r="F143" s="73"/>
      <c r="G143" s="73"/>
      <c r="H143" s="1"/>
      <c r="I143" s="73"/>
    </row>
    <row r="144" spans="1:9" s="5" customFormat="1" ht="15" customHeight="1">
      <c r="A144" s="45"/>
      <c r="B144" s="73"/>
      <c r="C144" s="1"/>
      <c r="D144" s="1"/>
      <c r="E144" s="73"/>
      <c r="F144" s="73"/>
      <c r="G144" s="73"/>
      <c r="H144" s="1"/>
      <c r="I144" s="73"/>
    </row>
    <row r="145" spans="1:9" s="5" customFormat="1" ht="15" customHeight="1">
      <c r="A145" s="45"/>
      <c r="B145" s="73"/>
      <c r="C145" s="1"/>
      <c r="D145" s="1"/>
      <c r="E145" s="73"/>
      <c r="F145" s="73"/>
      <c r="G145" s="73"/>
      <c r="H145" s="1"/>
      <c r="I145" s="73"/>
    </row>
    <row r="146" spans="1:9" s="5" customFormat="1" ht="15" customHeight="1">
      <c r="A146" s="45"/>
      <c r="B146" s="73"/>
      <c r="C146" s="1"/>
      <c r="D146" s="1"/>
      <c r="E146" s="73"/>
      <c r="F146" s="73"/>
      <c r="G146" s="73"/>
      <c r="H146" s="1"/>
      <c r="I146" s="73"/>
    </row>
    <row r="147" spans="1:9" s="5" customFormat="1" ht="15" customHeight="1">
      <c r="A147" s="45"/>
      <c r="B147" s="73"/>
      <c r="C147" s="1"/>
      <c r="D147" s="1"/>
      <c r="E147" s="73"/>
      <c r="F147" s="73"/>
      <c r="G147" s="73"/>
      <c r="H147" s="1"/>
      <c r="I147" s="73"/>
    </row>
    <row r="148" spans="1:9" s="5" customFormat="1" ht="15" customHeight="1">
      <c r="A148" s="45"/>
      <c r="B148" s="73"/>
      <c r="C148" s="1"/>
      <c r="D148" s="1"/>
      <c r="E148" s="73"/>
      <c r="F148" s="73"/>
      <c r="G148" s="73"/>
      <c r="H148" s="1"/>
      <c r="I148" s="73"/>
    </row>
    <row r="149" spans="1:9" s="5" customFormat="1" ht="15" customHeight="1">
      <c r="A149" s="45"/>
      <c r="B149" s="73"/>
      <c r="C149" s="1"/>
      <c r="D149" s="1"/>
      <c r="E149" s="73"/>
      <c r="F149" s="73"/>
      <c r="G149" s="73"/>
      <c r="H149" s="1"/>
      <c r="I149" s="73"/>
    </row>
    <row r="150" spans="1:9" s="5" customFormat="1" ht="15" customHeight="1">
      <c r="A150" s="45"/>
      <c r="B150" s="73"/>
      <c r="C150" s="1"/>
      <c r="D150" s="1"/>
      <c r="E150" s="73"/>
      <c r="F150" s="73"/>
      <c r="G150" s="73"/>
      <c r="H150" s="1"/>
      <c r="I150" s="73"/>
    </row>
    <row r="151" spans="1:9" s="5" customFormat="1" ht="15" customHeight="1">
      <c r="A151" s="45"/>
      <c r="B151" s="73"/>
      <c r="C151" s="1"/>
      <c r="D151" s="1"/>
      <c r="E151" s="73"/>
      <c r="F151" s="73"/>
      <c r="G151" s="73"/>
      <c r="H151" s="1"/>
      <c r="I151" s="73"/>
    </row>
    <row r="152" spans="1:9" s="5" customFormat="1" ht="15" customHeight="1">
      <c r="A152" s="45"/>
      <c r="B152" s="73"/>
      <c r="C152" s="1"/>
      <c r="D152" s="1"/>
      <c r="E152" s="73"/>
      <c r="F152" s="73"/>
      <c r="G152" s="73"/>
      <c r="H152" s="1"/>
      <c r="I152" s="73"/>
    </row>
    <row r="153" spans="1:9" s="5" customFormat="1" ht="15" customHeight="1">
      <c r="A153" s="45"/>
      <c r="B153" s="73"/>
      <c r="C153" s="1"/>
      <c r="D153" s="1"/>
      <c r="E153" s="73"/>
      <c r="F153" s="73"/>
      <c r="G153" s="73"/>
      <c r="H153" s="1"/>
      <c r="I153" s="73"/>
    </row>
    <row r="154" spans="1:9" s="5" customFormat="1" ht="15" customHeight="1">
      <c r="A154" s="45"/>
      <c r="B154" s="73"/>
      <c r="C154" s="1"/>
      <c r="D154" s="1"/>
      <c r="E154" s="73"/>
      <c r="F154" s="73"/>
      <c r="G154" s="73"/>
      <c r="H154" s="1"/>
      <c r="I154" s="73"/>
    </row>
    <row r="155" spans="1:9" s="5" customFormat="1" ht="15" customHeight="1">
      <c r="A155" s="45"/>
      <c r="B155" s="73"/>
      <c r="C155" s="1"/>
      <c r="D155" s="1"/>
      <c r="E155" s="73"/>
      <c r="F155" s="73"/>
      <c r="G155" s="73"/>
      <c r="H155" s="1"/>
      <c r="I155" s="73"/>
    </row>
    <row r="156" spans="1:9" s="5" customFormat="1" ht="15" customHeight="1">
      <c r="A156" s="45"/>
      <c r="B156" s="73"/>
      <c r="C156" s="1"/>
      <c r="D156" s="1"/>
      <c r="E156" s="73"/>
      <c r="F156" s="73"/>
      <c r="G156" s="73"/>
      <c r="H156" s="1"/>
      <c r="I156" s="73"/>
    </row>
    <row r="157" spans="1:9" s="5" customFormat="1" ht="15" customHeight="1">
      <c r="A157" s="45"/>
      <c r="B157" s="73"/>
      <c r="C157" s="1"/>
      <c r="D157" s="1"/>
      <c r="E157" s="73"/>
      <c r="F157" s="73"/>
      <c r="G157" s="73"/>
      <c r="H157" s="1"/>
      <c r="I157" s="73"/>
    </row>
    <row r="158" spans="1:9" s="5" customFormat="1" ht="15" customHeight="1">
      <c r="A158" s="45"/>
      <c r="B158" s="73"/>
      <c r="C158" s="1"/>
      <c r="D158" s="1"/>
      <c r="E158" s="73"/>
      <c r="F158" s="73"/>
      <c r="G158" s="73"/>
      <c r="H158" s="1"/>
      <c r="I158" s="73"/>
    </row>
    <row r="159" spans="1:9" s="5" customFormat="1" ht="15" customHeight="1">
      <c r="A159" s="45"/>
      <c r="B159" s="73"/>
      <c r="C159" s="1"/>
      <c r="D159" s="1"/>
      <c r="E159" s="73"/>
      <c r="F159" s="73"/>
      <c r="G159" s="73"/>
      <c r="H159" s="1"/>
      <c r="I159" s="73"/>
    </row>
    <row r="160" spans="1:9" s="5" customFormat="1" ht="15" customHeight="1">
      <c r="A160" s="45"/>
      <c r="B160" s="73"/>
      <c r="C160" s="1"/>
      <c r="D160" s="1"/>
      <c r="E160" s="73"/>
      <c r="F160" s="73"/>
      <c r="G160" s="73"/>
      <c r="H160" s="1"/>
      <c r="I160" s="73"/>
    </row>
    <row r="161" spans="1:9" s="5" customFormat="1" ht="15" customHeight="1">
      <c r="A161" s="45"/>
      <c r="B161" s="73"/>
      <c r="C161" s="1"/>
      <c r="D161" s="1"/>
      <c r="E161" s="73"/>
      <c r="F161" s="73"/>
      <c r="G161" s="73"/>
      <c r="H161" s="1"/>
      <c r="I161" s="73"/>
    </row>
    <row r="162" spans="1:9" s="5" customFormat="1" ht="15" customHeight="1">
      <c r="A162" s="45"/>
      <c r="B162" s="73"/>
      <c r="C162" s="1"/>
      <c r="D162" s="1"/>
      <c r="E162" s="73"/>
      <c r="F162" s="73"/>
      <c r="G162" s="73"/>
      <c r="H162" s="1"/>
      <c r="I162" s="73"/>
    </row>
    <row r="163" spans="1:9" s="5" customFormat="1" ht="15" customHeight="1">
      <c r="A163" s="45"/>
      <c r="B163" s="73"/>
      <c r="C163" s="1"/>
      <c r="D163" s="1"/>
      <c r="E163" s="73"/>
      <c r="F163" s="73"/>
      <c r="G163" s="73"/>
      <c r="H163" s="1"/>
      <c r="I163" s="73"/>
    </row>
    <row r="164" spans="1:9" s="5" customFormat="1" ht="15" customHeight="1">
      <c r="A164" s="45"/>
      <c r="B164" s="73"/>
      <c r="C164" s="1"/>
      <c r="D164" s="1"/>
      <c r="E164" s="73"/>
      <c r="F164" s="73"/>
      <c r="G164" s="73"/>
      <c r="H164" s="1"/>
      <c r="I164" s="73"/>
    </row>
    <row r="165" spans="1:9" s="5" customFormat="1" ht="15" customHeight="1">
      <c r="A165" s="45"/>
      <c r="B165" s="73"/>
      <c r="C165" s="1"/>
      <c r="D165" s="1"/>
      <c r="E165" s="73"/>
      <c r="F165" s="73"/>
      <c r="G165" s="73"/>
      <c r="H165" s="1"/>
      <c r="I165" s="73"/>
    </row>
    <row r="166" spans="1:9" s="5" customFormat="1" ht="15" customHeight="1">
      <c r="A166" s="45"/>
      <c r="B166" s="73"/>
      <c r="C166" s="1"/>
      <c r="D166" s="1"/>
      <c r="E166" s="73"/>
      <c r="F166" s="73"/>
      <c r="G166" s="73"/>
      <c r="H166" s="1"/>
      <c r="I166" s="73"/>
    </row>
    <row r="167" spans="1:9" s="5" customFormat="1" ht="15" customHeight="1">
      <c r="A167" s="45"/>
      <c r="B167" s="73"/>
      <c r="C167" s="1"/>
      <c r="D167" s="1"/>
      <c r="E167" s="73"/>
      <c r="F167" s="73"/>
      <c r="G167" s="73"/>
      <c r="H167" s="1"/>
      <c r="I167" s="73"/>
    </row>
    <row r="168" spans="1:9" s="5" customFormat="1" ht="15" customHeight="1">
      <c r="A168" s="45"/>
      <c r="B168" s="73"/>
      <c r="C168" s="1"/>
      <c r="D168" s="1"/>
      <c r="E168" s="73"/>
      <c r="F168" s="73"/>
      <c r="G168" s="73"/>
      <c r="H168" s="1"/>
      <c r="I168" s="73"/>
    </row>
    <row r="169" spans="1:9" s="5" customFormat="1" ht="15" customHeight="1">
      <c r="A169" s="45"/>
      <c r="B169" s="73"/>
      <c r="C169" s="1"/>
      <c r="D169" s="1"/>
      <c r="E169" s="73"/>
      <c r="F169" s="73"/>
      <c r="G169" s="73"/>
      <c r="H169" s="1"/>
      <c r="I169" s="73"/>
    </row>
    <row r="170" spans="1:9" s="5" customFormat="1" ht="15" customHeight="1">
      <c r="A170" s="45"/>
      <c r="B170" s="73"/>
      <c r="C170" s="1"/>
      <c r="D170" s="1"/>
      <c r="E170" s="73"/>
      <c r="F170" s="73"/>
      <c r="G170" s="73"/>
      <c r="H170" s="1"/>
      <c r="I170" s="73"/>
    </row>
    <row r="171" spans="1:9" s="5" customFormat="1" ht="15" customHeight="1">
      <c r="A171" s="45"/>
      <c r="B171" s="73"/>
      <c r="C171" s="1"/>
      <c r="D171" s="1"/>
      <c r="E171" s="73"/>
      <c r="F171" s="73"/>
      <c r="G171" s="73"/>
      <c r="H171" s="1"/>
      <c r="I171" s="73"/>
    </row>
    <row r="172" spans="1:9" s="5" customFormat="1" ht="15" customHeight="1">
      <c r="A172" s="45"/>
      <c r="B172" s="73"/>
      <c r="C172" s="1"/>
      <c r="D172" s="1"/>
      <c r="E172" s="73"/>
      <c r="F172" s="73"/>
      <c r="G172" s="73"/>
      <c r="H172" s="1"/>
      <c r="I172" s="73"/>
    </row>
    <row r="173" spans="1:9" s="5" customFormat="1" ht="15" customHeight="1">
      <c r="A173" s="45"/>
      <c r="B173" s="73"/>
      <c r="C173" s="1"/>
      <c r="D173" s="1"/>
      <c r="E173" s="73"/>
      <c r="F173" s="73"/>
      <c r="G173" s="73"/>
      <c r="H173" s="1"/>
      <c r="I173" s="73"/>
    </row>
    <row r="174" spans="1:9" s="5" customFormat="1" ht="15" customHeight="1">
      <c r="A174" s="45"/>
      <c r="B174" s="73"/>
      <c r="C174" s="1"/>
      <c r="D174" s="1"/>
      <c r="E174" s="73"/>
      <c r="F174" s="73"/>
      <c r="G174" s="73"/>
      <c r="H174" s="1"/>
      <c r="I174" s="73"/>
    </row>
    <row r="175" spans="1:9" s="5" customFormat="1" ht="15" customHeight="1">
      <c r="A175" s="45"/>
      <c r="B175" s="73"/>
      <c r="C175" s="1"/>
      <c r="D175" s="1"/>
      <c r="E175" s="73"/>
      <c r="F175" s="73"/>
      <c r="G175" s="73"/>
      <c r="H175" s="1"/>
      <c r="I175" s="73"/>
    </row>
    <row r="176" spans="1:9" s="5" customFormat="1" ht="15" customHeight="1">
      <c r="A176" s="45"/>
      <c r="B176" s="73"/>
      <c r="C176" s="1"/>
      <c r="D176" s="1"/>
      <c r="E176" s="73"/>
      <c r="F176" s="73"/>
      <c r="G176" s="73"/>
      <c r="H176" s="1"/>
      <c r="I176" s="73"/>
    </row>
    <row r="177" spans="1:9" s="5" customFormat="1" ht="15" customHeight="1">
      <c r="A177" s="45"/>
      <c r="B177" s="73"/>
      <c r="C177" s="1"/>
      <c r="D177" s="1"/>
      <c r="E177" s="73"/>
      <c r="F177" s="73"/>
      <c r="G177" s="73"/>
      <c r="H177" s="1"/>
      <c r="I177" s="73"/>
    </row>
    <row r="178" spans="1:9" s="5" customFormat="1" ht="15" customHeight="1">
      <c r="A178" s="45"/>
      <c r="B178" s="73"/>
      <c r="C178" s="1"/>
      <c r="D178" s="1"/>
      <c r="E178" s="73"/>
      <c r="F178" s="73"/>
      <c r="G178" s="73"/>
      <c r="H178" s="1"/>
      <c r="I178" s="73"/>
    </row>
    <row r="179" spans="1:9" s="5" customFormat="1" ht="15" customHeight="1">
      <c r="A179" s="45"/>
      <c r="B179" s="73"/>
      <c r="C179" s="1"/>
      <c r="D179" s="1"/>
      <c r="E179" s="73"/>
      <c r="F179" s="73"/>
      <c r="G179" s="73"/>
      <c r="H179" s="1"/>
      <c r="I179" s="73"/>
    </row>
    <row r="180" spans="1:9" s="5" customFormat="1" ht="15" customHeight="1">
      <c r="A180" s="45"/>
      <c r="B180" s="73"/>
      <c r="C180" s="1"/>
      <c r="D180" s="1"/>
      <c r="E180" s="73"/>
      <c r="F180" s="73"/>
      <c r="G180" s="73"/>
      <c r="H180" s="1"/>
      <c r="I180" s="73"/>
    </row>
    <row r="181" spans="1:9" s="5" customFormat="1" ht="15" customHeight="1">
      <c r="A181" s="45"/>
      <c r="B181" s="73"/>
      <c r="C181" s="1"/>
      <c r="D181" s="1"/>
      <c r="E181" s="73"/>
      <c r="F181" s="73"/>
      <c r="G181" s="73"/>
      <c r="H181" s="1"/>
      <c r="I181" s="73"/>
    </row>
    <row r="182" spans="1:9" s="5" customFormat="1" ht="15" customHeight="1">
      <c r="A182" s="45"/>
      <c r="B182" s="73"/>
      <c r="C182" s="1"/>
      <c r="D182" s="1"/>
      <c r="E182" s="73"/>
      <c r="F182" s="73"/>
      <c r="G182" s="73"/>
      <c r="H182" s="1"/>
      <c r="I182" s="73"/>
    </row>
    <row r="183" spans="1:9" s="5" customFormat="1" ht="15" customHeight="1">
      <c r="A183" s="45"/>
      <c r="B183" s="73"/>
      <c r="C183" s="1"/>
      <c r="D183" s="1"/>
      <c r="E183" s="73"/>
      <c r="F183" s="73"/>
      <c r="G183" s="73"/>
      <c r="H183" s="1"/>
      <c r="I183" s="73"/>
    </row>
    <row r="184" spans="1:9" s="5" customFormat="1" ht="15" customHeight="1">
      <c r="A184" s="45"/>
      <c r="B184" s="73"/>
      <c r="C184" s="1"/>
      <c r="D184" s="1"/>
      <c r="E184" s="73"/>
      <c r="F184" s="73"/>
      <c r="G184" s="73"/>
      <c r="H184" s="1"/>
      <c r="I184" s="73"/>
    </row>
    <row r="185" spans="1:9" s="5" customFormat="1" ht="15" customHeight="1">
      <c r="A185" s="45"/>
      <c r="B185" s="73"/>
      <c r="C185" s="1"/>
      <c r="D185" s="1"/>
      <c r="E185" s="73"/>
      <c r="F185" s="73"/>
      <c r="G185" s="73"/>
      <c r="H185" s="1"/>
      <c r="I185" s="73"/>
    </row>
    <row r="186" spans="1:9" s="5" customFormat="1" ht="15" customHeight="1">
      <c r="A186" s="45"/>
      <c r="B186" s="73"/>
      <c r="C186" s="1"/>
      <c r="D186" s="1"/>
      <c r="E186" s="73"/>
      <c r="F186" s="73"/>
      <c r="G186" s="73"/>
      <c r="H186" s="1"/>
      <c r="I186" s="73"/>
    </row>
    <row r="187" spans="1:9" s="5" customFormat="1" ht="15" customHeight="1">
      <c r="A187" s="45"/>
      <c r="B187" s="73"/>
      <c r="C187" s="1"/>
      <c r="D187" s="1"/>
      <c r="E187" s="73"/>
      <c r="F187" s="73"/>
      <c r="G187" s="73"/>
      <c r="H187" s="1"/>
      <c r="I187" s="73"/>
    </row>
    <row r="188" spans="1:9" s="5" customFormat="1" ht="15" customHeight="1">
      <c r="A188" s="45"/>
      <c r="B188" s="73"/>
      <c r="C188" s="1"/>
      <c r="D188" s="1"/>
      <c r="E188" s="73"/>
      <c r="F188" s="73"/>
      <c r="G188" s="73"/>
      <c r="H188" s="1"/>
      <c r="I188" s="73"/>
    </row>
    <row r="189" spans="1:9" s="5" customFormat="1" ht="15" customHeight="1">
      <c r="A189" s="45"/>
      <c r="B189" s="73"/>
      <c r="C189" s="1"/>
      <c r="D189" s="1"/>
      <c r="E189" s="73"/>
      <c r="F189" s="73"/>
      <c r="G189" s="73"/>
      <c r="H189" s="1"/>
      <c r="I189" s="73"/>
    </row>
    <row r="190" spans="1:9" s="5" customFormat="1" ht="15" customHeight="1">
      <c r="A190" s="45"/>
      <c r="B190" s="73"/>
      <c r="C190" s="1"/>
      <c r="D190" s="1"/>
      <c r="E190" s="73"/>
      <c r="F190" s="73"/>
      <c r="G190" s="73"/>
      <c r="H190" s="1"/>
      <c r="I190" s="73"/>
    </row>
    <row r="191" spans="1:9" s="5" customFormat="1" ht="15" customHeight="1">
      <c r="A191" s="45"/>
      <c r="B191" s="73"/>
      <c r="C191" s="1"/>
      <c r="D191" s="1"/>
      <c r="E191" s="73"/>
      <c r="F191" s="73"/>
      <c r="G191" s="73"/>
      <c r="H191" s="1"/>
      <c r="I191" s="73"/>
    </row>
    <row r="192" spans="1:9" s="5" customFormat="1" ht="15" customHeight="1">
      <c r="A192" s="45"/>
      <c r="B192" s="73"/>
      <c r="C192" s="1"/>
      <c r="D192" s="1"/>
      <c r="E192" s="73"/>
      <c r="F192" s="73"/>
      <c r="G192" s="73"/>
      <c r="H192" s="1"/>
      <c r="I192" s="73"/>
    </row>
    <row r="193" spans="1:9" s="5" customFormat="1" ht="15" customHeight="1">
      <c r="A193" s="45"/>
      <c r="B193" s="73"/>
      <c r="C193" s="1"/>
      <c r="D193" s="1"/>
      <c r="E193" s="73"/>
      <c r="F193" s="73"/>
      <c r="G193" s="73"/>
      <c r="H193" s="1"/>
      <c r="I193" s="73"/>
    </row>
    <row r="194" spans="1:9" s="5" customFormat="1" ht="15" customHeight="1">
      <c r="A194" s="45"/>
      <c r="B194" s="73"/>
      <c r="C194" s="1"/>
      <c r="D194" s="1"/>
      <c r="E194" s="73"/>
      <c r="F194" s="73"/>
      <c r="G194" s="73"/>
      <c r="H194" s="1"/>
      <c r="I194" s="73"/>
    </row>
    <row r="195" spans="1:9" s="5" customFormat="1" ht="15" customHeight="1">
      <c r="A195" s="45"/>
      <c r="B195" s="73"/>
      <c r="C195" s="1"/>
      <c r="D195" s="1"/>
      <c r="E195" s="73"/>
      <c r="F195" s="73"/>
      <c r="G195" s="73"/>
      <c r="H195" s="1"/>
      <c r="I195" s="73"/>
    </row>
    <row r="196" spans="1:9" s="5" customFormat="1" ht="15" customHeight="1">
      <c r="A196" s="45"/>
      <c r="B196" s="73"/>
      <c r="C196" s="1"/>
      <c r="D196" s="1"/>
      <c r="E196" s="73"/>
      <c r="F196" s="73"/>
      <c r="G196" s="73"/>
      <c r="H196" s="1"/>
      <c r="I196" s="73"/>
    </row>
    <row r="197" spans="1:9" s="5" customFormat="1" ht="15" customHeight="1">
      <c r="A197" s="45"/>
      <c r="B197" s="73"/>
      <c r="C197" s="1"/>
      <c r="D197" s="1"/>
      <c r="E197" s="73"/>
      <c r="F197" s="73"/>
      <c r="G197" s="73"/>
      <c r="H197" s="1"/>
      <c r="I197" s="73"/>
    </row>
    <row r="198" spans="1:9" s="5" customFormat="1" ht="15" customHeight="1">
      <c r="A198" s="45"/>
      <c r="B198" s="73"/>
      <c r="C198" s="1"/>
      <c r="D198" s="1"/>
      <c r="E198" s="73"/>
      <c r="F198" s="73"/>
      <c r="G198" s="73"/>
      <c r="H198" s="1"/>
      <c r="I198" s="73"/>
    </row>
    <row r="199" spans="1:9" s="5" customFormat="1" ht="15" customHeight="1">
      <c r="A199" s="45"/>
      <c r="B199" s="73"/>
      <c r="C199" s="1"/>
      <c r="D199" s="1"/>
      <c r="E199" s="73"/>
      <c r="F199" s="73"/>
      <c r="G199" s="73"/>
      <c r="H199" s="1"/>
      <c r="I199" s="73"/>
    </row>
    <row r="200" spans="1:9" s="5" customFormat="1" ht="15" customHeight="1">
      <c r="A200" s="45"/>
      <c r="B200" s="73"/>
      <c r="C200" s="1"/>
      <c r="D200" s="1"/>
      <c r="E200" s="73"/>
      <c r="F200" s="73"/>
      <c r="G200" s="73"/>
      <c r="H200" s="1"/>
      <c r="I200" s="73"/>
    </row>
    <row r="201" spans="1:9" s="5" customFormat="1" ht="15" customHeight="1">
      <c r="A201" s="45"/>
      <c r="B201" s="73"/>
      <c r="C201" s="1"/>
      <c r="D201" s="1"/>
      <c r="E201" s="73"/>
      <c r="F201" s="73"/>
      <c r="G201" s="73"/>
      <c r="H201" s="1"/>
      <c r="I201" s="73"/>
    </row>
    <row r="202" spans="1:9" s="5" customFormat="1" ht="15" customHeight="1">
      <c r="A202" s="45"/>
      <c r="B202" s="73"/>
      <c r="C202" s="1"/>
      <c r="D202" s="1"/>
      <c r="E202" s="73"/>
      <c r="F202" s="73"/>
      <c r="G202" s="73"/>
      <c r="H202" s="1"/>
      <c r="I202" s="73"/>
    </row>
    <row r="203" spans="1:9" s="5" customFormat="1" ht="15" customHeight="1">
      <c r="A203" s="45"/>
      <c r="B203" s="73"/>
      <c r="C203" s="1"/>
      <c r="D203" s="1"/>
      <c r="E203" s="73"/>
      <c r="F203" s="73"/>
      <c r="G203" s="73"/>
      <c r="H203" s="1"/>
      <c r="I203" s="73"/>
    </row>
    <row r="204" spans="1:9" s="5" customFormat="1" ht="15" customHeight="1">
      <c r="A204" s="45"/>
      <c r="B204" s="73"/>
      <c r="C204" s="1"/>
      <c r="D204" s="1"/>
      <c r="E204" s="73"/>
      <c r="F204" s="73"/>
      <c r="G204" s="73"/>
      <c r="H204" s="1"/>
      <c r="I204" s="73"/>
    </row>
    <row r="205" spans="1:9" s="5" customFormat="1" ht="15" customHeight="1">
      <c r="A205" s="45"/>
      <c r="B205" s="73"/>
      <c r="C205" s="1"/>
      <c r="D205" s="1"/>
      <c r="E205" s="73"/>
      <c r="F205" s="73"/>
      <c r="G205" s="73"/>
      <c r="H205" s="1"/>
      <c r="I205" s="73"/>
    </row>
    <row r="206" spans="1:9" s="5" customFormat="1" ht="15" customHeight="1">
      <c r="A206" s="45"/>
      <c r="B206" s="73"/>
      <c r="C206" s="1"/>
      <c r="D206" s="1"/>
      <c r="E206" s="73"/>
      <c r="F206" s="73"/>
      <c r="G206" s="73"/>
      <c r="H206" s="1"/>
      <c r="I206" s="73"/>
    </row>
    <row r="207" spans="1:9" s="5" customFormat="1" ht="15" customHeight="1">
      <c r="A207" s="45"/>
      <c r="B207" s="73"/>
      <c r="C207" s="1"/>
      <c r="D207" s="1"/>
      <c r="E207" s="73"/>
      <c r="F207" s="73"/>
      <c r="G207" s="73"/>
      <c r="H207" s="1"/>
      <c r="I207" s="73"/>
    </row>
    <row r="208" spans="1:9" s="5" customFormat="1" ht="15" customHeight="1">
      <c r="A208" s="45"/>
      <c r="B208" s="73"/>
      <c r="C208" s="1"/>
      <c r="D208" s="1"/>
      <c r="E208" s="73"/>
      <c r="F208" s="73"/>
      <c r="G208" s="73"/>
      <c r="H208" s="1"/>
      <c r="I208" s="73"/>
    </row>
    <row r="209" spans="1:9" s="5" customFormat="1" ht="15" customHeight="1">
      <c r="A209" s="45"/>
      <c r="B209" s="73"/>
      <c r="C209" s="1"/>
      <c r="D209" s="1"/>
      <c r="E209" s="73"/>
      <c r="F209" s="73"/>
      <c r="G209" s="73"/>
      <c r="H209" s="1"/>
      <c r="I209" s="73"/>
    </row>
    <row r="210" spans="1:9" s="5" customFormat="1" ht="15" customHeight="1">
      <c r="A210" s="45"/>
      <c r="B210" s="73"/>
      <c r="C210" s="1"/>
      <c r="D210" s="1"/>
      <c r="E210" s="73"/>
      <c r="F210" s="73"/>
      <c r="G210" s="73"/>
      <c r="H210" s="1"/>
      <c r="I210" s="73"/>
    </row>
    <row r="211" spans="1:9" s="5" customFormat="1" ht="15" customHeight="1">
      <c r="A211" s="45"/>
      <c r="B211" s="73"/>
      <c r="C211" s="1"/>
      <c r="D211" s="1"/>
      <c r="E211" s="73"/>
      <c r="F211" s="73"/>
      <c r="G211" s="73"/>
      <c r="H211" s="1"/>
      <c r="I211" s="73"/>
    </row>
    <row r="212" spans="1:9" s="5" customFormat="1" ht="15" customHeight="1">
      <c r="A212" s="45"/>
      <c r="B212" s="73"/>
      <c r="C212" s="1"/>
      <c r="D212" s="1"/>
      <c r="E212" s="73"/>
      <c r="F212" s="73"/>
      <c r="G212" s="73"/>
      <c r="H212" s="1"/>
      <c r="I212" s="73"/>
    </row>
    <row r="213" spans="1:9" s="5" customFormat="1" ht="15" customHeight="1">
      <c r="A213" s="45"/>
      <c r="B213" s="73"/>
      <c r="C213" s="1"/>
      <c r="D213" s="1"/>
      <c r="E213" s="73"/>
      <c r="F213" s="73"/>
      <c r="G213" s="73"/>
      <c r="H213" s="1"/>
      <c r="I213" s="73"/>
    </row>
    <row r="214" spans="1:9" s="5" customFormat="1" ht="15" customHeight="1">
      <c r="A214" s="45"/>
      <c r="B214" s="73"/>
      <c r="C214" s="1"/>
      <c r="D214" s="1"/>
      <c r="E214" s="73"/>
      <c r="F214" s="73"/>
      <c r="G214" s="73"/>
      <c r="H214" s="1"/>
      <c r="I214" s="73"/>
    </row>
    <row r="215" spans="1:9" s="5" customFormat="1" ht="15" customHeight="1">
      <c r="A215" s="45"/>
      <c r="B215" s="73"/>
      <c r="C215" s="1"/>
      <c r="D215" s="1"/>
      <c r="E215" s="73"/>
      <c r="F215" s="73"/>
      <c r="G215" s="73"/>
      <c r="H215" s="1"/>
      <c r="I215" s="73"/>
    </row>
    <row r="216" spans="1:9" s="5" customFormat="1" ht="15" customHeight="1">
      <c r="A216" s="45"/>
      <c r="B216" s="73"/>
      <c r="C216" s="1"/>
      <c r="D216" s="1"/>
      <c r="E216" s="73"/>
      <c r="F216" s="73"/>
      <c r="G216" s="73"/>
      <c r="H216" s="1"/>
      <c r="I216" s="73"/>
    </row>
    <row r="217" spans="1:9" s="5" customFormat="1" ht="15" customHeight="1">
      <c r="A217" s="45"/>
      <c r="B217" s="73"/>
      <c r="C217" s="1"/>
      <c r="D217" s="1"/>
      <c r="E217" s="73"/>
      <c r="F217" s="73"/>
      <c r="G217" s="73"/>
      <c r="H217" s="1"/>
      <c r="I217" s="73"/>
    </row>
    <row r="218" spans="1:9" s="5" customFormat="1" ht="15" customHeight="1">
      <c r="A218" s="45"/>
      <c r="B218" s="73"/>
      <c r="C218" s="1"/>
      <c r="D218" s="1"/>
      <c r="E218" s="73"/>
      <c r="F218" s="73"/>
      <c r="G218" s="73"/>
      <c r="H218" s="1"/>
      <c r="I218" s="73"/>
    </row>
    <row r="219" spans="1:9" s="5" customFormat="1" ht="15" customHeight="1">
      <c r="A219" s="45"/>
      <c r="B219" s="73"/>
      <c r="C219" s="1"/>
      <c r="D219" s="1"/>
      <c r="E219" s="73"/>
      <c r="F219" s="73"/>
      <c r="G219" s="73"/>
      <c r="H219" s="1"/>
      <c r="I219" s="73"/>
    </row>
    <row r="220" spans="1:9" s="5" customFormat="1" ht="15" customHeight="1">
      <c r="A220" s="45"/>
      <c r="B220" s="73"/>
      <c r="C220" s="1"/>
      <c r="D220" s="1"/>
      <c r="E220" s="73"/>
      <c r="F220" s="73"/>
      <c r="G220" s="73"/>
      <c r="H220" s="1"/>
      <c r="I220" s="73"/>
    </row>
    <row r="221" spans="1:9" s="5" customFormat="1" ht="15" customHeight="1">
      <c r="A221" s="45"/>
      <c r="B221" s="73"/>
      <c r="C221" s="1"/>
      <c r="D221" s="1"/>
      <c r="E221" s="73"/>
      <c r="F221" s="73"/>
      <c r="G221" s="73"/>
      <c r="H221" s="1"/>
      <c r="I221" s="73"/>
    </row>
    <row r="222" spans="1:9" s="5" customFormat="1" ht="15" customHeight="1">
      <c r="A222" s="45"/>
      <c r="B222" s="73"/>
      <c r="C222" s="1"/>
      <c r="D222" s="1"/>
      <c r="E222" s="73"/>
      <c r="F222" s="73"/>
      <c r="G222" s="73"/>
      <c r="H222" s="1"/>
      <c r="I222" s="73"/>
    </row>
    <row r="223" spans="1:9" s="5" customFormat="1" ht="15" customHeight="1">
      <c r="A223" s="45"/>
      <c r="B223" s="73"/>
      <c r="C223" s="1"/>
      <c r="D223" s="1"/>
      <c r="E223" s="73"/>
      <c r="F223" s="73"/>
      <c r="G223" s="73"/>
      <c r="H223" s="1"/>
      <c r="I223" s="73"/>
    </row>
    <row r="224" spans="1:9" s="5" customFormat="1" ht="15" customHeight="1">
      <c r="A224" s="45"/>
      <c r="B224" s="73"/>
      <c r="C224" s="1"/>
      <c r="D224" s="1"/>
      <c r="E224" s="73"/>
      <c r="F224" s="73"/>
      <c r="G224" s="73"/>
      <c r="H224" s="1"/>
      <c r="I224" s="73"/>
    </row>
    <row r="225" spans="1:9" s="5" customFormat="1" ht="15" customHeight="1">
      <c r="A225" s="45"/>
      <c r="B225" s="73"/>
      <c r="C225" s="1"/>
      <c r="D225" s="1"/>
      <c r="E225" s="73"/>
      <c r="F225" s="73"/>
      <c r="G225" s="73"/>
      <c r="H225" s="1"/>
      <c r="I225" s="73"/>
    </row>
    <row r="226" spans="1:9" s="5" customFormat="1" ht="15" customHeight="1">
      <c r="A226" s="45"/>
      <c r="B226" s="73"/>
      <c r="C226" s="1"/>
      <c r="D226" s="1"/>
      <c r="E226" s="73"/>
      <c r="F226" s="73"/>
      <c r="G226" s="73"/>
      <c r="H226" s="1"/>
      <c r="I226" s="73"/>
    </row>
    <row r="227" spans="1:9" s="5" customFormat="1" ht="15" customHeight="1">
      <c r="A227" s="45"/>
      <c r="B227" s="73"/>
      <c r="C227" s="1"/>
      <c r="D227" s="1"/>
      <c r="E227" s="73"/>
      <c r="F227" s="73"/>
      <c r="G227" s="73"/>
      <c r="H227" s="1"/>
      <c r="I227" s="73"/>
    </row>
    <row r="228" spans="1:9" s="5" customFormat="1" ht="15" customHeight="1">
      <c r="A228" s="45"/>
      <c r="B228" s="73"/>
      <c r="C228" s="1"/>
      <c r="D228" s="1"/>
      <c r="E228" s="73"/>
      <c r="F228" s="73"/>
      <c r="G228" s="73"/>
      <c r="H228" s="1"/>
      <c r="I228" s="73"/>
    </row>
    <row r="229" spans="1:9" s="5" customFormat="1" ht="15" customHeight="1">
      <c r="A229" s="45"/>
      <c r="B229" s="73"/>
      <c r="C229" s="1"/>
      <c r="D229" s="1"/>
      <c r="E229" s="73"/>
      <c r="F229" s="73"/>
      <c r="G229" s="73"/>
      <c r="H229" s="1"/>
      <c r="I229" s="73"/>
    </row>
    <row r="230" spans="1:9" s="5" customFormat="1" ht="15" customHeight="1">
      <c r="A230" s="45"/>
      <c r="B230" s="73"/>
      <c r="C230" s="1"/>
      <c r="D230" s="1"/>
      <c r="E230" s="73"/>
      <c r="F230" s="73"/>
      <c r="G230" s="73"/>
      <c r="H230" s="1"/>
      <c r="I230" s="73"/>
    </row>
    <row r="231" spans="1:9" s="5" customFormat="1" ht="15" customHeight="1">
      <c r="A231" s="45"/>
      <c r="B231" s="73"/>
      <c r="C231" s="1"/>
      <c r="D231" s="1"/>
      <c r="E231" s="73"/>
      <c r="F231" s="73"/>
      <c r="G231" s="73"/>
      <c r="H231" s="1"/>
      <c r="I231" s="73"/>
    </row>
    <row r="232" spans="1:9" s="5" customFormat="1" ht="15" customHeight="1">
      <c r="A232" s="45"/>
      <c r="B232" s="73"/>
      <c r="C232" s="1"/>
      <c r="D232" s="1"/>
      <c r="E232" s="73"/>
      <c r="F232" s="73"/>
      <c r="G232" s="73"/>
      <c r="H232" s="1"/>
      <c r="I232" s="73"/>
    </row>
    <row r="233" spans="1:9" s="5" customFormat="1" ht="15" customHeight="1">
      <c r="A233" s="45"/>
      <c r="B233" s="73"/>
      <c r="C233" s="1"/>
      <c r="D233" s="1"/>
      <c r="E233" s="73"/>
      <c r="F233" s="73"/>
      <c r="G233" s="73"/>
      <c r="H233" s="1"/>
      <c r="I233" s="73"/>
    </row>
    <row r="234" spans="1:9" s="5" customFormat="1" ht="15" customHeight="1">
      <c r="A234" s="45"/>
      <c r="B234" s="73"/>
      <c r="C234" s="1"/>
      <c r="D234" s="1"/>
      <c r="E234" s="73"/>
      <c r="F234" s="73"/>
      <c r="G234" s="73"/>
      <c r="H234" s="1"/>
      <c r="I234" s="73"/>
    </row>
    <row r="235" spans="1:9" s="5" customFormat="1" ht="15" customHeight="1">
      <c r="A235" s="45"/>
      <c r="B235" s="73"/>
      <c r="C235" s="1"/>
      <c r="D235" s="1"/>
      <c r="E235" s="73"/>
      <c r="F235" s="73"/>
      <c r="G235" s="73"/>
      <c r="H235" s="1"/>
      <c r="I235" s="73"/>
    </row>
    <row r="236" spans="1:9" s="5" customFormat="1" ht="15" customHeight="1">
      <c r="A236" s="45"/>
      <c r="B236" s="73"/>
      <c r="C236" s="1"/>
      <c r="D236" s="1"/>
      <c r="E236" s="73"/>
      <c r="F236" s="73"/>
      <c r="G236" s="73"/>
      <c r="H236" s="1"/>
      <c r="I236" s="73"/>
    </row>
    <row r="237" spans="1:9" s="5" customFormat="1" ht="15" customHeight="1">
      <c r="A237" s="45"/>
      <c r="B237" s="73"/>
      <c r="C237" s="1"/>
      <c r="D237" s="1"/>
      <c r="E237" s="73"/>
      <c r="F237" s="73"/>
      <c r="G237" s="73"/>
      <c r="H237" s="1"/>
      <c r="I237" s="73"/>
    </row>
    <row r="238" spans="1:9" s="5" customFormat="1" ht="15" customHeight="1">
      <c r="A238" s="45"/>
      <c r="B238" s="73"/>
      <c r="C238" s="1"/>
      <c r="D238" s="1"/>
      <c r="E238" s="73"/>
      <c r="F238" s="73"/>
      <c r="G238" s="73"/>
      <c r="H238" s="1"/>
      <c r="I238" s="73"/>
    </row>
    <row r="239" spans="1:9" s="5" customFormat="1" ht="15" customHeight="1">
      <c r="A239" s="45"/>
      <c r="B239" s="73"/>
      <c r="C239" s="1"/>
      <c r="D239" s="1"/>
      <c r="E239" s="73"/>
      <c r="F239" s="73"/>
      <c r="G239" s="73"/>
      <c r="H239" s="1"/>
      <c r="I239" s="73"/>
    </row>
    <row r="240" spans="1:9" s="5" customFormat="1" ht="15" customHeight="1">
      <c r="A240" s="45"/>
      <c r="B240" s="73"/>
      <c r="C240" s="1"/>
      <c r="D240" s="1"/>
      <c r="E240" s="73"/>
      <c r="F240" s="73"/>
      <c r="G240" s="73"/>
      <c r="H240" s="1"/>
      <c r="I240" s="73"/>
    </row>
    <row r="241" spans="1:9" s="5" customFormat="1" ht="15" customHeight="1">
      <c r="A241" s="45"/>
      <c r="B241" s="73"/>
      <c r="C241" s="1"/>
      <c r="D241" s="1"/>
      <c r="E241" s="73"/>
      <c r="F241" s="73"/>
      <c r="G241" s="73"/>
      <c r="H241" s="1"/>
      <c r="I241" s="73"/>
    </row>
    <row r="242" spans="1:9" s="5" customFormat="1" ht="15" customHeight="1">
      <c r="A242" s="45"/>
      <c r="B242" s="73"/>
      <c r="C242" s="1"/>
      <c r="D242" s="1"/>
      <c r="E242" s="73"/>
      <c r="F242" s="73"/>
      <c r="G242" s="73"/>
      <c r="H242" s="1"/>
      <c r="I242" s="73"/>
    </row>
    <row r="243" spans="1:9" s="5" customFormat="1" ht="15" customHeight="1">
      <c r="A243" s="45"/>
      <c r="B243" s="73"/>
      <c r="C243" s="1"/>
      <c r="D243" s="1"/>
      <c r="E243" s="73"/>
      <c r="F243" s="73"/>
      <c r="G243" s="73"/>
      <c r="H243" s="1"/>
      <c r="I243" s="73"/>
    </row>
    <row r="244" spans="1:9" s="5" customFormat="1" ht="15" customHeight="1">
      <c r="A244" s="45"/>
      <c r="B244" s="73"/>
      <c r="C244" s="1"/>
      <c r="D244" s="1"/>
      <c r="E244" s="73"/>
      <c r="F244" s="73"/>
      <c r="G244" s="73"/>
      <c r="H244" s="1"/>
      <c r="I244" s="73"/>
    </row>
    <row r="245" spans="1:9" s="5" customFormat="1" ht="15" customHeight="1">
      <c r="A245" s="45"/>
      <c r="B245" s="73"/>
      <c r="C245" s="1"/>
      <c r="D245" s="1"/>
      <c r="E245" s="73"/>
      <c r="F245" s="73"/>
      <c r="G245" s="73"/>
      <c r="H245" s="1"/>
      <c r="I245" s="73"/>
    </row>
    <row r="246" spans="1:9" s="5" customFormat="1" ht="15" customHeight="1">
      <c r="A246" s="45"/>
      <c r="B246" s="73"/>
      <c r="C246" s="1"/>
      <c r="D246" s="1"/>
      <c r="E246" s="73"/>
      <c r="F246" s="73"/>
      <c r="G246" s="73"/>
      <c r="H246" s="1"/>
      <c r="I246" s="73"/>
    </row>
    <row r="247" spans="1:9" s="5" customFormat="1" ht="15" customHeight="1">
      <c r="A247" s="45"/>
      <c r="B247" s="73"/>
      <c r="C247" s="1"/>
      <c r="D247" s="1"/>
      <c r="E247" s="73"/>
      <c r="F247" s="73"/>
      <c r="G247" s="73"/>
      <c r="H247" s="1"/>
      <c r="I247" s="73"/>
    </row>
    <row r="248" spans="1:9" s="5" customFormat="1" ht="15" customHeight="1">
      <c r="A248" s="45"/>
      <c r="B248" s="73"/>
      <c r="C248" s="1"/>
      <c r="D248" s="1"/>
      <c r="E248" s="73"/>
      <c r="F248" s="73"/>
      <c r="G248" s="73"/>
      <c r="H248" s="1"/>
      <c r="I248" s="73"/>
    </row>
    <row r="249" spans="1:9" s="5" customFormat="1" ht="15" customHeight="1">
      <c r="A249" s="45"/>
      <c r="B249" s="73"/>
      <c r="C249" s="1"/>
      <c r="D249" s="1"/>
      <c r="E249" s="73"/>
      <c r="F249" s="73"/>
      <c r="G249" s="73"/>
      <c r="H249" s="1"/>
      <c r="I249" s="73"/>
    </row>
    <row r="250" spans="1:9" s="5" customFormat="1" ht="15" customHeight="1">
      <c r="A250" s="45"/>
      <c r="B250" s="73"/>
      <c r="C250" s="1"/>
      <c r="D250" s="1"/>
      <c r="E250" s="73"/>
      <c r="F250" s="73"/>
      <c r="G250" s="73"/>
      <c r="H250" s="1"/>
      <c r="I250" s="73"/>
    </row>
    <row r="251" spans="1:9" s="5" customFormat="1" ht="15" customHeight="1">
      <c r="A251" s="45"/>
      <c r="B251" s="73"/>
      <c r="C251" s="1"/>
      <c r="D251" s="1"/>
      <c r="E251" s="73"/>
      <c r="F251" s="73"/>
      <c r="G251" s="73"/>
      <c r="H251" s="1"/>
      <c r="I251" s="73"/>
    </row>
    <row r="252" spans="1:9" s="5" customFormat="1" ht="15" customHeight="1">
      <c r="A252" s="45"/>
      <c r="B252" s="73"/>
      <c r="C252" s="1"/>
      <c r="D252" s="1"/>
      <c r="E252" s="73"/>
      <c r="F252" s="73"/>
      <c r="G252" s="73"/>
      <c r="H252" s="1"/>
      <c r="I252" s="73"/>
    </row>
    <row r="253" spans="1:9" s="5" customFormat="1" ht="15" customHeight="1">
      <c r="A253" s="45"/>
      <c r="B253" s="73"/>
      <c r="C253" s="1"/>
      <c r="D253" s="1"/>
      <c r="E253" s="73"/>
      <c r="F253" s="73"/>
      <c r="G253" s="73"/>
      <c r="H253" s="1"/>
      <c r="I253" s="73"/>
    </row>
    <row r="254" spans="1:9" s="5" customFormat="1" ht="15" customHeight="1">
      <c r="A254" s="45"/>
      <c r="B254" s="73"/>
      <c r="C254" s="1"/>
      <c r="D254" s="1"/>
      <c r="E254" s="73"/>
      <c r="F254" s="73"/>
      <c r="G254" s="73"/>
      <c r="H254" s="1"/>
      <c r="I254" s="73"/>
    </row>
    <row r="255" spans="1:9" s="5" customFormat="1" ht="15" customHeight="1">
      <c r="A255" s="45"/>
      <c r="B255" s="73"/>
      <c r="C255" s="1"/>
      <c r="D255" s="1"/>
      <c r="E255" s="73"/>
      <c r="F255" s="73"/>
      <c r="G255" s="73"/>
      <c r="H255" s="1"/>
      <c r="I255" s="73"/>
    </row>
    <row r="256" spans="1:9" s="5" customFormat="1" ht="15" customHeight="1">
      <c r="A256" s="45"/>
      <c r="B256" s="73"/>
      <c r="C256" s="1"/>
      <c r="D256" s="1"/>
      <c r="E256" s="73"/>
      <c r="F256" s="73"/>
      <c r="G256" s="73"/>
      <c r="H256" s="1"/>
      <c r="I256" s="73"/>
    </row>
    <row r="257" spans="1:9" s="5" customFormat="1" ht="15" customHeight="1">
      <c r="A257" s="45"/>
      <c r="B257" s="73"/>
      <c r="C257" s="1"/>
      <c r="D257" s="1"/>
      <c r="E257" s="73"/>
      <c r="F257" s="73"/>
      <c r="G257" s="73"/>
      <c r="H257" s="1"/>
      <c r="I257" s="73"/>
    </row>
    <row r="258" spans="1:9" s="5" customFormat="1" ht="15" customHeight="1">
      <c r="A258" s="45"/>
      <c r="B258" s="73"/>
      <c r="C258" s="1"/>
      <c r="D258" s="1"/>
      <c r="E258" s="73"/>
      <c r="F258" s="73"/>
      <c r="G258" s="73"/>
      <c r="H258" s="1"/>
      <c r="I258" s="73"/>
    </row>
    <row r="259" spans="1:9" s="5" customFormat="1" ht="15" customHeight="1">
      <c r="A259" s="45"/>
      <c r="B259" s="73"/>
      <c r="C259" s="1"/>
      <c r="D259" s="1"/>
      <c r="E259" s="73"/>
      <c r="F259" s="73"/>
      <c r="G259" s="73"/>
      <c r="H259" s="1"/>
      <c r="I259" s="73"/>
    </row>
    <row r="260" spans="1:9" s="5" customFormat="1" ht="15" customHeight="1">
      <c r="A260" s="45"/>
      <c r="B260" s="73"/>
      <c r="C260" s="1"/>
      <c r="D260" s="1"/>
      <c r="E260" s="73"/>
      <c r="F260" s="73"/>
      <c r="G260" s="73"/>
      <c r="H260" s="1"/>
      <c r="I260" s="73"/>
    </row>
    <row r="261" spans="1:9" s="5" customFormat="1" ht="15" customHeight="1">
      <c r="A261" s="45"/>
      <c r="B261" s="73"/>
      <c r="C261" s="1"/>
      <c r="D261" s="1"/>
      <c r="E261" s="73"/>
      <c r="F261" s="73"/>
      <c r="G261" s="73"/>
      <c r="H261" s="1"/>
      <c r="I261" s="73"/>
    </row>
    <row r="262" spans="1:9" s="5" customFormat="1" ht="15" customHeight="1">
      <c r="A262" s="45"/>
      <c r="B262" s="73"/>
      <c r="C262" s="1"/>
      <c r="D262" s="1"/>
      <c r="E262" s="73"/>
      <c r="F262" s="73"/>
      <c r="G262" s="73"/>
      <c r="H262" s="1"/>
      <c r="I262" s="73"/>
    </row>
    <row r="263" spans="1:9" s="5" customFormat="1" ht="15" customHeight="1">
      <c r="A263" s="45"/>
      <c r="B263" s="73"/>
      <c r="C263" s="1"/>
      <c r="D263" s="1"/>
      <c r="E263" s="73"/>
      <c r="F263" s="73"/>
      <c r="G263" s="73"/>
      <c r="H263" s="1"/>
      <c r="I263" s="73"/>
    </row>
    <row r="264" spans="1:9" s="5" customFormat="1" ht="15" customHeight="1">
      <c r="A264" s="45"/>
      <c r="B264" s="73"/>
      <c r="C264" s="1"/>
      <c r="D264" s="1"/>
      <c r="E264" s="73"/>
      <c r="F264" s="73"/>
      <c r="G264" s="73"/>
      <c r="H264" s="1"/>
      <c r="I264" s="73"/>
    </row>
    <row r="265" spans="1:9" s="5" customFormat="1" ht="15" customHeight="1">
      <c r="A265" s="45"/>
      <c r="B265" s="73"/>
      <c r="C265" s="1"/>
      <c r="D265" s="1"/>
      <c r="E265" s="73"/>
      <c r="F265" s="73"/>
      <c r="G265" s="73"/>
      <c r="H265" s="1"/>
      <c r="I265" s="73"/>
    </row>
    <row r="266" spans="1:9" s="5" customFormat="1" ht="15" customHeight="1">
      <c r="A266" s="45"/>
      <c r="B266" s="73"/>
      <c r="C266" s="1"/>
      <c r="D266" s="1"/>
      <c r="E266" s="73"/>
      <c r="F266" s="73"/>
      <c r="G266" s="73"/>
      <c r="H266" s="1"/>
      <c r="I266" s="73"/>
    </row>
    <row r="267" spans="1:9" s="5" customFormat="1" ht="15" customHeight="1">
      <c r="A267" s="45"/>
      <c r="B267" s="73"/>
      <c r="C267" s="1"/>
      <c r="D267" s="1"/>
      <c r="E267" s="73"/>
      <c r="F267" s="73"/>
      <c r="G267" s="73"/>
      <c r="H267" s="1"/>
      <c r="I267" s="73"/>
    </row>
    <row r="268" spans="1:9" s="5" customFormat="1" ht="15" customHeight="1">
      <c r="A268" s="45"/>
      <c r="B268" s="73"/>
      <c r="C268" s="1"/>
      <c r="D268" s="1"/>
      <c r="E268" s="73"/>
      <c r="F268" s="73"/>
      <c r="G268" s="73"/>
      <c r="H268" s="1"/>
      <c r="I268" s="73"/>
    </row>
    <row r="269" spans="1:9" s="5" customFormat="1" ht="15" customHeight="1">
      <c r="A269" s="45"/>
      <c r="B269" s="73"/>
      <c r="C269" s="1"/>
      <c r="D269" s="1"/>
      <c r="E269" s="73"/>
      <c r="F269" s="73"/>
      <c r="G269" s="73"/>
      <c r="H269" s="1"/>
      <c r="I269" s="73"/>
    </row>
    <row r="270" spans="1:9" s="5" customFormat="1" ht="15" customHeight="1">
      <c r="A270" s="45"/>
      <c r="B270" s="73"/>
      <c r="C270" s="1"/>
      <c r="D270" s="1"/>
      <c r="E270" s="73"/>
      <c r="F270" s="73"/>
      <c r="G270" s="73"/>
      <c r="H270" s="1"/>
      <c r="I270" s="73"/>
    </row>
    <row r="271" spans="1:9" s="5" customFormat="1" ht="15" customHeight="1">
      <c r="A271" s="45"/>
      <c r="B271" s="73"/>
      <c r="C271" s="1"/>
      <c r="D271" s="1"/>
      <c r="E271" s="73"/>
      <c r="F271" s="73"/>
      <c r="G271" s="73"/>
      <c r="H271" s="1"/>
      <c r="I271" s="73"/>
    </row>
    <row r="272" spans="1:9" s="5" customFormat="1" ht="15" customHeight="1">
      <c r="A272" s="45"/>
      <c r="B272" s="73"/>
      <c r="C272" s="1"/>
      <c r="D272" s="1"/>
      <c r="E272" s="73"/>
      <c r="F272" s="73"/>
      <c r="G272" s="73"/>
      <c r="H272" s="1"/>
      <c r="I272" s="73"/>
    </row>
    <row r="273" spans="1:25" s="5" customFormat="1" ht="15" customHeight="1">
      <c r="A273" s="45"/>
      <c r="B273" s="73"/>
      <c r="C273" s="1"/>
      <c r="D273" s="1"/>
      <c r="E273" s="73"/>
      <c r="F273" s="73"/>
      <c r="G273" s="73"/>
      <c r="H273" s="1"/>
      <c r="I273" s="73"/>
      <c r="J273" s="368"/>
      <c r="K273" s="368"/>
      <c r="L273" s="368"/>
      <c r="M273" s="368"/>
      <c r="N273" s="368"/>
      <c r="O273" s="368"/>
      <c r="P273" s="368"/>
      <c r="Q273" s="368"/>
      <c r="R273" s="368"/>
      <c r="S273" s="368"/>
      <c r="T273" s="368"/>
      <c r="U273" s="368"/>
      <c r="V273" s="368"/>
      <c r="W273" s="368"/>
      <c r="X273" s="368"/>
      <c r="Y273" s="368"/>
    </row>
    <row r="274" spans="1:25" s="5" customFormat="1" ht="15" customHeight="1">
      <c r="A274" s="45"/>
      <c r="B274" s="73"/>
      <c r="C274" s="1"/>
      <c r="D274" s="1"/>
      <c r="E274" s="73"/>
      <c r="F274" s="73"/>
      <c r="G274" s="73"/>
      <c r="H274" s="1"/>
      <c r="I274" s="73"/>
      <c r="J274" s="368"/>
      <c r="K274" s="368"/>
      <c r="L274" s="368"/>
      <c r="M274" s="368"/>
      <c r="N274" s="368"/>
      <c r="O274" s="368"/>
      <c r="P274" s="368"/>
      <c r="Q274" s="368"/>
      <c r="R274" s="368"/>
      <c r="S274" s="368"/>
      <c r="T274" s="368"/>
      <c r="U274" s="368"/>
      <c r="V274" s="368"/>
      <c r="W274" s="368"/>
      <c r="X274" s="368"/>
      <c r="Y274" s="368"/>
    </row>
    <row r="275" spans="1:25" s="5" customFormat="1" ht="15" customHeight="1">
      <c r="A275" s="45"/>
      <c r="B275" s="73"/>
      <c r="C275" s="1"/>
      <c r="D275" s="1"/>
      <c r="E275" s="73"/>
      <c r="F275" s="73"/>
      <c r="G275" s="73"/>
      <c r="H275" s="1"/>
      <c r="I275" s="73"/>
      <c r="J275" s="368"/>
      <c r="K275" s="368"/>
      <c r="L275" s="368"/>
      <c r="M275" s="368"/>
      <c r="N275" s="368"/>
      <c r="O275" s="368"/>
      <c r="P275" s="368"/>
      <c r="Q275" s="368"/>
      <c r="R275" s="368"/>
      <c r="S275" s="368"/>
      <c r="T275" s="368"/>
      <c r="U275" s="368"/>
      <c r="V275" s="368"/>
      <c r="W275" s="368"/>
      <c r="X275" s="368"/>
      <c r="Y275" s="368"/>
    </row>
    <row r="276" spans="1:25" s="5" customFormat="1" ht="15" customHeight="1">
      <c r="A276" s="45"/>
      <c r="B276" s="73"/>
      <c r="C276" s="1"/>
      <c r="D276" s="1"/>
      <c r="E276" s="73"/>
      <c r="F276" s="73"/>
      <c r="G276" s="73"/>
      <c r="H276" s="1"/>
      <c r="I276" s="73"/>
      <c r="J276" s="368"/>
      <c r="K276" s="368"/>
      <c r="L276" s="368"/>
      <c r="M276" s="368"/>
      <c r="N276" s="368"/>
      <c r="O276" s="368"/>
      <c r="P276" s="368"/>
      <c r="Q276" s="368"/>
      <c r="R276" s="368"/>
      <c r="S276" s="368"/>
      <c r="T276" s="368"/>
      <c r="U276" s="368"/>
      <c r="V276" s="368"/>
      <c r="W276" s="368"/>
      <c r="X276" s="368"/>
      <c r="Y276" s="368"/>
    </row>
    <row r="277" spans="1:25" s="5" customFormat="1" ht="15" customHeight="1">
      <c r="A277" s="45"/>
      <c r="B277" s="73"/>
      <c r="C277" s="1"/>
      <c r="D277" s="1"/>
      <c r="E277" s="73"/>
      <c r="F277" s="73"/>
      <c r="G277" s="73"/>
      <c r="H277" s="1"/>
      <c r="I277" s="73"/>
      <c r="J277" s="368"/>
      <c r="K277" s="368"/>
      <c r="L277" s="368"/>
      <c r="M277" s="368"/>
      <c r="N277" s="368"/>
      <c r="O277" s="368"/>
      <c r="P277" s="368"/>
      <c r="Q277" s="368"/>
      <c r="R277" s="368"/>
      <c r="S277" s="368"/>
      <c r="T277" s="368"/>
      <c r="U277" s="368"/>
      <c r="V277" s="368"/>
      <c r="W277" s="368"/>
      <c r="X277" s="368"/>
      <c r="Y277" s="368"/>
    </row>
    <row r="278" spans="1:25" s="5" customFormat="1" ht="15" customHeight="1">
      <c r="A278" s="45"/>
      <c r="B278" s="73"/>
      <c r="C278" s="1"/>
      <c r="D278" s="1"/>
      <c r="E278" s="73"/>
      <c r="F278" s="73"/>
      <c r="G278" s="73"/>
      <c r="H278" s="1"/>
      <c r="I278" s="73"/>
      <c r="J278" s="368"/>
      <c r="K278" s="368"/>
      <c r="L278" s="368"/>
      <c r="M278" s="368"/>
      <c r="N278" s="368"/>
      <c r="O278" s="368"/>
      <c r="P278" s="368"/>
      <c r="Q278" s="368"/>
      <c r="R278" s="368"/>
      <c r="S278" s="368"/>
      <c r="T278" s="368"/>
      <c r="U278" s="368"/>
      <c r="V278" s="368"/>
      <c r="W278" s="368"/>
      <c r="X278" s="368"/>
      <c r="Y278" s="368"/>
    </row>
    <row r="279" spans="1:25" s="5" customFormat="1" ht="15" customHeight="1">
      <c r="A279" s="45"/>
      <c r="B279" s="73"/>
      <c r="C279" s="1"/>
      <c r="D279" s="1"/>
      <c r="E279" s="73"/>
      <c r="F279" s="73"/>
      <c r="G279" s="73"/>
      <c r="H279" s="1"/>
      <c r="I279" s="73"/>
      <c r="J279" s="368"/>
      <c r="K279" s="368"/>
      <c r="L279" s="368"/>
      <c r="M279" s="368"/>
      <c r="N279" s="368"/>
      <c r="O279" s="368"/>
      <c r="P279" s="368"/>
      <c r="Q279" s="368"/>
      <c r="R279" s="368"/>
      <c r="S279" s="368"/>
      <c r="T279" s="368"/>
      <c r="U279" s="368"/>
      <c r="V279" s="368"/>
      <c r="W279" s="368"/>
      <c r="X279" s="368"/>
      <c r="Y279" s="368"/>
    </row>
    <row r="280" spans="1:25" s="5" customFormat="1" ht="15" customHeight="1">
      <c r="A280" s="45"/>
      <c r="B280" s="73"/>
      <c r="C280" s="1"/>
      <c r="D280" s="1"/>
      <c r="E280" s="73"/>
      <c r="F280" s="73"/>
      <c r="G280" s="73"/>
      <c r="H280" s="1"/>
      <c r="I280" s="73"/>
      <c r="J280" s="368"/>
      <c r="K280" s="368"/>
      <c r="L280" s="368"/>
      <c r="M280" s="368"/>
      <c r="N280" s="368"/>
      <c r="O280" s="368"/>
      <c r="P280" s="368"/>
      <c r="Q280" s="368"/>
      <c r="R280" s="368"/>
      <c r="S280" s="368"/>
      <c r="T280" s="368"/>
      <c r="U280" s="368"/>
      <c r="V280" s="368"/>
      <c r="W280" s="368"/>
      <c r="X280" s="368"/>
      <c r="Y280" s="368"/>
    </row>
    <row r="281" spans="1:25" s="5" customFormat="1" ht="15" customHeight="1">
      <c r="A281" s="45"/>
      <c r="B281" s="73"/>
      <c r="C281" s="1"/>
      <c r="D281" s="1"/>
      <c r="E281" s="73"/>
      <c r="F281" s="73"/>
      <c r="G281" s="73"/>
      <c r="H281" s="1"/>
      <c r="I281" s="73"/>
      <c r="J281" s="368"/>
      <c r="K281" s="368"/>
      <c r="L281" s="368"/>
      <c r="M281" s="368"/>
      <c r="N281" s="368"/>
      <c r="O281" s="368"/>
      <c r="P281" s="368"/>
      <c r="Q281" s="368"/>
      <c r="R281" s="368"/>
      <c r="S281" s="368"/>
      <c r="T281" s="368"/>
      <c r="U281" s="368"/>
      <c r="V281" s="368"/>
      <c r="W281" s="368"/>
      <c r="X281" s="368"/>
      <c r="Y281" s="368"/>
    </row>
    <row r="282" spans="1:25" s="5" customFormat="1" ht="15" customHeight="1">
      <c r="A282" s="45"/>
      <c r="B282" s="73"/>
      <c r="C282" s="1"/>
      <c r="D282" s="1"/>
      <c r="E282" s="73"/>
      <c r="F282" s="73"/>
      <c r="G282" s="73"/>
      <c r="H282" s="1"/>
      <c r="I282" s="73"/>
      <c r="J282" s="368"/>
      <c r="K282" s="368"/>
      <c r="L282" s="368"/>
      <c r="M282" s="368"/>
      <c r="N282" s="368"/>
      <c r="O282" s="368"/>
      <c r="P282" s="368"/>
      <c r="Q282" s="368"/>
      <c r="R282" s="368"/>
      <c r="S282" s="368"/>
      <c r="T282" s="368"/>
      <c r="U282" s="368"/>
      <c r="V282" s="368"/>
      <c r="W282" s="368"/>
      <c r="X282" s="368"/>
      <c r="Y282" s="368"/>
    </row>
    <row r="283" spans="1:25" s="5" customFormat="1" ht="15" customHeight="1">
      <c r="A283" s="45"/>
      <c r="B283" s="73"/>
      <c r="C283" s="1"/>
      <c r="D283" s="1"/>
      <c r="E283" s="73"/>
      <c r="F283" s="73"/>
      <c r="G283" s="73"/>
      <c r="H283" s="1"/>
      <c r="I283" s="73"/>
      <c r="J283" s="368"/>
      <c r="K283" s="368"/>
      <c r="L283" s="368"/>
      <c r="M283" s="368"/>
      <c r="N283" s="368"/>
      <c r="O283" s="368"/>
      <c r="P283" s="368"/>
      <c r="Q283" s="368"/>
      <c r="R283" s="368"/>
      <c r="S283" s="368"/>
      <c r="T283" s="368"/>
      <c r="U283" s="368"/>
      <c r="V283" s="368"/>
      <c r="W283" s="368"/>
      <c r="X283" s="368"/>
      <c r="Y283" s="368"/>
    </row>
    <row r="284" spans="1:25" s="5" customFormat="1" ht="15" customHeight="1">
      <c r="A284" s="45"/>
      <c r="B284" s="73"/>
      <c r="C284" s="1"/>
      <c r="D284" s="1"/>
      <c r="E284" s="73"/>
      <c r="F284" s="73"/>
      <c r="G284" s="73"/>
      <c r="H284" s="1"/>
      <c r="I284" s="73"/>
      <c r="J284" s="368"/>
      <c r="K284" s="368"/>
      <c r="L284" s="368"/>
      <c r="M284" s="368"/>
      <c r="N284" s="368"/>
      <c r="O284" s="368"/>
      <c r="P284" s="368"/>
      <c r="Q284" s="368"/>
      <c r="R284" s="368"/>
      <c r="S284" s="368"/>
      <c r="T284" s="368"/>
      <c r="U284" s="368"/>
      <c r="V284" s="368"/>
      <c r="W284" s="368"/>
      <c r="X284" s="368"/>
      <c r="Y284" s="368"/>
    </row>
    <row r="285" spans="1:25" s="5" customFormat="1" ht="15" customHeight="1">
      <c r="A285" s="45"/>
      <c r="B285" s="73"/>
      <c r="C285" s="1"/>
      <c r="D285" s="1"/>
      <c r="E285" s="73"/>
      <c r="F285" s="73"/>
      <c r="G285" s="73"/>
      <c r="H285" s="1"/>
      <c r="I285" s="73"/>
      <c r="J285" s="368"/>
      <c r="K285" s="368"/>
      <c r="L285" s="368"/>
      <c r="M285" s="368"/>
      <c r="N285" s="368"/>
      <c r="O285" s="368"/>
      <c r="P285" s="368"/>
      <c r="Q285" s="368"/>
      <c r="R285" s="368"/>
      <c r="S285" s="368"/>
      <c r="T285" s="368"/>
      <c r="U285" s="368"/>
      <c r="V285" s="368"/>
      <c r="W285" s="368"/>
      <c r="X285" s="368"/>
      <c r="Y285" s="368"/>
    </row>
    <row r="286" spans="1:25" s="5" customFormat="1" ht="15" customHeight="1">
      <c r="A286" s="45"/>
      <c r="B286" s="73"/>
      <c r="C286" s="1"/>
      <c r="D286" s="1"/>
      <c r="E286" s="73"/>
      <c r="F286" s="73"/>
      <c r="G286" s="73"/>
      <c r="H286" s="1"/>
      <c r="I286" s="73"/>
      <c r="J286" s="368"/>
      <c r="K286" s="368"/>
      <c r="L286" s="368"/>
      <c r="M286" s="368"/>
      <c r="N286" s="368"/>
      <c r="O286" s="368"/>
      <c r="P286" s="368"/>
      <c r="Q286" s="368"/>
      <c r="R286" s="368"/>
      <c r="S286" s="368"/>
      <c r="T286" s="368"/>
      <c r="U286" s="368"/>
      <c r="V286" s="368"/>
      <c r="W286" s="368"/>
      <c r="X286" s="368"/>
      <c r="Y286" s="368"/>
    </row>
    <row r="287" spans="1:25" s="5" customFormat="1" ht="15" customHeight="1">
      <c r="A287" s="45"/>
      <c r="B287"/>
      <c r="C287"/>
      <c r="D287"/>
      <c r="E287"/>
      <c r="F287"/>
      <c r="G287"/>
      <c r="H287"/>
      <c r="I287"/>
      <c r="J287" s="368"/>
      <c r="K287" s="368"/>
      <c r="L287" s="368"/>
      <c r="M287" s="368"/>
      <c r="N287" s="368"/>
      <c r="O287" s="368"/>
      <c r="P287" s="368"/>
      <c r="Q287" s="368"/>
      <c r="R287" s="368"/>
      <c r="S287" s="368"/>
      <c r="T287" s="368"/>
      <c r="U287" s="368"/>
      <c r="V287" s="368"/>
      <c r="W287" s="368"/>
      <c r="X287" s="368"/>
      <c r="Y287" s="368"/>
    </row>
    <row r="288" spans="1:25" s="4" customFormat="1" ht="15" customHeight="1">
      <c r="A288" s="45"/>
      <c r="B288" s="2"/>
      <c r="C288" s="2"/>
      <c r="D288" s="2"/>
      <c r="E288" s="368"/>
      <c r="F288" s="368"/>
      <c r="G288" s="368"/>
      <c r="H288" s="368"/>
      <c r="I288" s="368"/>
      <c r="J288" s="368"/>
      <c r="K288" s="368"/>
      <c r="L288" s="368"/>
      <c r="M288" s="368"/>
      <c r="N288" s="368"/>
      <c r="O288" s="368"/>
      <c r="P288" s="368"/>
      <c r="Q288" s="368"/>
      <c r="R288" s="368"/>
      <c r="S288" s="368"/>
      <c r="T288" s="368"/>
      <c r="U288" s="368"/>
      <c r="V288" s="368"/>
      <c r="W288" s="368"/>
      <c r="X288" s="368"/>
      <c r="Y288" s="368"/>
    </row>
    <row r="289" spans="1:25" s="4" customFormat="1">
      <c r="A289" s="45"/>
      <c r="B289" s="2"/>
      <c r="C289" s="2"/>
      <c r="D289" s="2"/>
      <c r="E289" s="368"/>
      <c r="F289" s="368"/>
      <c r="G289" s="368"/>
      <c r="H289" s="368"/>
      <c r="I289" s="368"/>
      <c r="J289" s="368"/>
      <c r="K289" s="368"/>
      <c r="L289" s="368"/>
      <c r="M289" s="368"/>
      <c r="N289" s="368"/>
      <c r="O289" s="368"/>
      <c r="P289" s="368"/>
      <c r="Q289" s="368"/>
      <c r="R289" s="368"/>
      <c r="S289" s="368"/>
      <c r="T289" s="368"/>
      <c r="U289" s="368"/>
      <c r="V289" s="368"/>
      <c r="W289" s="368"/>
      <c r="X289" s="368"/>
      <c r="Y289" s="368"/>
    </row>
    <row r="290" spans="1:25" s="4" customFormat="1">
      <c r="A290" s="45"/>
      <c r="B290" s="2"/>
      <c r="C290" s="2"/>
      <c r="D290" s="2"/>
      <c r="E290" s="368"/>
      <c r="F290" s="368"/>
      <c r="G290" s="368"/>
      <c r="H290" s="368"/>
      <c r="I290" s="368"/>
      <c r="J290" s="368"/>
      <c r="K290" s="368"/>
      <c r="L290" s="368"/>
      <c r="M290" s="368"/>
      <c r="N290" s="368"/>
      <c r="O290" s="368"/>
      <c r="P290" s="368"/>
      <c r="Q290" s="368"/>
      <c r="R290" s="368"/>
      <c r="S290" s="368"/>
      <c r="T290" s="368"/>
      <c r="U290" s="368"/>
      <c r="V290" s="368"/>
      <c r="W290" s="368"/>
      <c r="X290" s="368"/>
      <c r="Y290" s="368"/>
    </row>
    <row r="291" spans="1:25" s="4" customFormat="1">
      <c r="A291" s="45"/>
      <c r="B291" s="2"/>
      <c r="C291" s="2"/>
      <c r="D291" s="2"/>
      <c r="E291" s="368"/>
      <c r="F291" s="368"/>
      <c r="G291" s="368"/>
      <c r="H291" s="368"/>
      <c r="I291" s="368"/>
      <c r="J291" s="368"/>
      <c r="K291" s="368"/>
      <c r="L291" s="368"/>
      <c r="M291" s="368"/>
      <c r="N291" s="368"/>
      <c r="O291" s="368"/>
      <c r="P291" s="368"/>
      <c r="Q291" s="368"/>
      <c r="R291" s="368"/>
      <c r="S291" s="368"/>
      <c r="T291" s="368"/>
      <c r="U291" s="368"/>
      <c r="V291" s="368"/>
      <c r="W291" s="368"/>
      <c r="X291" s="368"/>
      <c r="Y291" s="368"/>
    </row>
    <row r="292" spans="1:25" s="4" customFormat="1">
      <c r="A292" s="45"/>
      <c r="B292" s="2"/>
      <c r="C292" s="2"/>
      <c r="D292" s="2"/>
      <c r="E292" s="368"/>
      <c r="F292" s="368"/>
      <c r="G292" s="368"/>
      <c r="H292" s="368"/>
      <c r="I292" s="368"/>
      <c r="J292" s="368"/>
      <c r="K292" s="368"/>
      <c r="L292" s="368"/>
      <c r="M292" s="368"/>
      <c r="N292" s="368"/>
      <c r="O292" s="368"/>
      <c r="P292" s="368"/>
      <c r="Q292" s="368"/>
      <c r="R292" s="368"/>
      <c r="S292" s="368"/>
      <c r="T292" s="368"/>
      <c r="U292" s="368"/>
      <c r="V292" s="368"/>
      <c r="W292" s="368"/>
      <c r="X292" s="368"/>
      <c r="Y292" s="368"/>
    </row>
    <row r="293" spans="1:25" s="4" customFormat="1">
      <c r="A293" s="45"/>
      <c r="B293" s="2"/>
      <c r="C293" s="2"/>
      <c r="D293" s="2"/>
      <c r="E293" s="368"/>
      <c r="F293" s="368"/>
      <c r="G293" s="368"/>
      <c r="H293" s="368"/>
      <c r="I293" s="368"/>
      <c r="J293" s="368"/>
      <c r="K293" s="368"/>
      <c r="L293" s="368"/>
      <c r="M293" s="368"/>
      <c r="N293" s="368"/>
      <c r="O293" s="368"/>
      <c r="P293" s="368"/>
      <c r="Q293" s="368"/>
      <c r="R293" s="368"/>
      <c r="S293" s="368"/>
      <c r="T293" s="368"/>
      <c r="U293" s="368"/>
      <c r="V293" s="368"/>
      <c r="W293" s="368"/>
      <c r="X293" s="368"/>
      <c r="Y293" s="368"/>
    </row>
    <row r="294" spans="1:25" s="4" customFormat="1">
      <c r="A294" s="45"/>
      <c r="B294" s="2"/>
      <c r="C294" s="2"/>
      <c r="D294" s="2"/>
      <c r="E294" s="368"/>
      <c r="F294" s="368"/>
      <c r="G294" s="368"/>
      <c r="H294" s="368"/>
      <c r="I294" s="368"/>
      <c r="J294" s="368"/>
      <c r="K294" s="368"/>
      <c r="L294" s="368"/>
      <c r="M294" s="368"/>
      <c r="N294" s="368"/>
      <c r="O294" s="368"/>
      <c r="P294" s="368"/>
      <c r="Q294" s="368"/>
      <c r="R294" s="368"/>
      <c r="S294" s="368"/>
      <c r="T294" s="368"/>
      <c r="U294" s="368"/>
      <c r="V294" s="368"/>
      <c r="W294" s="368"/>
      <c r="X294" s="368"/>
      <c r="Y294" s="368"/>
    </row>
    <row r="295" spans="1:25" s="4" customFormat="1">
      <c r="A295" s="45"/>
      <c r="B295" s="2"/>
      <c r="C295" s="2"/>
      <c r="D295" s="2"/>
      <c r="E295" s="368"/>
      <c r="F295" s="368"/>
      <c r="G295" s="368"/>
      <c r="H295" s="368"/>
      <c r="I295" s="368"/>
      <c r="J295" s="368"/>
      <c r="K295" s="368"/>
      <c r="L295" s="368"/>
      <c r="M295" s="368"/>
      <c r="N295" s="368"/>
      <c r="O295" s="368"/>
      <c r="P295" s="368"/>
      <c r="Q295" s="368"/>
      <c r="R295" s="368"/>
      <c r="S295" s="368"/>
      <c r="T295" s="368"/>
      <c r="U295" s="368"/>
      <c r="V295" s="368"/>
      <c r="W295" s="368"/>
      <c r="X295" s="368"/>
      <c r="Y295" s="368"/>
    </row>
    <row r="296" spans="1:25" s="4" customFormat="1">
      <c r="A296" s="45"/>
      <c r="B296" s="2"/>
      <c r="C296" s="2"/>
      <c r="D296" s="2"/>
      <c r="E296" s="368"/>
      <c r="F296" s="368"/>
      <c r="G296" s="368"/>
      <c r="H296" s="368"/>
      <c r="I296" s="368"/>
      <c r="J296" s="368"/>
      <c r="K296" s="368"/>
      <c r="L296" s="368"/>
      <c r="M296" s="368"/>
      <c r="N296" s="368"/>
      <c r="O296" s="368"/>
      <c r="P296" s="368"/>
      <c r="Q296" s="368"/>
      <c r="R296" s="368"/>
      <c r="S296" s="368"/>
      <c r="T296" s="368"/>
      <c r="U296" s="368"/>
      <c r="V296" s="368"/>
      <c r="W296" s="368"/>
      <c r="X296" s="368"/>
      <c r="Y296" s="368"/>
    </row>
    <row r="297" spans="1:25" s="4" customFormat="1">
      <c r="A297" s="45"/>
      <c r="B297" s="2"/>
      <c r="C297" s="2"/>
      <c r="D297" s="2"/>
      <c r="E297" s="368"/>
      <c r="F297" s="368"/>
      <c r="G297" s="368"/>
      <c r="H297" s="368"/>
      <c r="I297" s="368"/>
      <c r="J297" s="368"/>
      <c r="K297" s="368"/>
      <c r="L297" s="368"/>
      <c r="M297" s="368"/>
      <c r="N297" s="368"/>
      <c r="O297" s="368"/>
      <c r="P297" s="368"/>
      <c r="Q297" s="368"/>
      <c r="R297" s="368"/>
      <c r="S297" s="368"/>
      <c r="T297" s="368"/>
      <c r="U297" s="368"/>
      <c r="V297" s="368"/>
      <c r="W297" s="368"/>
      <c r="X297" s="368"/>
      <c r="Y297" s="368"/>
    </row>
    <row r="298" spans="1:25" s="4" customFormat="1">
      <c r="A298" s="45"/>
      <c r="B298" s="2"/>
      <c r="C298" s="2"/>
      <c r="D298" s="2"/>
      <c r="E298" s="368"/>
      <c r="F298" s="368"/>
      <c r="G298" s="368"/>
      <c r="H298" s="368"/>
      <c r="I298" s="368"/>
      <c r="J298" s="368"/>
      <c r="K298" s="368"/>
      <c r="L298" s="368"/>
      <c r="M298" s="368"/>
      <c r="N298" s="368"/>
      <c r="O298" s="368"/>
      <c r="P298" s="368"/>
      <c r="Q298" s="368"/>
      <c r="R298" s="368"/>
      <c r="S298" s="368"/>
      <c r="T298" s="368"/>
      <c r="U298" s="368"/>
      <c r="V298" s="368"/>
      <c r="W298" s="368"/>
      <c r="X298" s="368"/>
      <c r="Y298" s="368"/>
    </row>
    <row r="299" spans="1:25" s="4" customFormat="1">
      <c r="A299" s="45"/>
      <c r="B299" s="2"/>
      <c r="C299" s="2"/>
      <c r="D299" s="2"/>
      <c r="E299" s="368"/>
      <c r="F299" s="368"/>
      <c r="G299" s="368"/>
      <c r="H299" s="368"/>
      <c r="I299" s="368"/>
      <c r="J299" s="368"/>
      <c r="K299" s="368"/>
      <c r="L299" s="368"/>
      <c r="M299" s="368"/>
      <c r="N299" s="368"/>
      <c r="O299" s="368"/>
      <c r="P299" s="368"/>
      <c r="Q299" s="368"/>
      <c r="R299" s="368"/>
      <c r="S299" s="368"/>
      <c r="T299" s="368"/>
      <c r="U299" s="368"/>
      <c r="V299" s="368"/>
      <c r="W299" s="368"/>
      <c r="X299" s="368"/>
      <c r="Y299" s="368"/>
    </row>
    <row r="300" spans="1:25" s="4" customFormat="1">
      <c r="A300" s="45"/>
      <c r="B300" s="2"/>
      <c r="C300" s="2"/>
      <c r="D300" s="2"/>
      <c r="E300" s="368"/>
      <c r="F300" s="368"/>
      <c r="G300" s="368"/>
      <c r="H300" s="368"/>
      <c r="I300" s="368"/>
      <c r="J300" s="368"/>
      <c r="K300" s="368"/>
      <c r="L300" s="368"/>
      <c r="M300" s="368"/>
      <c r="N300" s="368"/>
      <c r="O300" s="368"/>
      <c r="P300" s="368"/>
      <c r="Q300" s="368"/>
      <c r="R300" s="368"/>
      <c r="S300" s="368"/>
      <c r="T300" s="368"/>
      <c r="U300" s="368"/>
      <c r="V300" s="368"/>
      <c r="W300" s="368"/>
      <c r="X300" s="368"/>
      <c r="Y300" s="368"/>
    </row>
    <row r="301" spans="1:25" s="4" customFormat="1">
      <c r="A301" s="45"/>
      <c r="B301" s="2"/>
      <c r="C301" s="2"/>
      <c r="D301" s="2"/>
      <c r="E301" s="368"/>
      <c r="F301" s="368"/>
      <c r="G301" s="368"/>
      <c r="H301" s="368"/>
      <c r="I301" s="368"/>
      <c r="J301" s="368"/>
      <c r="K301" s="368"/>
      <c r="L301" s="368"/>
      <c r="M301" s="368"/>
      <c r="N301" s="368"/>
      <c r="O301" s="368"/>
      <c r="P301" s="368"/>
      <c r="Q301" s="368"/>
      <c r="R301" s="368"/>
      <c r="S301" s="368"/>
      <c r="T301" s="368"/>
      <c r="U301" s="368"/>
      <c r="V301" s="368"/>
      <c r="W301" s="368"/>
      <c r="X301" s="368"/>
      <c r="Y301" s="368"/>
    </row>
    <row r="302" spans="1:25" s="4" customFormat="1">
      <c r="A302" s="45"/>
      <c r="B302" s="2"/>
      <c r="C302" s="2"/>
      <c r="D302" s="2"/>
      <c r="E302" s="368"/>
      <c r="F302" s="368"/>
      <c r="G302" s="368"/>
      <c r="H302" s="368"/>
      <c r="I302" s="368"/>
      <c r="J302" s="368"/>
      <c r="K302" s="368"/>
      <c r="L302" s="368"/>
      <c r="M302" s="368"/>
      <c r="N302" s="368"/>
      <c r="O302" s="368"/>
      <c r="P302" s="368"/>
      <c r="Q302" s="368"/>
      <c r="R302" s="368"/>
      <c r="S302" s="368"/>
      <c r="T302" s="368"/>
      <c r="U302" s="368"/>
      <c r="V302" s="368"/>
      <c r="W302" s="368"/>
      <c r="X302" s="368"/>
      <c r="Y302" s="368"/>
    </row>
    <row r="303" spans="1:25" s="4" customFormat="1">
      <c r="A303" s="45"/>
      <c r="B303" s="2"/>
      <c r="C303" s="2"/>
      <c r="D303" s="2"/>
      <c r="E303" s="368"/>
      <c r="F303" s="368"/>
      <c r="G303" s="368"/>
      <c r="H303" s="368"/>
      <c r="I303" s="368"/>
      <c r="J303" s="368"/>
      <c r="K303" s="368"/>
      <c r="L303" s="368"/>
      <c r="M303" s="368"/>
      <c r="N303" s="368"/>
      <c r="O303" s="368"/>
      <c r="P303" s="368"/>
      <c r="Q303" s="368"/>
      <c r="R303" s="368"/>
      <c r="S303" s="368"/>
      <c r="T303" s="368"/>
      <c r="U303" s="368"/>
      <c r="V303" s="368"/>
      <c r="W303" s="368"/>
      <c r="X303" s="368"/>
      <c r="Y303" s="368"/>
    </row>
    <row r="304" spans="1:25" s="4" customFormat="1">
      <c r="A304" s="45"/>
      <c r="B304" s="2"/>
      <c r="C304" s="2"/>
      <c r="D304" s="2"/>
      <c r="E304" s="368"/>
      <c r="F304" s="368"/>
      <c r="G304" s="368"/>
      <c r="H304" s="368"/>
      <c r="I304" s="368"/>
      <c r="J304" s="368"/>
      <c r="K304" s="368"/>
      <c r="L304" s="368"/>
      <c r="M304" s="368"/>
      <c r="N304" s="368"/>
      <c r="O304" s="368"/>
      <c r="P304" s="368"/>
      <c r="Q304" s="368"/>
      <c r="R304" s="368"/>
      <c r="S304" s="368"/>
      <c r="T304" s="368"/>
      <c r="U304" s="368"/>
      <c r="V304" s="368"/>
      <c r="W304" s="368"/>
      <c r="X304" s="368"/>
      <c r="Y304" s="368"/>
    </row>
    <row r="305" spans="2:25" s="4" customFormat="1">
      <c r="B305" s="2"/>
      <c r="C305" s="2"/>
      <c r="D305" s="2"/>
      <c r="E305" s="368"/>
      <c r="F305" s="368"/>
      <c r="G305" s="368"/>
      <c r="H305" s="368"/>
      <c r="I305" s="368"/>
      <c r="J305" s="368"/>
      <c r="K305" s="368"/>
      <c r="L305" s="368"/>
      <c r="M305" s="368"/>
      <c r="N305" s="368"/>
      <c r="O305" s="368"/>
      <c r="P305" s="368"/>
      <c r="Q305" s="368"/>
      <c r="R305" s="368"/>
      <c r="S305" s="368"/>
      <c r="T305" s="368"/>
      <c r="U305" s="368"/>
      <c r="V305" s="368"/>
      <c r="W305" s="368"/>
      <c r="X305" s="368"/>
      <c r="Y305" s="368"/>
    </row>
    <row r="306" spans="2:25" s="4" customFormat="1">
      <c r="B306" s="2"/>
      <c r="C306" s="2"/>
      <c r="D306" s="2"/>
      <c r="E306" s="368"/>
      <c r="F306" s="368"/>
      <c r="G306" s="368"/>
      <c r="H306" s="368"/>
      <c r="I306" s="368"/>
      <c r="J306" s="368"/>
      <c r="K306" s="368"/>
      <c r="L306" s="368"/>
      <c r="M306" s="368"/>
      <c r="N306" s="368"/>
      <c r="O306" s="368"/>
      <c r="P306" s="368"/>
      <c r="Q306" s="368"/>
      <c r="R306" s="368"/>
      <c r="S306" s="368"/>
      <c r="T306" s="368"/>
      <c r="U306" s="368"/>
      <c r="V306" s="368"/>
      <c r="W306" s="368"/>
      <c r="X306" s="368"/>
      <c r="Y306" s="368"/>
    </row>
    <row r="307" spans="2:25" s="4" customFormat="1">
      <c r="B307" s="2"/>
      <c r="C307" s="2"/>
      <c r="D307" s="2"/>
      <c r="E307" s="368"/>
      <c r="F307" s="368"/>
      <c r="G307" s="368"/>
      <c r="H307" s="368"/>
      <c r="I307" s="368"/>
      <c r="J307" s="368"/>
      <c r="K307" s="368"/>
      <c r="L307" s="368"/>
      <c r="M307" s="368"/>
      <c r="N307" s="368"/>
      <c r="O307" s="368"/>
      <c r="P307" s="368"/>
      <c r="Q307" s="368"/>
      <c r="R307" s="368"/>
      <c r="S307" s="368"/>
      <c r="T307" s="368"/>
      <c r="U307" s="368"/>
      <c r="V307" s="368"/>
      <c r="W307" s="368"/>
      <c r="X307" s="368"/>
      <c r="Y307" s="368"/>
    </row>
    <row r="308" spans="2:25" s="4" customFormat="1">
      <c r="B308" s="2"/>
      <c r="C308" s="2"/>
      <c r="D308" s="2"/>
      <c r="E308" s="368"/>
      <c r="F308" s="368"/>
      <c r="G308" s="368"/>
      <c r="H308" s="368"/>
      <c r="I308" s="368"/>
      <c r="J308" s="368"/>
      <c r="K308" s="368"/>
      <c r="L308" s="368"/>
      <c r="M308" s="368"/>
      <c r="N308" s="368"/>
      <c r="O308" s="368"/>
      <c r="P308" s="368"/>
      <c r="Q308" s="368"/>
      <c r="R308" s="368"/>
      <c r="S308" s="368"/>
      <c r="T308" s="368"/>
      <c r="U308" s="368"/>
      <c r="V308" s="368"/>
      <c r="W308" s="368"/>
      <c r="X308" s="368"/>
      <c r="Y308" s="368"/>
    </row>
    <row r="309" spans="2:25" s="4" customFormat="1">
      <c r="B309" s="2"/>
      <c r="C309" s="2"/>
      <c r="D309" s="2"/>
      <c r="E309" s="368"/>
      <c r="F309" s="368"/>
      <c r="G309" s="368"/>
      <c r="H309" s="368"/>
      <c r="I309" s="368"/>
      <c r="J309" s="368"/>
      <c r="K309" s="368"/>
      <c r="L309" s="368"/>
      <c r="M309" s="368"/>
      <c r="N309" s="368"/>
      <c r="O309" s="368"/>
      <c r="P309" s="368"/>
      <c r="Q309" s="368"/>
      <c r="R309" s="368"/>
      <c r="S309" s="368"/>
      <c r="T309" s="368"/>
      <c r="U309" s="368"/>
      <c r="V309" s="368"/>
      <c r="W309" s="368"/>
      <c r="X309" s="368"/>
      <c r="Y309" s="368"/>
    </row>
    <row r="310" spans="2:25" s="4" customFormat="1">
      <c r="B310" s="2"/>
      <c r="C310" s="2"/>
      <c r="D310" s="2"/>
      <c r="E310" s="368"/>
      <c r="F310" s="368"/>
      <c r="G310" s="368"/>
      <c r="H310" s="368"/>
      <c r="I310" s="368"/>
      <c r="J310" s="368"/>
      <c r="K310" s="368"/>
      <c r="L310" s="368"/>
      <c r="M310" s="368"/>
      <c r="N310" s="368"/>
      <c r="O310" s="368"/>
      <c r="P310" s="368"/>
      <c r="Q310" s="368"/>
      <c r="R310" s="368"/>
      <c r="S310" s="368"/>
      <c r="T310" s="368"/>
      <c r="U310" s="368"/>
      <c r="V310" s="368"/>
      <c r="W310" s="368"/>
      <c r="X310" s="368"/>
      <c r="Y310" s="368"/>
    </row>
    <row r="311" spans="2:25" s="4" customFormat="1">
      <c r="B311" s="2"/>
      <c r="C311" s="2"/>
      <c r="D311" s="2"/>
      <c r="E311" s="368"/>
      <c r="F311" s="368"/>
      <c r="G311" s="368"/>
      <c r="H311" s="368"/>
      <c r="I311" s="368"/>
      <c r="J311" s="368"/>
      <c r="K311" s="368"/>
      <c r="L311" s="368"/>
      <c r="M311" s="368"/>
      <c r="N311" s="368"/>
      <c r="O311" s="368"/>
      <c r="P311" s="368"/>
      <c r="Q311" s="368"/>
      <c r="R311" s="368"/>
      <c r="S311" s="368"/>
      <c r="T311" s="368"/>
      <c r="U311" s="368"/>
      <c r="V311" s="368"/>
      <c r="W311" s="368"/>
      <c r="X311" s="368"/>
      <c r="Y311" s="368"/>
    </row>
    <row r="312" spans="2:25" s="4" customFormat="1">
      <c r="B312" s="2"/>
      <c r="C312" s="2"/>
      <c r="D312" s="2"/>
      <c r="E312" s="368"/>
      <c r="F312" s="368"/>
      <c r="G312" s="368"/>
      <c r="H312" s="368"/>
      <c r="I312" s="368"/>
      <c r="J312" s="368"/>
      <c r="K312" s="368"/>
      <c r="L312" s="368"/>
      <c r="M312" s="368"/>
      <c r="N312" s="368"/>
      <c r="O312" s="368"/>
      <c r="P312" s="368"/>
      <c r="Q312" s="368"/>
      <c r="R312" s="368"/>
      <c r="S312" s="368"/>
      <c r="T312" s="368"/>
      <c r="U312" s="368"/>
      <c r="V312" s="368"/>
      <c r="W312" s="368"/>
      <c r="X312" s="368"/>
      <c r="Y312" s="368"/>
    </row>
    <row r="313" spans="2:25" s="4" customFormat="1">
      <c r="B313" s="2"/>
      <c r="C313" s="2"/>
      <c r="D313" s="2"/>
      <c r="E313" s="368"/>
      <c r="F313" s="368"/>
      <c r="G313" s="368"/>
      <c r="H313" s="368"/>
      <c r="I313" s="368"/>
      <c r="J313" s="368"/>
      <c r="K313" s="368"/>
      <c r="L313" s="368"/>
      <c r="M313" s="368"/>
      <c r="N313" s="368"/>
      <c r="O313" s="368"/>
      <c r="P313" s="368"/>
      <c r="Q313" s="368"/>
      <c r="R313" s="368"/>
      <c r="S313" s="368"/>
      <c r="T313" s="368"/>
      <c r="U313" s="368"/>
      <c r="V313" s="368"/>
      <c r="W313" s="368"/>
      <c r="X313" s="368"/>
      <c r="Y313" s="368"/>
    </row>
    <row r="314" spans="2:25" s="4" customFormat="1">
      <c r="B314" s="2"/>
      <c r="C314" s="2"/>
      <c r="D314" s="2"/>
      <c r="E314" s="368"/>
      <c r="F314" s="368"/>
      <c r="G314" s="368"/>
      <c r="H314" s="368"/>
      <c r="I314" s="368"/>
      <c r="J314" s="368"/>
      <c r="K314" s="368"/>
      <c r="L314" s="368"/>
      <c r="M314" s="368"/>
      <c r="N314" s="368"/>
      <c r="O314" s="368"/>
      <c r="P314" s="368"/>
      <c r="Q314" s="368"/>
      <c r="R314" s="368"/>
      <c r="S314" s="368"/>
      <c r="T314" s="368"/>
      <c r="U314" s="368"/>
      <c r="V314" s="368"/>
      <c r="W314" s="368"/>
      <c r="X314" s="368"/>
      <c r="Y314" s="368"/>
    </row>
    <row r="315" spans="2:25" s="4" customFormat="1">
      <c r="B315" s="2"/>
      <c r="C315" s="2"/>
      <c r="D315" s="2"/>
      <c r="E315" s="368"/>
      <c r="F315" s="368"/>
      <c r="G315" s="368"/>
      <c r="H315" s="368"/>
      <c r="I315" s="368"/>
      <c r="J315" s="368"/>
      <c r="K315" s="368"/>
      <c r="L315" s="368"/>
      <c r="M315" s="368"/>
      <c r="N315" s="368"/>
      <c r="O315" s="368"/>
      <c r="P315" s="368"/>
      <c r="Q315" s="368"/>
      <c r="R315" s="368"/>
      <c r="S315" s="368"/>
      <c r="T315" s="368"/>
      <c r="U315" s="368"/>
      <c r="V315" s="368"/>
      <c r="W315" s="368"/>
      <c r="X315" s="368"/>
      <c r="Y315" s="368"/>
    </row>
    <row r="316" spans="2:25" s="4" customFormat="1">
      <c r="B316" s="2"/>
      <c r="C316" s="2"/>
      <c r="D316" s="2"/>
      <c r="E316" s="368"/>
      <c r="F316" s="368"/>
      <c r="G316" s="368"/>
      <c r="H316" s="368"/>
      <c r="I316" s="368"/>
      <c r="J316" s="368"/>
      <c r="K316" s="368"/>
      <c r="L316" s="368"/>
      <c r="M316" s="368"/>
      <c r="N316" s="368"/>
      <c r="O316" s="368"/>
      <c r="P316" s="368"/>
      <c r="Q316" s="368"/>
      <c r="R316" s="368"/>
      <c r="S316" s="368"/>
      <c r="T316" s="368"/>
      <c r="U316" s="368"/>
      <c r="V316" s="368"/>
      <c r="W316" s="368"/>
      <c r="X316" s="368"/>
      <c r="Y316" s="368"/>
    </row>
    <row r="317" spans="2:25" s="4" customFormat="1">
      <c r="B317" s="2"/>
      <c r="C317" s="2"/>
      <c r="D317" s="2"/>
      <c r="E317" s="368"/>
      <c r="F317" s="368"/>
      <c r="G317" s="368"/>
      <c r="H317" s="368"/>
      <c r="I317" s="368"/>
      <c r="J317" s="368"/>
      <c r="K317" s="368"/>
      <c r="L317" s="368"/>
      <c r="M317" s="368"/>
      <c r="N317" s="368"/>
      <c r="O317" s="368"/>
      <c r="P317" s="368"/>
      <c r="Q317" s="368"/>
      <c r="R317" s="368"/>
      <c r="S317" s="368"/>
      <c r="T317" s="368"/>
      <c r="U317" s="368"/>
      <c r="V317" s="368"/>
      <c r="W317" s="368"/>
      <c r="X317" s="368"/>
      <c r="Y317" s="368"/>
    </row>
    <row r="318" spans="2:25" s="4" customFormat="1">
      <c r="B318" s="2"/>
      <c r="C318" s="2"/>
      <c r="D318" s="2"/>
      <c r="E318" s="368"/>
      <c r="F318" s="368"/>
      <c r="G318" s="368"/>
      <c r="H318" s="368"/>
      <c r="I318" s="368"/>
      <c r="J318" s="368"/>
      <c r="K318" s="368"/>
      <c r="L318" s="368"/>
      <c r="M318" s="368"/>
      <c r="N318" s="368"/>
      <c r="O318" s="368"/>
      <c r="P318" s="368"/>
      <c r="Q318" s="368"/>
      <c r="R318" s="368"/>
      <c r="S318" s="368"/>
      <c r="T318" s="368"/>
      <c r="U318" s="368"/>
      <c r="V318" s="368"/>
      <c r="W318" s="368"/>
      <c r="X318" s="368"/>
      <c r="Y318" s="368"/>
    </row>
    <row r="319" spans="2:25" s="4" customFormat="1">
      <c r="B319" s="2"/>
      <c r="C319" s="2"/>
      <c r="D319" s="2"/>
      <c r="E319" s="368"/>
      <c r="F319" s="368"/>
      <c r="G319" s="368"/>
      <c r="H319" s="368"/>
      <c r="I319" s="368"/>
      <c r="J319" s="368"/>
      <c r="K319" s="368"/>
      <c r="L319" s="368"/>
      <c r="M319" s="368"/>
      <c r="N319" s="368"/>
      <c r="O319" s="368"/>
      <c r="P319" s="368"/>
      <c r="Q319" s="368"/>
      <c r="R319" s="368"/>
      <c r="S319" s="368"/>
      <c r="T319" s="368"/>
      <c r="U319" s="368"/>
      <c r="V319" s="368"/>
      <c r="W319" s="368"/>
      <c r="X319" s="368"/>
      <c r="Y319" s="368"/>
    </row>
    <row r="320" spans="2:25" s="4" customFormat="1">
      <c r="B320" s="2"/>
      <c r="C320" s="2"/>
      <c r="D320" s="2"/>
      <c r="E320" s="368"/>
      <c r="F320" s="368"/>
      <c r="G320" s="368"/>
      <c r="H320" s="368"/>
      <c r="I320" s="368"/>
      <c r="J320" s="368"/>
      <c r="K320" s="368"/>
      <c r="L320" s="368"/>
      <c r="M320" s="368"/>
      <c r="N320" s="368"/>
      <c r="O320" s="368"/>
      <c r="P320" s="368"/>
      <c r="Q320" s="368"/>
      <c r="R320" s="368"/>
      <c r="S320" s="368"/>
      <c r="T320" s="368"/>
      <c r="U320" s="368"/>
      <c r="V320" s="368"/>
      <c r="W320" s="368"/>
      <c r="X320" s="368"/>
      <c r="Y320" s="368"/>
    </row>
    <row r="321" spans="2:25" s="4" customFormat="1">
      <c r="B321" s="2"/>
      <c r="C321" s="2"/>
      <c r="D321" s="2"/>
      <c r="E321" s="368"/>
      <c r="F321" s="368"/>
      <c r="G321" s="368"/>
      <c r="H321" s="368"/>
      <c r="I321" s="368"/>
      <c r="J321" s="368"/>
      <c r="K321" s="368"/>
      <c r="L321" s="368"/>
      <c r="M321" s="368"/>
      <c r="N321" s="368"/>
      <c r="O321" s="368"/>
      <c r="P321" s="368"/>
      <c r="Q321" s="368"/>
      <c r="R321" s="368"/>
      <c r="S321" s="368"/>
      <c r="T321" s="368"/>
      <c r="U321" s="368"/>
      <c r="V321" s="368"/>
      <c r="W321" s="368"/>
      <c r="X321" s="368"/>
      <c r="Y321" s="368"/>
    </row>
    <row r="322" spans="2:25" s="4" customFormat="1">
      <c r="B322" s="2"/>
      <c r="C322" s="2"/>
      <c r="D322" s="2"/>
      <c r="E322" s="368"/>
      <c r="F322" s="368"/>
      <c r="G322" s="368"/>
      <c r="H322" s="368"/>
      <c r="I322" s="368"/>
      <c r="J322" s="368"/>
      <c r="K322" s="368"/>
      <c r="L322" s="368"/>
      <c r="M322" s="368"/>
      <c r="N322" s="368"/>
      <c r="O322" s="368"/>
      <c r="P322" s="368"/>
      <c r="Q322" s="368"/>
      <c r="R322" s="368"/>
      <c r="S322" s="368"/>
      <c r="T322" s="368"/>
      <c r="U322" s="368"/>
      <c r="V322" s="368"/>
      <c r="W322" s="368"/>
      <c r="X322" s="368"/>
      <c r="Y322" s="368"/>
    </row>
    <row r="323" spans="2:25" s="4" customFormat="1">
      <c r="B323" s="2"/>
      <c r="C323" s="2"/>
      <c r="D323" s="2"/>
      <c r="E323" s="368"/>
      <c r="F323" s="368"/>
      <c r="G323" s="368"/>
      <c r="H323" s="368"/>
      <c r="I323" s="368"/>
      <c r="J323" s="368"/>
      <c r="K323" s="368"/>
      <c r="L323" s="368"/>
      <c r="M323" s="368"/>
      <c r="N323" s="368"/>
      <c r="O323" s="368"/>
      <c r="P323" s="368"/>
      <c r="Q323" s="368"/>
      <c r="R323" s="368"/>
      <c r="S323" s="368"/>
      <c r="T323" s="368"/>
      <c r="U323" s="368"/>
      <c r="V323" s="368"/>
      <c r="W323" s="368"/>
      <c r="X323" s="368"/>
      <c r="Y323" s="368"/>
    </row>
    <row r="324" spans="2:25" s="4" customFormat="1">
      <c r="B324" s="2"/>
      <c r="C324" s="2"/>
      <c r="D324" s="2"/>
      <c r="E324" s="368"/>
      <c r="F324" s="368"/>
      <c r="G324" s="368"/>
      <c r="H324" s="368"/>
      <c r="I324" s="368"/>
      <c r="J324" s="368"/>
      <c r="K324" s="368"/>
      <c r="L324" s="368"/>
      <c r="M324" s="368"/>
      <c r="N324" s="368"/>
      <c r="O324" s="368"/>
      <c r="P324" s="368"/>
      <c r="Q324" s="368"/>
      <c r="R324" s="368"/>
      <c r="S324" s="368"/>
      <c r="T324" s="368"/>
      <c r="U324" s="368"/>
      <c r="V324" s="368"/>
      <c r="W324" s="368"/>
      <c r="X324" s="368"/>
      <c r="Y324" s="368"/>
    </row>
    <row r="325" spans="2:25" s="4" customFormat="1">
      <c r="B325" s="2"/>
      <c r="C325" s="2"/>
      <c r="D325" s="2"/>
      <c r="E325" s="368"/>
      <c r="F325" s="368"/>
      <c r="G325" s="368"/>
      <c r="H325" s="368"/>
      <c r="I325" s="368"/>
      <c r="J325" s="368"/>
      <c r="K325" s="368"/>
      <c r="L325" s="368"/>
      <c r="M325" s="368"/>
      <c r="N325" s="368"/>
      <c r="O325" s="368"/>
      <c r="P325" s="368"/>
      <c r="Q325" s="368"/>
      <c r="R325" s="368"/>
      <c r="S325" s="368"/>
      <c r="T325" s="368"/>
      <c r="U325" s="368"/>
      <c r="V325" s="368"/>
      <c r="W325" s="368"/>
      <c r="X325" s="368"/>
      <c r="Y325" s="368"/>
    </row>
    <row r="326" spans="2:25" s="4" customFormat="1">
      <c r="B326" s="2"/>
      <c r="C326" s="2"/>
      <c r="D326" s="2"/>
      <c r="E326" s="368"/>
      <c r="F326" s="368"/>
      <c r="G326" s="368"/>
      <c r="H326" s="368"/>
      <c r="I326" s="368"/>
      <c r="J326" s="368"/>
      <c r="K326" s="368"/>
      <c r="L326" s="368"/>
      <c r="M326" s="368"/>
      <c r="N326" s="368"/>
      <c r="O326" s="368"/>
      <c r="P326" s="368"/>
      <c r="Q326" s="368"/>
      <c r="R326" s="368"/>
      <c r="S326" s="368"/>
      <c r="T326" s="368"/>
      <c r="U326" s="368"/>
      <c r="V326" s="368"/>
      <c r="W326" s="368"/>
      <c r="X326" s="368"/>
      <c r="Y326" s="368"/>
    </row>
    <row r="327" spans="2:25" s="4" customFormat="1">
      <c r="B327" s="2"/>
      <c r="C327" s="2"/>
      <c r="D327" s="2"/>
      <c r="E327" s="368"/>
      <c r="F327" s="368"/>
      <c r="G327" s="368"/>
      <c r="H327" s="368"/>
      <c r="I327" s="368"/>
      <c r="J327" s="368"/>
      <c r="K327" s="368"/>
      <c r="L327" s="368"/>
      <c r="M327" s="368"/>
      <c r="N327" s="368"/>
      <c r="O327" s="368"/>
      <c r="P327" s="368"/>
      <c r="Q327" s="368"/>
      <c r="R327" s="368"/>
      <c r="S327" s="368"/>
      <c r="T327" s="368"/>
      <c r="U327" s="368"/>
      <c r="V327" s="368"/>
      <c r="W327" s="368"/>
      <c r="X327" s="368"/>
      <c r="Y327" s="368"/>
    </row>
    <row r="328" spans="2:25" s="4" customFormat="1">
      <c r="B328" s="2"/>
      <c r="C328" s="2"/>
      <c r="D328" s="2"/>
      <c r="E328" s="368"/>
      <c r="F328" s="368"/>
      <c r="G328" s="368"/>
      <c r="H328" s="368"/>
      <c r="I328" s="368"/>
      <c r="J328" s="368"/>
      <c r="K328" s="368"/>
      <c r="L328" s="368"/>
      <c r="M328" s="368"/>
      <c r="N328" s="368"/>
      <c r="O328" s="368"/>
      <c r="P328" s="368"/>
      <c r="Q328" s="368"/>
      <c r="R328" s="368"/>
      <c r="S328" s="368"/>
      <c r="T328" s="368"/>
      <c r="U328" s="368"/>
      <c r="V328" s="368"/>
      <c r="W328" s="368"/>
      <c r="X328" s="368"/>
      <c r="Y328" s="368"/>
    </row>
    <row r="329" spans="2:25" s="4" customFormat="1">
      <c r="B329" s="2"/>
      <c r="C329" s="2"/>
      <c r="D329" s="2"/>
      <c r="E329" s="368"/>
      <c r="F329" s="368"/>
      <c r="G329" s="368"/>
      <c r="H329" s="368"/>
      <c r="I329" s="368"/>
      <c r="J329" s="368"/>
      <c r="K329" s="368"/>
      <c r="L329" s="368"/>
      <c r="M329" s="368"/>
      <c r="N329" s="368"/>
      <c r="O329" s="368"/>
      <c r="P329" s="368"/>
      <c r="Q329" s="368"/>
      <c r="R329" s="368"/>
      <c r="S329" s="368"/>
      <c r="T329" s="368"/>
      <c r="U329" s="368"/>
      <c r="V329" s="368"/>
      <c r="W329" s="368"/>
      <c r="X329" s="368"/>
      <c r="Y329" s="368"/>
    </row>
    <row r="330" spans="2:25" s="4" customFormat="1">
      <c r="B330" s="2"/>
      <c r="C330" s="2"/>
      <c r="D330" s="2"/>
      <c r="E330" s="368"/>
      <c r="F330" s="368"/>
      <c r="G330" s="368"/>
      <c r="H330" s="368"/>
      <c r="I330" s="368"/>
      <c r="J330" s="368"/>
      <c r="K330" s="368"/>
      <c r="L330" s="368"/>
      <c r="M330" s="368"/>
      <c r="N330" s="368"/>
      <c r="O330" s="368"/>
      <c r="P330" s="368"/>
      <c r="Q330" s="368"/>
      <c r="R330" s="368"/>
      <c r="S330" s="368"/>
      <c r="T330" s="368"/>
      <c r="U330" s="368"/>
      <c r="V330" s="368"/>
      <c r="W330" s="368"/>
      <c r="X330" s="368"/>
      <c r="Y330" s="368"/>
    </row>
    <row r="331" spans="2:25" s="4" customFormat="1">
      <c r="B331" s="2"/>
      <c r="C331" s="2"/>
      <c r="D331" s="2"/>
      <c r="E331" s="368"/>
      <c r="F331" s="368"/>
      <c r="G331" s="368"/>
      <c r="H331" s="368"/>
      <c r="I331" s="368"/>
      <c r="J331" s="368"/>
      <c r="K331" s="368"/>
      <c r="L331" s="368"/>
      <c r="M331" s="368"/>
      <c r="N331" s="368"/>
      <c r="O331" s="368"/>
      <c r="P331" s="368"/>
      <c r="Q331" s="368"/>
      <c r="R331" s="368"/>
      <c r="S331" s="368"/>
      <c r="T331" s="368"/>
      <c r="U331" s="368"/>
      <c r="V331" s="368"/>
      <c r="W331" s="368"/>
      <c r="X331" s="368"/>
      <c r="Y331" s="368"/>
    </row>
    <row r="332" spans="2:25" s="4" customFormat="1">
      <c r="B332" s="2"/>
      <c r="C332" s="2"/>
      <c r="D332" s="2"/>
      <c r="E332" s="368"/>
      <c r="F332" s="368"/>
      <c r="G332" s="368"/>
      <c r="H332" s="368"/>
      <c r="I332" s="368"/>
      <c r="J332" s="368"/>
      <c r="K332" s="368"/>
      <c r="L332" s="368"/>
      <c r="M332" s="368"/>
      <c r="N332" s="368"/>
      <c r="O332" s="368"/>
      <c r="P332" s="368"/>
      <c r="Q332" s="368"/>
      <c r="R332" s="368"/>
      <c r="S332" s="368"/>
      <c r="T332" s="368"/>
      <c r="U332" s="368"/>
      <c r="V332" s="368"/>
      <c r="W332" s="368"/>
      <c r="X332" s="368"/>
      <c r="Y332" s="368"/>
    </row>
    <row r="333" spans="2:25" s="4" customFormat="1">
      <c r="B333" s="2"/>
      <c r="C333" s="2"/>
      <c r="D333" s="2"/>
      <c r="E333" s="368"/>
      <c r="F333" s="368"/>
      <c r="G333" s="368"/>
      <c r="H333" s="368"/>
      <c r="I333" s="368"/>
      <c r="J333" s="368"/>
      <c r="K333" s="368"/>
      <c r="L333" s="368"/>
      <c r="M333" s="368"/>
      <c r="N333" s="368"/>
      <c r="O333" s="368"/>
      <c r="P333" s="368"/>
      <c r="Q333" s="368"/>
      <c r="R333" s="368"/>
      <c r="S333" s="368"/>
      <c r="T333" s="368"/>
      <c r="U333" s="368"/>
      <c r="V333" s="368"/>
      <c r="W333" s="368"/>
      <c r="X333" s="368"/>
      <c r="Y333" s="368"/>
    </row>
    <row r="334" spans="2:25" s="4" customFormat="1">
      <c r="B334" s="2"/>
      <c r="C334" s="2"/>
      <c r="D334" s="2"/>
      <c r="E334" s="368"/>
      <c r="F334" s="368"/>
      <c r="G334" s="368"/>
      <c r="H334" s="368"/>
      <c r="I334" s="368"/>
      <c r="J334" s="368"/>
      <c r="K334" s="368"/>
      <c r="L334" s="368"/>
      <c r="M334" s="368"/>
      <c r="N334" s="368"/>
      <c r="O334" s="368"/>
      <c r="P334" s="368"/>
      <c r="Q334" s="368"/>
      <c r="R334" s="368"/>
      <c r="S334" s="368"/>
      <c r="T334" s="368"/>
      <c r="U334" s="368"/>
      <c r="V334" s="368"/>
      <c r="W334" s="368"/>
      <c r="X334" s="368"/>
      <c r="Y334" s="368"/>
    </row>
    <row r="335" spans="2:25" s="4" customFormat="1">
      <c r="B335" s="2"/>
      <c r="C335" s="2"/>
      <c r="D335" s="2"/>
      <c r="E335" s="368"/>
      <c r="F335" s="368"/>
      <c r="G335" s="368"/>
      <c r="H335" s="368"/>
      <c r="I335" s="368"/>
      <c r="J335" s="368"/>
      <c r="K335" s="368"/>
      <c r="L335" s="368"/>
      <c r="M335" s="368"/>
      <c r="N335" s="368"/>
      <c r="O335" s="368"/>
      <c r="P335" s="368"/>
      <c r="Q335" s="368"/>
      <c r="R335" s="368"/>
      <c r="S335" s="368"/>
      <c r="T335" s="368"/>
      <c r="U335" s="368"/>
      <c r="V335" s="368"/>
      <c r="W335" s="368"/>
      <c r="X335" s="368"/>
      <c r="Y335" s="368"/>
    </row>
    <row r="336" spans="2:25" s="4" customFormat="1">
      <c r="B336" s="2"/>
      <c r="C336" s="2"/>
      <c r="D336" s="2"/>
      <c r="E336" s="368"/>
      <c r="F336" s="368"/>
      <c r="G336" s="368"/>
      <c r="H336" s="368"/>
      <c r="I336" s="368"/>
      <c r="J336" s="368"/>
      <c r="K336" s="368"/>
      <c r="L336" s="368"/>
      <c r="M336" s="368"/>
      <c r="N336" s="368"/>
      <c r="O336" s="368"/>
      <c r="P336" s="368"/>
      <c r="Q336" s="368"/>
      <c r="R336" s="368"/>
      <c r="S336" s="368"/>
      <c r="T336" s="368"/>
      <c r="U336" s="368"/>
      <c r="V336" s="368"/>
      <c r="W336" s="368"/>
      <c r="X336" s="368"/>
      <c r="Y336" s="368"/>
    </row>
    <row r="337" spans="2:25" s="4" customFormat="1">
      <c r="B337" s="2"/>
      <c r="C337" s="2"/>
      <c r="D337" s="2"/>
      <c r="E337" s="368"/>
      <c r="F337" s="368"/>
      <c r="G337" s="368"/>
      <c r="H337" s="368"/>
      <c r="I337" s="368"/>
      <c r="J337" s="368"/>
      <c r="K337" s="368"/>
      <c r="L337" s="368"/>
      <c r="M337" s="368"/>
      <c r="N337" s="368"/>
      <c r="O337" s="368"/>
      <c r="P337" s="368"/>
      <c r="Q337" s="368"/>
      <c r="R337" s="368"/>
      <c r="S337" s="368"/>
      <c r="T337" s="368"/>
      <c r="U337" s="368"/>
      <c r="V337" s="368"/>
      <c r="W337" s="368"/>
      <c r="X337" s="368"/>
      <c r="Y337" s="368"/>
    </row>
    <row r="338" spans="2:25" s="4" customFormat="1">
      <c r="B338" s="2"/>
      <c r="C338" s="2"/>
      <c r="D338" s="2"/>
      <c r="E338" s="368"/>
      <c r="F338" s="368"/>
      <c r="G338" s="368"/>
      <c r="H338" s="368"/>
      <c r="I338" s="368"/>
      <c r="J338" s="368"/>
      <c r="K338" s="368"/>
      <c r="L338" s="368"/>
      <c r="M338" s="368"/>
      <c r="N338" s="368"/>
      <c r="O338" s="368"/>
      <c r="P338" s="368"/>
      <c r="Q338" s="368"/>
      <c r="R338" s="368"/>
      <c r="S338" s="368"/>
      <c r="T338" s="368"/>
      <c r="U338" s="368"/>
      <c r="V338" s="368"/>
      <c r="W338" s="368"/>
      <c r="X338" s="368"/>
      <c r="Y338" s="368"/>
    </row>
    <row r="339" spans="2:25" s="4" customFormat="1">
      <c r="B339" s="2"/>
      <c r="C339" s="2"/>
      <c r="D339" s="2"/>
      <c r="E339" s="368"/>
      <c r="F339" s="368"/>
      <c r="G339" s="368"/>
      <c r="H339" s="368"/>
      <c r="I339" s="368"/>
      <c r="J339" s="368"/>
      <c r="K339" s="368"/>
      <c r="L339" s="368"/>
      <c r="M339" s="368"/>
      <c r="N339" s="368"/>
      <c r="O339" s="368"/>
      <c r="P339" s="368"/>
      <c r="Q339" s="368"/>
      <c r="R339" s="368"/>
      <c r="S339" s="368"/>
      <c r="T339" s="368"/>
      <c r="U339" s="368"/>
      <c r="V339" s="368"/>
      <c r="W339" s="368"/>
      <c r="X339" s="368"/>
      <c r="Y339" s="368"/>
    </row>
    <row r="340" spans="2:25" s="4" customFormat="1">
      <c r="B340" s="2"/>
      <c r="C340" s="2"/>
      <c r="D340" s="2"/>
      <c r="E340" s="368"/>
      <c r="F340" s="368"/>
      <c r="G340" s="368"/>
      <c r="H340" s="368"/>
      <c r="I340" s="368"/>
      <c r="J340" s="368"/>
      <c r="K340" s="368"/>
      <c r="L340" s="368"/>
      <c r="M340" s="368"/>
      <c r="N340" s="368"/>
      <c r="O340" s="368"/>
      <c r="P340" s="368"/>
      <c r="Q340" s="368"/>
      <c r="R340" s="368"/>
      <c r="S340" s="368"/>
      <c r="T340" s="368"/>
      <c r="U340" s="368"/>
      <c r="V340" s="368"/>
      <c r="W340" s="368"/>
      <c r="X340" s="368"/>
      <c r="Y340" s="368"/>
    </row>
    <row r="341" spans="2:25" s="4" customFormat="1">
      <c r="B341" s="2"/>
      <c r="C341" s="2"/>
      <c r="D341" s="2"/>
      <c r="E341" s="368"/>
      <c r="F341" s="368"/>
      <c r="G341" s="368"/>
      <c r="H341" s="368"/>
      <c r="I341" s="368"/>
      <c r="J341" s="368"/>
      <c r="K341" s="368"/>
      <c r="L341" s="368"/>
      <c r="M341" s="368"/>
      <c r="N341" s="368"/>
      <c r="O341" s="368"/>
      <c r="P341" s="368"/>
      <c r="Q341" s="368"/>
      <c r="R341" s="368"/>
      <c r="S341" s="368"/>
      <c r="T341" s="368"/>
      <c r="U341" s="368"/>
      <c r="V341" s="368"/>
      <c r="W341" s="368"/>
      <c r="X341" s="368"/>
      <c r="Y341" s="368"/>
    </row>
    <row r="342" spans="2:25" s="4" customFormat="1">
      <c r="B342" s="2"/>
      <c r="C342" s="2"/>
      <c r="D342" s="2"/>
      <c r="E342" s="368"/>
      <c r="F342" s="368"/>
      <c r="G342" s="368"/>
      <c r="H342" s="368"/>
      <c r="I342" s="368"/>
      <c r="J342" s="368"/>
      <c r="K342" s="368"/>
      <c r="L342" s="368"/>
      <c r="M342" s="368"/>
      <c r="N342" s="368"/>
      <c r="O342" s="368"/>
      <c r="P342" s="368"/>
      <c r="Q342" s="368"/>
      <c r="R342" s="368"/>
      <c r="S342" s="368"/>
      <c r="T342" s="368"/>
      <c r="U342" s="368"/>
      <c r="V342" s="368"/>
      <c r="W342" s="368"/>
      <c r="X342" s="368"/>
      <c r="Y342" s="368"/>
    </row>
    <row r="343" spans="2:25" s="4" customFormat="1">
      <c r="B343" s="2"/>
      <c r="C343" s="2"/>
      <c r="D343" s="2"/>
      <c r="E343" s="368"/>
      <c r="F343" s="368"/>
      <c r="G343" s="368"/>
      <c r="H343" s="368"/>
      <c r="I343" s="368"/>
      <c r="J343" s="368"/>
      <c r="K343" s="368"/>
      <c r="L343" s="368"/>
      <c r="M343" s="368"/>
      <c r="N343" s="368"/>
      <c r="O343" s="368"/>
      <c r="P343" s="368"/>
      <c r="Q343" s="368"/>
      <c r="R343" s="368"/>
      <c r="S343" s="368"/>
      <c r="T343" s="368"/>
      <c r="U343" s="368"/>
      <c r="V343" s="368"/>
      <c r="W343" s="368"/>
      <c r="X343" s="368"/>
      <c r="Y343" s="368"/>
    </row>
    <row r="344" spans="2:25" s="4" customFormat="1">
      <c r="B344" s="2"/>
      <c r="C344" s="2"/>
      <c r="D344" s="2"/>
      <c r="E344" s="368"/>
      <c r="F344" s="368"/>
      <c r="G344" s="368"/>
      <c r="H344" s="368"/>
      <c r="I344" s="368"/>
      <c r="J344" s="368"/>
      <c r="K344" s="368"/>
      <c r="L344" s="368"/>
      <c r="M344" s="368"/>
      <c r="N344" s="368"/>
      <c r="O344" s="368"/>
      <c r="P344" s="368"/>
      <c r="Q344" s="368"/>
      <c r="R344" s="368"/>
      <c r="S344" s="368"/>
      <c r="T344" s="368"/>
      <c r="U344" s="368"/>
      <c r="V344" s="368"/>
      <c r="W344" s="368"/>
      <c r="X344" s="368"/>
      <c r="Y344" s="368"/>
    </row>
    <row r="345" spans="2:25" s="4" customFormat="1">
      <c r="B345" s="2"/>
      <c r="C345" s="2"/>
      <c r="D345" s="2"/>
      <c r="E345" s="368"/>
      <c r="F345" s="368"/>
      <c r="G345" s="368"/>
      <c r="H345" s="368"/>
      <c r="I345" s="368"/>
      <c r="J345" s="368"/>
      <c r="K345" s="368"/>
      <c r="L345" s="368"/>
      <c r="M345" s="368"/>
      <c r="N345" s="368"/>
      <c r="O345" s="368"/>
      <c r="P345" s="368"/>
      <c r="Q345" s="368"/>
      <c r="R345" s="368"/>
      <c r="S345" s="368"/>
      <c r="T345" s="368"/>
      <c r="U345" s="368"/>
      <c r="V345" s="368"/>
      <c r="W345" s="368"/>
      <c r="X345" s="368"/>
      <c r="Y345" s="368"/>
    </row>
    <row r="346" spans="2:25" s="4" customFormat="1">
      <c r="B346" s="2"/>
      <c r="C346" s="2"/>
      <c r="D346" s="2"/>
      <c r="E346" s="368"/>
      <c r="F346" s="368"/>
      <c r="G346" s="368"/>
      <c r="H346" s="368"/>
      <c r="I346" s="368"/>
      <c r="J346" s="368"/>
      <c r="K346" s="368"/>
      <c r="L346" s="368"/>
      <c r="M346" s="368"/>
      <c r="N346" s="368"/>
      <c r="O346" s="368"/>
      <c r="P346" s="368"/>
      <c r="Q346" s="368"/>
      <c r="R346" s="368"/>
      <c r="S346" s="368"/>
      <c r="T346" s="368"/>
      <c r="U346" s="368"/>
      <c r="V346" s="368"/>
      <c r="W346" s="368"/>
      <c r="X346" s="368"/>
      <c r="Y346" s="368"/>
    </row>
    <row r="347" spans="2:25" s="4" customFormat="1">
      <c r="B347" s="2"/>
      <c r="C347" s="2"/>
      <c r="D347" s="2"/>
      <c r="E347" s="368"/>
      <c r="F347" s="368"/>
      <c r="G347" s="368"/>
      <c r="H347" s="368"/>
      <c r="I347" s="368"/>
      <c r="J347" s="368"/>
      <c r="K347" s="368"/>
      <c r="L347" s="368"/>
      <c r="M347" s="368"/>
      <c r="N347" s="368"/>
      <c r="O347" s="368"/>
      <c r="P347" s="368"/>
      <c r="Q347" s="368"/>
      <c r="R347" s="368"/>
      <c r="S347" s="368"/>
      <c r="T347" s="368"/>
      <c r="U347" s="368"/>
      <c r="V347" s="368"/>
      <c r="W347" s="368"/>
      <c r="X347" s="368"/>
      <c r="Y347" s="368"/>
    </row>
    <row r="348" spans="2:25" s="4" customFormat="1">
      <c r="B348" s="2"/>
      <c r="C348" s="2"/>
      <c r="D348" s="2"/>
      <c r="E348" s="368"/>
      <c r="F348" s="368"/>
      <c r="G348" s="368"/>
      <c r="H348" s="368"/>
      <c r="I348" s="368"/>
      <c r="J348" s="368"/>
      <c r="K348" s="368"/>
      <c r="L348" s="368"/>
      <c r="M348" s="368"/>
      <c r="N348" s="368"/>
      <c r="O348" s="368"/>
      <c r="P348" s="368"/>
      <c r="Q348" s="368"/>
      <c r="R348" s="368"/>
      <c r="S348" s="368"/>
      <c r="T348" s="368"/>
      <c r="U348" s="368"/>
      <c r="V348" s="368"/>
      <c r="W348" s="368"/>
      <c r="X348" s="368"/>
      <c r="Y348" s="368"/>
    </row>
    <row r="349" spans="2:25" s="4" customFormat="1">
      <c r="B349" s="2"/>
      <c r="C349" s="2"/>
      <c r="D349" s="2"/>
      <c r="E349" s="368"/>
      <c r="F349" s="368"/>
      <c r="G349" s="368"/>
      <c r="H349" s="368"/>
      <c r="I349" s="368"/>
      <c r="J349" s="368"/>
      <c r="K349" s="368"/>
      <c r="L349" s="368"/>
      <c r="M349" s="368"/>
      <c r="N349" s="368"/>
      <c r="O349" s="368"/>
      <c r="P349" s="368"/>
      <c r="Q349" s="368"/>
      <c r="R349" s="368"/>
      <c r="S349" s="368"/>
      <c r="T349" s="368"/>
      <c r="U349" s="368"/>
      <c r="V349" s="368"/>
      <c r="W349" s="368"/>
      <c r="X349" s="368"/>
      <c r="Y349" s="368"/>
    </row>
    <row r="350" spans="2:25" s="4" customFormat="1">
      <c r="B350" s="2"/>
      <c r="C350" s="2"/>
      <c r="D350" s="2"/>
      <c r="E350" s="368"/>
      <c r="F350" s="368"/>
      <c r="G350" s="368"/>
      <c r="H350" s="368"/>
      <c r="I350" s="368"/>
      <c r="J350" s="368"/>
      <c r="K350" s="368"/>
      <c r="L350" s="368"/>
      <c r="M350" s="368"/>
      <c r="N350" s="368"/>
      <c r="O350" s="368"/>
      <c r="P350" s="368"/>
      <c r="Q350" s="368"/>
      <c r="R350" s="368"/>
      <c r="S350" s="368"/>
      <c r="T350" s="368"/>
      <c r="U350" s="368"/>
      <c r="V350" s="368"/>
      <c r="W350" s="368"/>
      <c r="X350" s="368"/>
      <c r="Y350" s="368"/>
    </row>
    <row r="351" spans="2:25" s="4" customFormat="1">
      <c r="B351" s="2"/>
      <c r="C351" s="2"/>
      <c r="D351" s="2"/>
      <c r="E351" s="368"/>
      <c r="F351" s="368"/>
      <c r="G351" s="368"/>
      <c r="H351" s="368"/>
      <c r="I351" s="368"/>
      <c r="J351" s="368"/>
      <c r="K351" s="368"/>
      <c r="L351" s="368"/>
      <c r="M351" s="368"/>
      <c r="N351" s="368"/>
      <c r="O351" s="368"/>
      <c r="P351" s="368"/>
      <c r="Q351" s="368"/>
      <c r="R351" s="368"/>
      <c r="S351" s="368"/>
      <c r="T351" s="368"/>
      <c r="U351" s="368"/>
      <c r="V351" s="368"/>
      <c r="W351" s="368"/>
      <c r="X351" s="368"/>
      <c r="Y351" s="368"/>
    </row>
    <row r="352" spans="2:25" s="4" customFormat="1">
      <c r="B352" s="2"/>
      <c r="C352" s="2"/>
      <c r="D352" s="2"/>
      <c r="E352" s="368"/>
      <c r="F352" s="368"/>
      <c r="G352" s="368"/>
      <c r="H352" s="368"/>
      <c r="I352" s="368"/>
      <c r="J352" s="368"/>
      <c r="K352" s="368"/>
      <c r="L352" s="368"/>
      <c r="M352" s="368"/>
      <c r="N352" s="368"/>
      <c r="O352" s="368"/>
      <c r="P352" s="368"/>
      <c r="Q352" s="368"/>
      <c r="R352" s="368"/>
      <c r="S352" s="368"/>
      <c r="T352" s="368"/>
      <c r="U352" s="368"/>
      <c r="V352" s="368"/>
      <c r="W352" s="368"/>
      <c r="X352" s="368"/>
      <c r="Y352" s="368"/>
    </row>
    <row r="353" spans="2:25" s="4" customFormat="1">
      <c r="B353" s="2"/>
      <c r="C353" s="2"/>
      <c r="D353" s="2"/>
      <c r="E353" s="368"/>
      <c r="F353" s="368"/>
      <c r="G353" s="368"/>
      <c r="H353" s="368"/>
      <c r="I353" s="368"/>
      <c r="J353" s="368"/>
      <c r="K353" s="368"/>
      <c r="L353" s="368"/>
      <c r="M353" s="368"/>
      <c r="N353" s="368"/>
      <c r="O353" s="368"/>
      <c r="P353" s="368"/>
      <c r="Q353" s="368"/>
      <c r="R353" s="368"/>
      <c r="S353" s="368"/>
      <c r="T353" s="368"/>
      <c r="U353" s="368"/>
      <c r="V353" s="368"/>
      <c r="W353" s="368"/>
      <c r="X353" s="368"/>
      <c r="Y353" s="368"/>
    </row>
    <row r="354" spans="2:25" s="4" customFormat="1">
      <c r="B354" s="2"/>
      <c r="C354" s="2"/>
      <c r="D354" s="2"/>
      <c r="E354" s="368"/>
      <c r="F354" s="368"/>
      <c r="G354" s="368"/>
      <c r="H354" s="368"/>
      <c r="I354" s="368"/>
      <c r="J354" s="368"/>
      <c r="K354" s="368"/>
      <c r="L354" s="368"/>
      <c r="M354" s="368"/>
      <c r="N354" s="368"/>
      <c r="O354" s="368"/>
      <c r="P354" s="368"/>
      <c r="Q354" s="368"/>
      <c r="R354" s="368"/>
      <c r="S354" s="368"/>
      <c r="T354" s="368"/>
      <c r="U354" s="368"/>
      <c r="V354" s="368"/>
      <c r="W354" s="368"/>
      <c r="X354" s="368"/>
      <c r="Y354" s="368"/>
    </row>
    <row r="355" spans="2:25" s="4" customFormat="1">
      <c r="B355" s="2"/>
      <c r="C355" s="2"/>
      <c r="D355" s="2"/>
      <c r="E355" s="368"/>
      <c r="F355" s="368"/>
      <c r="G355" s="368"/>
      <c r="H355" s="368"/>
      <c r="I355" s="368"/>
      <c r="J355" s="368"/>
      <c r="K355" s="368"/>
      <c r="L355" s="368"/>
      <c r="M355" s="368"/>
      <c r="N355" s="368"/>
      <c r="O355" s="368"/>
      <c r="P355" s="368"/>
      <c r="Q355" s="368"/>
      <c r="R355" s="368"/>
      <c r="S355" s="368"/>
      <c r="T355" s="368"/>
      <c r="U355" s="368"/>
      <c r="V355" s="368"/>
      <c r="W355" s="368"/>
      <c r="X355" s="368"/>
      <c r="Y355" s="368"/>
    </row>
    <row r="356" spans="2:25" s="4" customFormat="1">
      <c r="B356" s="2"/>
      <c r="C356" s="2"/>
      <c r="D356" s="2"/>
      <c r="E356" s="368"/>
      <c r="F356" s="368"/>
      <c r="G356" s="368"/>
      <c r="H356" s="368"/>
      <c r="I356" s="368"/>
      <c r="J356" s="368"/>
      <c r="K356" s="368"/>
      <c r="L356" s="368"/>
      <c r="M356" s="368"/>
      <c r="N356" s="368"/>
      <c r="O356" s="368"/>
      <c r="P356" s="368"/>
      <c r="Q356" s="368"/>
      <c r="R356" s="368"/>
      <c r="S356" s="368"/>
      <c r="T356" s="368"/>
      <c r="U356" s="368"/>
      <c r="V356" s="368"/>
      <c r="W356" s="368"/>
      <c r="X356" s="368"/>
      <c r="Y356" s="368"/>
    </row>
    <row r="357" spans="2:25" s="4" customFormat="1">
      <c r="B357" s="2"/>
      <c r="C357" s="2"/>
      <c r="D357" s="2"/>
      <c r="E357" s="368"/>
      <c r="F357" s="368"/>
      <c r="G357" s="368"/>
      <c r="H357" s="368"/>
      <c r="I357" s="368"/>
      <c r="J357" s="368"/>
      <c r="K357" s="368"/>
      <c r="L357" s="368"/>
      <c r="M357" s="368"/>
      <c r="N357" s="368"/>
      <c r="O357" s="368"/>
      <c r="P357" s="368"/>
      <c r="Q357" s="368"/>
      <c r="R357" s="368"/>
      <c r="S357" s="368"/>
      <c r="T357" s="368"/>
      <c r="U357" s="368"/>
      <c r="V357" s="368"/>
      <c r="W357" s="368"/>
      <c r="X357" s="368"/>
      <c r="Y357" s="368"/>
    </row>
    <row r="358" spans="2:25" s="4" customFormat="1">
      <c r="B358" s="2"/>
      <c r="C358" s="2"/>
      <c r="D358" s="2"/>
      <c r="E358" s="368"/>
      <c r="F358" s="368"/>
      <c r="G358" s="368"/>
      <c r="H358" s="368"/>
      <c r="I358" s="368"/>
      <c r="J358" s="368"/>
      <c r="K358" s="368"/>
      <c r="L358" s="368"/>
      <c r="M358" s="368"/>
      <c r="N358" s="368"/>
      <c r="O358" s="368"/>
      <c r="P358" s="368"/>
      <c r="Q358" s="368"/>
      <c r="R358" s="368"/>
      <c r="S358" s="368"/>
      <c r="T358" s="368"/>
      <c r="U358" s="368"/>
      <c r="V358" s="368"/>
      <c r="W358" s="368"/>
      <c r="X358" s="368"/>
      <c r="Y358" s="368"/>
    </row>
    <row r="359" spans="2:25" s="4" customFormat="1">
      <c r="B359" s="2"/>
      <c r="C359" s="2"/>
      <c r="D359" s="2"/>
      <c r="E359" s="368"/>
      <c r="F359" s="368"/>
      <c r="G359" s="368"/>
      <c r="H359" s="368"/>
      <c r="I359" s="368"/>
      <c r="J359" s="368"/>
      <c r="K359" s="368"/>
      <c r="L359" s="368"/>
      <c r="M359" s="368"/>
      <c r="N359" s="368"/>
      <c r="O359" s="368"/>
      <c r="P359" s="368"/>
      <c r="Q359" s="368"/>
      <c r="R359" s="368"/>
      <c r="S359" s="368"/>
      <c r="T359" s="368"/>
      <c r="U359" s="368"/>
      <c r="V359" s="368"/>
      <c r="W359" s="368"/>
      <c r="X359" s="368"/>
      <c r="Y359" s="368"/>
    </row>
    <row r="360" spans="2:25" s="4" customFormat="1">
      <c r="B360" s="2"/>
      <c r="C360" s="2"/>
      <c r="D360" s="2"/>
      <c r="E360" s="368"/>
      <c r="F360" s="368"/>
      <c r="G360" s="368"/>
      <c r="H360" s="368"/>
      <c r="I360" s="368"/>
      <c r="J360" s="368"/>
      <c r="K360" s="368"/>
      <c r="L360" s="368"/>
      <c r="M360" s="368"/>
      <c r="N360" s="368"/>
      <c r="O360" s="368"/>
      <c r="P360" s="368"/>
      <c r="Q360" s="368"/>
      <c r="R360" s="368"/>
      <c r="S360" s="368"/>
      <c r="T360" s="368"/>
      <c r="U360" s="368"/>
      <c r="V360" s="368"/>
      <c r="W360" s="368"/>
      <c r="X360" s="368"/>
      <c r="Y360" s="368"/>
    </row>
    <row r="361" spans="2:25" s="4" customFormat="1">
      <c r="B361" s="2"/>
      <c r="C361" s="2"/>
      <c r="D361" s="2"/>
      <c r="E361" s="368"/>
      <c r="F361" s="368"/>
      <c r="G361" s="368"/>
      <c r="H361" s="368"/>
      <c r="I361" s="368"/>
      <c r="J361" s="368"/>
      <c r="K361" s="368"/>
      <c r="L361" s="368"/>
      <c r="M361" s="368"/>
      <c r="N361" s="368"/>
      <c r="O361" s="368"/>
      <c r="P361" s="368"/>
      <c r="Q361" s="368"/>
      <c r="R361" s="368"/>
      <c r="S361" s="368"/>
      <c r="T361" s="368"/>
      <c r="U361" s="368"/>
      <c r="V361" s="368"/>
      <c r="W361" s="368"/>
      <c r="X361" s="368"/>
      <c r="Y361" s="368"/>
    </row>
    <row r="362" spans="2:25" s="4" customFormat="1">
      <c r="B362" s="2"/>
      <c r="C362" s="2"/>
      <c r="D362" s="2"/>
      <c r="E362" s="368"/>
      <c r="F362" s="368"/>
      <c r="G362" s="368"/>
      <c r="H362" s="368"/>
      <c r="I362" s="368"/>
      <c r="J362" s="368"/>
      <c r="K362" s="368"/>
      <c r="L362" s="368"/>
      <c r="M362" s="368"/>
      <c r="N362" s="368"/>
      <c r="O362" s="368"/>
      <c r="P362" s="368"/>
      <c r="Q362" s="368"/>
      <c r="R362" s="368"/>
      <c r="S362" s="368"/>
      <c r="T362" s="368"/>
      <c r="U362" s="368"/>
      <c r="V362" s="368"/>
      <c r="W362" s="368"/>
      <c r="X362" s="368"/>
      <c r="Y362" s="368"/>
    </row>
    <row r="363" spans="2:25" s="4" customFormat="1">
      <c r="B363" s="2"/>
      <c r="C363" s="2"/>
      <c r="D363" s="2"/>
      <c r="E363" s="368"/>
      <c r="F363" s="368"/>
      <c r="G363" s="368"/>
      <c r="H363" s="368"/>
      <c r="I363" s="368"/>
      <c r="J363" s="368"/>
      <c r="K363" s="368"/>
      <c r="L363" s="368"/>
      <c r="M363" s="368"/>
      <c r="N363" s="368"/>
      <c r="O363" s="368"/>
      <c r="P363" s="368"/>
      <c r="Q363" s="368"/>
      <c r="R363" s="368"/>
      <c r="S363" s="368"/>
      <c r="T363" s="368"/>
      <c r="U363" s="368"/>
      <c r="V363" s="368"/>
      <c r="W363" s="368"/>
      <c r="X363" s="368"/>
      <c r="Y363" s="368"/>
    </row>
    <row r="364" spans="2:25" s="4" customFormat="1">
      <c r="B364" s="2"/>
      <c r="C364" s="2"/>
      <c r="D364" s="2"/>
      <c r="E364" s="368"/>
      <c r="F364" s="368"/>
      <c r="G364" s="368"/>
      <c r="H364" s="368"/>
      <c r="I364" s="368"/>
      <c r="J364" s="368"/>
      <c r="K364" s="368"/>
      <c r="L364" s="368"/>
      <c r="M364" s="368"/>
      <c r="N364" s="368"/>
      <c r="O364" s="368"/>
      <c r="P364" s="368"/>
      <c r="Q364" s="368"/>
      <c r="R364" s="368"/>
      <c r="S364" s="368"/>
      <c r="T364" s="368"/>
      <c r="U364" s="368"/>
      <c r="V364" s="368"/>
      <c r="W364" s="368"/>
      <c r="X364" s="368"/>
      <c r="Y364" s="368"/>
    </row>
    <row r="365" spans="2:25" s="4" customFormat="1">
      <c r="B365" s="2"/>
      <c r="C365" s="2"/>
      <c r="D365" s="2"/>
      <c r="E365" s="368"/>
      <c r="F365" s="368"/>
      <c r="G365" s="368"/>
      <c r="H365" s="368"/>
      <c r="I365" s="368"/>
      <c r="J365" s="368"/>
      <c r="K365" s="368"/>
      <c r="L365" s="368"/>
      <c r="M365" s="368"/>
      <c r="N365" s="368"/>
      <c r="O365" s="368"/>
      <c r="P365" s="368"/>
      <c r="Q365" s="368"/>
      <c r="R365" s="368"/>
      <c r="S365" s="368"/>
      <c r="T365" s="368"/>
      <c r="U365" s="368"/>
      <c r="V365" s="368"/>
      <c r="W365" s="368"/>
      <c r="X365" s="368"/>
      <c r="Y365" s="368"/>
    </row>
    <row r="366" spans="2:25" s="4" customFormat="1">
      <c r="B366" s="2"/>
      <c r="C366" s="2"/>
      <c r="D366" s="2"/>
      <c r="E366" s="368"/>
      <c r="F366" s="368"/>
      <c r="G366" s="368"/>
      <c r="H366" s="368"/>
      <c r="I366" s="368"/>
      <c r="J366" s="368"/>
      <c r="K366" s="368"/>
      <c r="L366" s="368"/>
      <c r="M366" s="368"/>
      <c r="N366" s="368"/>
      <c r="O366" s="368"/>
      <c r="P366" s="368"/>
      <c r="Q366" s="368"/>
      <c r="R366" s="368"/>
      <c r="S366" s="368"/>
      <c r="T366" s="368"/>
      <c r="U366" s="368"/>
      <c r="V366" s="368"/>
      <c r="W366" s="368"/>
      <c r="X366" s="368"/>
      <c r="Y366" s="368"/>
    </row>
    <row r="367" spans="2:25" s="4" customFormat="1">
      <c r="B367" s="2"/>
      <c r="C367" s="2"/>
      <c r="D367" s="2"/>
      <c r="E367" s="368"/>
      <c r="F367" s="368"/>
      <c r="G367" s="368"/>
      <c r="H367" s="368"/>
      <c r="I367" s="368"/>
      <c r="J367" s="368"/>
      <c r="K367" s="368"/>
      <c r="L367" s="368"/>
      <c r="M367" s="368"/>
      <c r="N367" s="368"/>
      <c r="O367" s="368"/>
      <c r="P367" s="368"/>
      <c r="Q367" s="368"/>
      <c r="R367" s="368"/>
      <c r="S367" s="368"/>
      <c r="T367" s="368"/>
      <c r="U367" s="368"/>
      <c r="V367" s="368"/>
      <c r="W367" s="368"/>
      <c r="X367" s="368"/>
      <c r="Y367" s="368"/>
    </row>
    <row r="368" spans="2:25" s="4" customFormat="1">
      <c r="B368" s="2"/>
      <c r="C368" s="2"/>
      <c r="D368" s="2"/>
      <c r="E368" s="368"/>
      <c r="F368" s="368"/>
      <c r="G368" s="368"/>
      <c r="H368" s="368"/>
      <c r="I368" s="368"/>
      <c r="J368" s="368"/>
      <c r="K368" s="368"/>
      <c r="L368" s="368"/>
      <c r="M368" s="368"/>
      <c r="N368" s="368"/>
      <c r="O368" s="368"/>
      <c r="P368" s="368"/>
      <c r="Q368" s="368"/>
      <c r="R368" s="368"/>
      <c r="S368" s="368"/>
      <c r="T368" s="368"/>
      <c r="U368" s="368"/>
      <c r="V368" s="368"/>
      <c r="W368" s="368"/>
      <c r="X368" s="368"/>
      <c r="Y368" s="368"/>
    </row>
    <row r="369" spans="2:25" s="4" customFormat="1">
      <c r="B369" s="2"/>
      <c r="C369" s="2"/>
      <c r="D369" s="2"/>
      <c r="E369" s="368"/>
      <c r="F369" s="368"/>
      <c r="G369" s="368"/>
      <c r="H369" s="368"/>
      <c r="I369" s="368"/>
      <c r="J369" s="368"/>
      <c r="K369" s="368"/>
      <c r="L369" s="368"/>
      <c r="M369" s="368"/>
      <c r="N369" s="368"/>
      <c r="O369" s="368"/>
      <c r="P369" s="368"/>
      <c r="Q369" s="368"/>
      <c r="R369" s="368"/>
      <c r="S369" s="368"/>
      <c r="T369" s="368"/>
      <c r="U369" s="368"/>
      <c r="V369" s="368"/>
      <c r="W369" s="368"/>
      <c r="X369" s="368"/>
      <c r="Y369" s="368"/>
    </row>
    <row r="370" spans="2:25" s="4" customFormat="1">
      <c r="B370" s="2"/>
      <c r="C370" s="2"/>
      <c r="D370" s="2"/>
      <c r="E370" s="368"/>
      <c r="F370" s="368"/>
      <c r="G370" s="368"/>
      <c r="H370" s="368"/>
      <c r="I370" s="368"/>
      <c r="J370" s="368"/>
      <c r="K370" s="368"/>
      <c r="L370" s="368"/>
      <c r="M370" s="368"/>
      <c r="N370" s="368"/>
      <c r="O370" s="368"/>
      <c r="P370" s="368"/>
      <c r="Q370" s="368"/>
      <c r="R370" s="368"/>
      <c r="S370" s="368"/>
      <c r="T370" s="368"/>
      <c r="U370" s="368"/>
      <c r="V370" s="368"/>
      <c r="W370" s="368"/>
      <c r="X370" s="368"/>
      <c r="Y370" s="368"/>
    </row>
    <row r="371" spans="2:25" s="4" customFormat="1">
      <c r="B371" s="2"/>
      <c r="C371" s="2"/>
      <c r="D371" s="2"/>
      <c r="E371" s="368"/>
      <c r="F371" s="368"/>
      <c r="G371" s="368"/>
      <c r="H371" s="368"/>
      <c r="I371" s="368"/>
      <c r="J371" s="368"/>
      <c r="K371" s="368"/>
      <c r="L371" s="368"/>
      <c r="M371" s="368"/>
      <c r="N371" s="368"/>
      <c r="O371" s="368"/>
      <c r="P371" s="368"/>
      <c r="Q371" s="368"/>
      <c r="R371" s="368"/>
      <c r="S371" s="368"/>
      <c r="T371" s="368"/>
      <c r="U371" s="368"/>
      <c r="V371" s="368"/>
      <c r="W371" s="368"/>
      <c r="X371" s="368"/>
      <c r="Y371" s="368"/>
    </row>
    <row r="372" spans="2:25" s="4" customFormat="1">
      <c r="B372" s="2"/>
      <c r="C372" s="2"/>
      <c r="D372" s="2"/>
      <c r="E372" s="368"/>
      <c r="F372" s="368"/>
      <c r="G372" s="368"/>
      <c r="H372" s="368"/>
      <c r="I372" s="368"/>
      <c r="J372" s="368"/>
      <c r="K372" s="368"/>
      <c r="L372" s="368"/>
      <c r="M372" s="368"/>
      <c r="N372" s="368"/>
      <c r="O372" s="368"/>
      <c r="P372" s="368"/>
      <c r="Q372" s="368"/>
      <c r="R372" s="368"/>
      <c r="S372" s="368"/>
      <c r="T372" s="368"/>
      <c r="U372" s="368"/>
      <c r="V372" s="368"/>
      <c r="W372" s="368"/>
      <c r="X372" s="368"/>
      <c r="Y372" s="368"/>
    </row>
    <row r="373" spans="2:25" s="4" customFormat="1">
      <c r="B373" s="2"/>
      <c r="C373" s="2"/>
      <c r="D373" s="2"/>
      <c r="E373" s="368"/>
      <c r="F373" s="368"/>
      <c r="G373" s="368"/>
      <c r="H373" s="368"/>
      <c r="I373" s="368"/>
      <c r="J373" s="368"/>
      <c r="K373" s="368"/>
      <c r="L373" s="368"/>
      <c r="M373" s="368"/>
      <c r="N373" s="368"/>
      <c r="O373" s="368"/>
      <c r="P373" s="368"/>
      <c r="Q373" s="368"/>
      <c r="R373" s="368"/>
      <c r="S373" s="368"/>
      <c r="T373" s="368"/>
      <c r="U373" s="368"/>
      <c r="V373" s="368"/>
      <c r="W373" s="368"/>
      <c r="X373" s="368"/>
      <c r="Y373" s="368"/>
    </row>
    <row r="374" spans="2:25" s="4" customFormat="1">
      <c r="B374" s="2"/>
      <c r="C374" s="2"/>
      <c r="D374" s="2"/>
      <c r="E374" s="368"/>
      <c r="F374" s="368"/>
      <c r="G374" s="368"/>
      <c r="H374" s="368"/>
      <c r="I374" s="368"/>
      <c r="J374" s="368"/>
      <c r="K374" s="368"/>
      <c r="L374" s="368"/>
      <c r="M374" s="368"/>
      <c r="N374" s="368"/>
      <c r="O374" s="368"/>
      <c r="P374" s="368"/>
      <c r="Q374" s="368"/>
      <c r="R374" s="368"/>
      <c r="S374" s="368"/>
      <c r="T374" s="368"/>
      <c r="U374" s="368"/>
      <c r="V374" s="368"/>
      <c r="W374" s="368"/>
      <c r="X374" s="368"/>
      <c r="Y374" s="368"/>
    </row>
    <row r="375" spans="2:25" s="4" customFormat="1">
      <c r="B375" s="2"/>
      <c r="C375" s="2"/>
      <c r="D375" s="2"/>
      <c r="E375" s="368"/>
      <c r="F375" s="368"/>
      <c r="G375" s="368"/>
      <c r="H375" s="368"/>
      <c r="I375" s="368"/>
      <c r="J375" s="368"/>
      <c r="K375" s="368"/>
      <c r="L375" s="368"/>
      <c r="M375" s="368"/>
      <c r="N375" s="368"/>
      <c r="O375" s="368"/>
      <c r="P375" s="368"/>
      <c r="Q375" s="368"/>
      <c r="R375" s="368"/>
      <c r="S375" s="368"/>
      <c r="T375" s="368"/>
      <c r="U375" s="368"/>
      <c r="V375" s="368"/>
      <c r="W375" s="368"/>
      <c r="X375" s="368"/>
      <c r="Y375" s="368"/>
    </row>
    <row r="376" spans="2:25" s="4" customFormat="1">
      <c r="B376" s="2"/>
      <c r="C376" s="2"/>
      <c r="D376" s="2"/>
      <c r="E376" s="368"/>
      <c r="F376" s="368"/>
      <c r="G376" s="368"/>
      <c r="H376" s="368"/>
      <c r="I376" s="368"/>
      <c r="J376" s="368"/>
      <c r="K376" s="368"/>
      <c r="L376" s="368"/>
      <c r="M376" s="368"/>
      <c r="N376" s="368"/>
      <c r="O376" s="368"/>
      <c r="P376" s="368"/>
      <c r="Q376" s="368"/>
      <c r="R376" s="368"/>
      <c r="S376" s="368"/>
      <c r="T376" s="368"/>
      <c r="U376" s="368"/>
      <c r="V376" s="368"/>
      <c r="W376" s="368"/>
      <c r="X376" s="368"/>
      <c r="Y376" s="368"/>
    </row>
    <row r="377" spans="2:25" s="4" customFormat="1">
      <c r="B377" s="2"/>
      <c r="C377" s="2"/>
      <c r="D377" s="2"/>
      <c r="E377" s="368"/>
      <c r="F377" s="368"/>
      <c r="G377" s="368"/>
      <c r="H377" s="368"/>
      <c r="I377" s="368"/>
      <c r="J377" s="368"/>
      <c r="K377" s="368"/>
      <c r="L377" s="368"/>
      <c r="M377" s="368"/>
      <c r="N377" s="368"/>
      <c r="O377" s="368"/>
      <c r="P377" s="368"/>
      <c r="Q377" s="368"/>
      <c r="R377" s="368"/>
      <c r="S377" s="368"/>
      <c r="T377" s="368"/>
      <c r="U377" s="368"/>
      <c r="V377" s="368"/>
      <c r="W377" s="368"/>
      <c r="X377" s="368"/>
      <c r="Y377" s="368"/>
    </row>
    <row r="378" spans="2:25" s="4" customFormat="1">
      <c r="B378" s="2"/>
      <c r="C378" s="2"/>
      <c r="D378" s="2"/>
      <c r="E378" s="368"/>
      <c r="F378" s="368"/>
      <c r="G378" s="368"/>
      <c r="H378" s="368"/>
      <c r="I378" s="368"/>
      <c r="J378" s="368"/>
      <c r="K378" s="368"/>
      <c r="L378" s="368"/>
      <c r="M378" s="368"/>
      <c r="N378" s="368"/>
      <c r="O378" s="368"/>
      <c r="P378" s="368"/>
      <c r="Q378" s="368"/>
      <c r="R378" s="368"/>
      <c r="S378" s="368"/>
      <c r="T378" s="368"/>
      <c r="U378" s="368"/>
      <c r="V378" s="368"/>
      <c r="W378" s="368"/>
      <c r="X378" s="368"/>
      <c r="Y378" s="368"/>
    </row>
    <row r="379" spans="2:25" s="4" customFormat="1">
      <c r="B379" s="2"/>
      <c r="C379" s="2"/>
      <c r="D379" s="2"/>
      <c r="E379" s="368"/>
      <c r="F379" s="368"/>
      <c r="G379" s="368"/>
      <c r="H379" s="368"/>
      <c r="I379" s="368"/>
      <c r="J379" s="368"/>
      <c r="K379" s="368"/>
      <c r="L379" s="368"/>
      <c r="M379" s="368"/>
      <c r="N379" s="368"/>
      <c r="O379" s="368"/>
      <c r="P379" s="368"/>
      <c r="Q379" s="368"/>
      <c r="R379" s="368"/>
      <c r="S379" s="368"/>
      <c r="T379" s="368"/>
      <c r="U379" s="368"/>
      <c r="V379" s="368"/>
      <c r="W379" s="368"/>
      <c r="X379" s="368"/>
      <c r="Y379" s="368"/>
    </row>
    <row r="380" spans="2:25" s="4" customFormat="1">
      <c r="B380" s="2"/>
      <c r="C380" s="2"/>
      <c r="D380" s="2"/>
      <c r="E380" s="368"/>
      <c r="F380" s="368"/>
      <c r="G380" s="368"/>
      <c r="H380" s="368"/>
      <c r="I380" s="368"/>
      <c r="J380" s="368"/>
      <c r="K380" s="368"/>
      <c r="L380" s="368"/>
      <c r="M380" s="368"/>
      <c r="N380" s="368"/>
      <c r="O380" s="368"/>
      <c r="P380" s="368"/>
      <c r="Q380" s="368"/>
      <c r="R380" s="368"/>
      <c r="S380" s="368"/>
      <c r="T380" s="368"/>
      <c r="U380" s="368"/>
      <c r="V380" s="368"/>
      <c r="W380" s="368"/>
      <c r="X380" s="368"/>
      <c r="Y380" s="368"/>
    </row>
    <row r="381" spans="2:25" s="4" customFormat="1">
      <c r="B381" s="2"/>
      <c r="C381" s="2"/>
      <c r="D381" s="2"/>
      <c r="E381" s="368"/>
      <c r="F381" s="368"/>
      <c r="G381" s="368"/>
      <c r="H381" s="368"/>
      <c r="I381" s="368"/>
      <c r="J381" s="368"/>
      <c r="K381" s="368"/>
      <c r="L381" s="368"/>
      <c r="M381" s="368"/>
      <c r="N381" s="368"/>
      <c r="O381" s="368"/>
      <c r="P381" s="368"/>
      <c r="Q381" s="368"/>
      <c r="R381" s="368"/>
      <c r="S381" s="368"/>
      <c r="T381" s="368"/>
      <c r="U381" s="368"/>
      <c r="V381" s="368"/>
      <c r="W381" s="368"/>
      <c r="X381" s="368"/>
      <c r="Y381" s="368"/>
    </row>
    <row r="382" spans="2:25" s="4" customFormat="1">
      <c r="B382" s="2"/>
      <c r="C382" s="2"/>
      <c r="D382" s="2"/>
      <c r="E382" s="368"/>
      <c r="F382" s="368"/>
      <c r="G382" s="368"/>
      <c r="H382" s="368"/>
      <c r="I382" s="368"/>
      <c r="J382" s="368"/>
      <c r="K382" s="368"/>
      <c r="L382" s="368"/>
      <c r="M382" s="368"/>
      <c r="N382" s="368"/>
      <c r="O382" s="368"/>
      <c r="P382" s="368"/>
      <c r="Q382" s="368"/>
      <c r="R382" s="368"/>
      <c r="S382" s="368"/>
      <c r="T382" s="368"/>
      <c r="U382" s="368"/>
      <c r="V382" s="368"/>
      <c r="W382" s="368"/>
      <c r="X382" s="368"/>
      <c r="Y382" s="368"/>
    </row>
    <row r="383" spans="2:25" s="4" customFormat="1">
      <c r="B383" s="2"/>
      <c r="C383" s="2"/>
      <c r="D383" s="2"/>
      <c r="E383" s="368"/>
      <c r="F383" s="368"/>
      <c r="G383" s="368"/>
      <c r="H383" s="368"/>
      <c r="I383" s="368"/>
      <c r="J383" s="368"/>
      <c r="K383" s="368"/>
      <c r="L383" s="368"/>
      <c r="M383" s="368"/>
      <c r="N383" s="368"/>
      <c r="O383" s="368"/>
      <c r="P383" s="368"/>
      <c r="Q383" s="368"/>
      <c r="R383" s="368"/>
      <c r="S383" s="368"/>
      <c r="T383" s="368"/>
      <c r="U383" s="368"/>
      <c r="V383" s="368"/>
      <c r="W383" s="368"/>
      <c r="X383" s="368"/>
      <c r="Y383" s="368"/>
    </row>
    <row r="384" spans="2:25" s="4" customFormat="1">
      <c r="B384" s="2"/>
      <c r="C384" s="2"/>
      <c r="D384" s="2"/>
      <c r="E384" s="368"/>
      <c r="F384" s="368"/>
      <c r="G384" s="368"/>
      <c r="H384" s="368"/>
      <c r="I384" s="368"/>
      <c r="J384" s="368"/>
      <c r="K384" s="368"/>
      <c r="L384" s="368"/>
      <c r="M384" s="368"/>
      <c r="N384" s="368"/>
      <c r="O384" s="368"/>
      <c r="P384" s="368"/>
      <c r="Q384" s="368"/>
      <c r="R384" s="368"/>
      <c r="S384" s="368"/>
      <c r="T384" s="368"/>
      <c r="U384" s="368"/>
      <c r="V384" s="368"/>
      <c r="W384" s="368"/>
      <c r="X384" s="368"/>
      <c r="Y384" s="368"/>
    </row>
    <row r="385" spans="2:25" s="4" customFormat="1">
      <c r="B385" s="2"/>
      <c r="C385" s="2"/>
      <c r="D385" s="2"/>
      <c r="E385" s="368"/>
      <c r="F385" s="368"/>
      <c r="G385" s="368"/>
      <c r="H385" s="368"/>
      <c r="I385" s="368"/>
      <c r="J385" s="368"/>
      <c r="K385" s="368"/>
      <c r="L385" s="368"/>
      <c r="M385" s="368"/>
      <c r="N385" s="368"/>
      <c r="O385" s="368"/>
      <c r="P385" s="368"/>
      <c r="Q385" s="368"/>
      <c r="R385" s="368"/>
      <c r="S385" s="368"/>
      <c r="T385" s="368"/>
      <c r="U385" s="368"/>
      <c r="V385" s="368"/>
      <c r="W385" s="368"/>
      <c r="X385" s="368"/>
      <c r="Y385" s="368"/>
    </row>
    <row r="386" spans="2:25" s="4" customFormat="1">
      <c r="B386" s="2"/>
      <c r="C386" s="2"/>
      <c r="D386" s="2"/>
      <c r="E386" s="368"/>
      <c r="F386" s="368"/>
      <c r="G386" s="368"/>
      <c r="H386" s="368"/>
      <c r="I386" s="368"/>
      <c r="J386" s="368"/>
      <c r="K386" s="368"/>
      <c r="L386" s="368"/>
      <c r="M386" s="368"/>
      <c r="N386" s="368"/>
      <c r="O386" s="368"/>
      <c r="P386" s="368"/>
      <c r="Q386" s="368"/>
      <c r="R386" s="368"/>
      <c r="S386" s="368"/>
      <c r="T386" s="368"/>
      <c r="U386" s="368"/>
      <c r="V386" s="368"/>
      <c r="W386" s="368"/>
      <c r="X386" s="368"/>
      <c r="Y386" s="368"/>
    </row>
    <row r="387" spans="2:25" s="4" customFormat="1">
      <c r="B387" s="2"/>
      <c r="C387" s="2"/>
      <c r="D387" s="2"/>
      <c r="E387" s="368"/>
      <c r="F387" s="368"/>
      <c r="G387" s="368"/>
      <c r="H387" s="368"/>
      <c r="I387" s="368"/>
      <c r="J387" s="368"/>
      <c r="K387" s="368"/>
      <c r="L387" s="368"/>
      <c r="M387" s="368"/>
      <c r="N387" s="368"/>
      <c r="O387" s="368"/>
      <c r="P387" s="368"/>
      <c r="Q387" s="368"/>
      <c r="R387" s="368"/>
      <c r="S387" s="368"/>
      <c r="T387" s="368"/>
      <c r="U387" s="368"/>
      <c r="V387" s="368"/>
      <c r="W387" s="368"/>
      <c r="X387" s="368"/>
      <c r="Y387" s="368"/>
    </row>
    <row r="388" spans="2:25" s="4" customFormat="1">
      <c r="B388" s="2"/>
      <c r="C388" s="2"/>
      <c r="D388" s="2"/>
      <c r="E388" s="368"/>
      <c r="F388" s="368"/>
      <c r="G388" s="368"/>
      <c r="H388" s="368"/>
      <c r="I388" s="368"/>
      <c r="J388" s="368"/>
      <c r="K388" s="368"/>
      <c r="L388" s="368"/>
      <c r="M388" s="368"/>
      <c r="N388" s="368"/>
      <c r="O388" s="368"/>
      <c r="P388" s="368"/>
      <c r="Q388" s="368"/>
      <c r="R388" s="368"/>
      <c r="S388" s="368"/>
      <c r="T388" s="368"/>
      <c r="U388" s="368"/>
      <c r="V388" s="368"/>
      <c r="W388" s="368"/>
      <c r="X388" s="368"/>
      <c r="Y388" s="368"/>
    </row>
    <row r="389" spans="2:25" s="4" customFormat="1">
      <c r="B389" s="2"/>
      <c r="C389" s="2"/>
      <c r="D389" s="2"/>
      <c r="E389" s="368"/>
      <c r="F389" s="368"/>
      <c r="G389" s="368"/>
      <c r="H389" s="368"/>
      <c r="I389" s="368"/>
      <c r="J389" s="368"/>
      <c r="K389" s="368"/>
      <c r="L389" s="368"/>
      <c r="M389" s="368"/>
      <c r="N389" s="368"/>
      <c r="O389" s="368"/>
      <c r="P389" s="368"/>
      <c r="Q389" s="368"/>
      <c r="R389" s="368"/>
      <c r="S389" s="368"/>
      <c r="T389" s="368"/>
      <c r="U389" s="368"/>
      <c r="V389" s="368"/>
      <c r="W389" s="368"/>
      <c r="X389" s="368"/>
      <c r="Y389" s="368"/>
    </row>
    <row r="390" spans="2:25" s="4" customFormat="1">
      <c r="B390" s="2"/>
      <c r="C390" s="2"/>
      <c r="D390" s="2"/>
      <c r="E390" s="368"/>
      <c r="F390" s="368"/>
      <c r="G390" s="368"/>
      <c r="H390" s="368"/>
      <c r="I390" s="368"/>
      <c r="J390" s="368"/>
      <c r="K390" s="368"/>
      <c r="L390" s="368"/>
      <c r="M390" s="368"/>
      <c r="N390" s="368"/>
      <c r="O390" s="368"/>
      <c r="P390" s="368"/>
      <c r="Q390" s="368"/>
      <c r="R390" s="368"/>
      <c r="S390" s="368"/>
      <c r="T390" s="368"/>
      <c r="U390" s="368"/>
      <c r="V390" s="368"/>
      <c r="W390" s="368"/>
      <c r="X390" s="368"/>
      <c r="Y390" s="368"/>
    </row>
    <row r="391" spans="2:25" s="4" customFormat="1">
      <c r="B391" s="2"/>
      <c r="C391" s="2"/>
      <c r="D391" s="2"/>
      <c r="E391" s="368"/>
      <c r="F391" s="368"/>
      <c r="G391" s="368"/>
      <c r="H391" s="368"/>
      <c r="I391" s="368"/>
      <c r="J391" s="368"/>
      <c r="K391" s="368"/>
      <c r="L391" s="368"/>
      <c r="M391" s="368"/>
      <c r="N391" s="368"/>
      <c r="O391" s="368"/>
      <c r="P391" s="368"/>
      <c r="Q391" s="368"/>
      <c r="R391" s="368"/>
      <c r="S391" s="368"/>
      <c r="T391" s="368"/>
      <c r="U391" s="368"/>
      <c r="V391" s="368"/>
      <c r="W391" s="368"/>
      <c r="X391" s="368"/>
      <c r="Y391" s="368"/>
    </row>
    <row r="392" spans="2:25" s="4" customFormat="1">
      <c r="B392" s="2"/>
      <c r="C392" s="2"/>
      <c r="D392" s="2"/>
      <c r="E392" s="368"/>
      <c r="F392" s="368"/>
      <c r="G392" s="368"/>
      <c r="H392" s="368"/>
      <c r="I392" s="368"/>
      <c r="J392" s="368"/>
      <c r="K392" s="368"/>
      <c r="L392" s="368"/>
      <c r="M392" s="368"/>
      <c r="N392" s="368"/>
      <c r="O392" s="368"/>
      <c r="P392" s="368"/>
      <c r="Q392" s="368"/>
      <c r="R392" s="368"/>
      <c r="S392" s="368"/>
      <c r="T392" s="368"/>
      <c r="U392" s="368"/>
      <c r="V392" s="368"/>
      <c r="W392" s="368"/>
      <c r="X392" s="368"/>
      <c r="Y392" s="368"/>
    </row>
    <row r="393" spans="2:25" s="4" customFormat="1">
      <c r="B393" s="2"/>
      <c r="C393" s="2"/>
      <c r="D393" s="2"/>
      <c r="E393" s="368"/>
      <c r="F393" s="368"/>
      <c r="G393" s="368"/>
      <c r="H393" s="368"/>
      <c r="I393" s="368"/>
      <c r="J393" s="368"/>
      <c r="K393" s="368"/>
      <c r="L393" s="368"/>
      <c r="M393" s="368"/>
      <c r="N393" s="368"/>
      <c r="O393" s="368"/>
      <c r="P393" s="368"/>
      <c r="Q393" s="368"/>
      <c r="R393" s="368"/>
      <c r="S393" s="368"/>
      <c r="T393" s="368"/>
      <c r="U393" s="368"/>
      <c r="V393" s="368"/>
      <c r="W393" s="368"/>
      <c r="X393" s="368"/>
      <c r="Y393" s="368"/>
    </row>
    <row r="394" spans="2:25" s="4" customFormat="1">
      <c r="B394" s="2"/>
      <c r="C394" s="2"/>
      <c r="D394" s="2"/>
      <c r="E394" s="368"/>
      <c r="F394" s="368"/>
      <c r="G394" s="368"/>
      <c r="H394" s="368"/>
      <c r="I394" s="368"/>
      <c r="J394" s="368"/>
      <c r="K394" s="368"/>
      <c r="L394" s="368"/>
      <c r="M394" s="368"/>
      <c r="N394" s="368"/>
      <c r="O394" s="368"/>
      <c r="P394" s="368"/>
      <c r="Q394" s="368"/>
      <c r="R394" s="368"/>
      <c r="S394" s="368"/>
      <c r="T394" s="368"/>
      <c r="U394" s="368"/>
      <c r="V394" s="368"/>
      <c r="W394" s="368"/>
      <c r="X394" s="368"/>
      <c r="Y394" s="368"/>
    </row>
    <row r="395" spans="2:25" s="4" customFormat="1">
      <c r="B395" s="2"/>
      <c r="C395" s="2"/>
      <c r="D395" s="2"/>
      <c r="E395" s="368"/>
      <c r="F395" s="368"/>
      <c r="G395" s="368"/>
      <c r="H395" s="368"/>
      <c r="I395" s="368"/>
      <c r="J395" s="368"/>
      <c r="K395" s="368"/>
      <c r="L395" s="368"/>
      <c r="M395" s="368"/>
      <c r="N395" s="368"/>
      <c r="O395" s="368"/>
      <c r="P395" s="368"/>
      <c r="Q395" s="368"/>
      <c r="R395" s="368"/>
      <c r="S395" s="368"/>
      <c r="T395" s="368"/>
      <c r="U395" s="368"/>
      <c r="V395" s="368"/>
      <c r="W395" s="368"/>
      <c r="X395" s="368"/>
      <c r="Y395" s="368"/>
    </row>
    <row r="396" spans="2:25" s="4" customFormat="1">
      <c r="B396" s="2"/>
      <c r="C396" s="2"/>
      <c r="D396" s="2"/>
      <c r="E396" s="368"/>
      <c r="F396" s="368"/>
      <c r="G396" s="368"/>
      <c r="H396" s="368"/>
      <c r="I396" s="368"/>
      <c r="J396" s="368"/>
      <c r="K396" s="368"/>
      <c r="L396" s="368"/>
      <c r="M396" s="368"/>
      <c r="N396" s="368"/>
      <c r="O396" s="368"/>
      <c r="P396" s="368"/>
      <c r="Q396" s="368"/>
      <c r="R396" s="368"/>
      <c r="S396" s="368"/>
      <c r="T396" s="368"/>
      <c r="U396" s="368"/>
      <c r="V396" s="368"/>
      <c r="W396" s="368"/>
      <c r="X396" s="368"/>
      <c r="Y396" s="368"/>
    </row>
    <row r="397" spans="2:25" s="4" customFormat="1">
      <c r="B397" s="2"/>
      <c r="C397" s="2"/>
      <c r="D397" s="2"/>
      <c r="E397" s="368"/>
      <c r="F397" s="368"/>
      <c r="G397" s="368"/>
      <c r="H397" s="368"/>
      <c r="I397" s="368"/>
      <c r="J397" s="368"/>
      <c r="K397" s="368"/>
      <c r="L397" s="368"/>
      <c r="M397" s="368"/>
      <c r="N397" s="368"/>
      <c r="O397" s="368"/>
      <c r="P397" s="368"/>
      <c r="Q397" s="368"/>
      <c r="R397" s="368"/>
      <c r="S397" s="368"/>
      <c r="T397" s="368"/>
      <c r="U397" s="368"/>
      <c r="V397" s="368"/>
      <c r="W397" s="368"/>
      <c r="X397" s="368"/>
      <c r="Y397" s="368"/>
    </row>
    <row r="398" spans="2:25" s="4" customFormat="1">
      <c r="B398" s="2"/>
      <c r="C398" s="2"/>
      <c r="D398" s="2"/>
      <c r="E398" s="368"/>
      <c r="F398" s="368"/>
      <c r="G398" s="368"/>
      <c r="H398" s="368"/>
      <c r="I398" s="368"/>
      <c r="J398" s="368"/>
      <c r="K398" s="368"/>
      <c r="L398" s="368"/>
      <c r="M398" s="368"/>
      <c r="N398" s="368"/>
      <c r="O398" s="368"/>
      <c r="P398" s="368"/>
      <c r="Q398" s="368"/>
      <c r="R398" s="368"/>
      <c r="S398" s="368"/>
      <c r="T398" s="368"/>
      <c r="U398" s="368"/>
      <c r="V398" s="368"/>
      <c r="W398" s="368"/>
      <c r="X398" s="368"/>
      <c r="Y398" s="368"/>
    </row>
    <row r="399" spans="2:25" s="4" customFormat="1">
      <c r="B399" s="2"/>
      <c r="C399" s="2"/>
      <c r="D399" s="2"/>
      <c r="E399" s="368"/>
      <c r="F399" s="368"/>
      <c r="G399" s="368"/>
      <c r="H399" s="368"/>
      <c r="I399" s="368"/>
      <c r="J399" s="368"/>
      <c r="K399" s="368"/>
      <c r="L399" s="368"/>
      <c r="M399" s="368"/>
      <c r="N399" s="368"/>
      <c r="O399" s="368"/>
      <c r="P399" s="368"/>
      <c r="Q399" s="368"/>
      <c r="R399" s="368"/>
      <c r="S399" s="368"/>
      <c r="T399" s="368"/>
      <c r="U399" s="368"/>
      <c r="V399" s="368"/>
      <c r="W399" s="368"/>
      <c r="X399" s="368"/>
      <c r="Y399" s="368"/>
    </row>
    <row r="400" spans="2:25" s="4" customFormat="1">
      <c r="B400" s="2"/>
      <c r="C400" s="2"/>
      <c r="D400" s="2"/>
      <c r="E400" s="368"/>
      <c r="F400" s="368"/>
      <c r="G400" s="368"/>
      <c r="H400" s="368"/>
      <c r="I400" s="368"/>
      <c r="J400" s="368"/>
      <c r="K400" s="368"/>
      <c r="L400" s="368"/>
      <c r="M400" s="368"/>
      <c r="N400" s="368"/>
      <c r="O400" s="368"/>
      <c r="P400" s="368"/>
      <c r="Q400" s="368"/>
      <c r="R400" s="368"/>
      <c r="S400" s="368"/>
      <c r="T400" s="368"/>
      <c r="U400" s="368"/>
      <c r="V400" s="368"/>
      <c r="W400" s="368"/>
      <c r="X400" s="368"/>
      <c r="Y400" s="368"/>
    </row>
    <row r="401" spans="2:25" s="4" customFormat="1">
      <c r="B401" s="2"/>
      <c r="C401" s="2"/>
      <c r="D401" s="2"/>
      <c r="E401" s="368"/>
      <c r="F401" s="368"/>
      <c r="G401" s="368"/>
      <c r="H401" s="368"/>
      <c r="I401" s="368"/>
      <c r="J401" s="368"/>
      <c r="K401" s="368"/>
      <c r="L401" s="368"/>
      <c r="M401" s="368"/>
      <c r="N401" s="368"/>
      <c r="O401" s="368"/>
      <c r="P401" s="368"/>
      <c r="Q401" s="368"/>
      <c r="R401" s="368"/>
      <c r="S401" s="368"/>
      <c r="T401" s="368"/>
      <c r="U401" s="368"/>
      <c r="V401" s="368"/>
      <c r="W401" s="368"/>
      <c r="X401" s="368"/>
      <c r="Y401" s="368"/>
    </row>
    <row r="402" spans="2:25" s="4" customFormat="1">
      <c r="B402" s="2"/>
      <c r="C402" s="2"/>
      <c r="D402" s="2"/>
      <c r="E402" s="368"/>
      <c r="F402" s="368"/>
      <c r="G402" s="368"/>
      <c r="H402" s="368"/>
      <c r="I402" s="368"/>
      <c r="J402" s="368"/>
      <c r="K402" s="368"/>
      <c r="L402" s="368"/>
      <c r="M402" s="368"/>
      <c r="N402" s="368"/>
      <c r="O402" s="368"/>
      <c r="P402" s="368"/>
      <c r="Q402" s="368"/>
      <c r="R402" s="368"/>
      <c r="S402" s="368"/>
      <c r="T402" s="368"/>
      <c r="U402" s="368"/>
      <c r="V402" s="368"/>
      <c r="W402" s="368"/>
      <c r="X402" s="368"/>
      <c r="Y402" s="368"/>
    </row>
    <row r="403" spans="2:25" s="4" customFormat="1">
      <c r="B403" s="2"/>
      <c r="C403" s="2"/>
      <c r="D403" s="2"/>
      <c r="E403" s="368"/>
      <c r="F403" s="368"/>
      <c r="G403" s="368"/>
      <c r="H403" s="368"/>
      <c r="I403" s="368"/>
      <c r="J403" s="368"/>
      <c r="K403" s="368"/>
      <c r="L403" s="368"/>
      <c r="M403" s="368"/>
      <c r="N403" s="368"/>
      <c r="O403" s="368"/>
      <c r="P403" s="368"/>
      <c r="Q403" s="368"/>
      <c r="R403" s="368"/>
      <c r="S403" s="368"/>
      <c r="T403" s="368"/>
      <c r="U403" s="368"/>
      <c r="V403" s="368"/>
      <c r="W403" s="368"/>
      <c r="X403" s="368"/>
      <c r="Y403" s="368"/>
    </row>
    <row r="404" spans="2:25" s="4" customFormat="1">
      <c r="B404" s="2"/>
      <c r="C404" s="2"/>
      <c r="D404" s="2"/>
      <c r="E404" s="368"/>
      <c r="F404" s="368"/>
      <c r="G404" s="368"/>
      <c r="H404" s="368"/>
      <c r="I404" s="368"/>
      <c r="J404" s="368"/>
      <c r="K404" s="368"/>
      <c r="L404" s="368"/>
      <c r="M404" s="368"/>
      <c r="N404" s="368"/>
      <c r="O404" s="368"/>
      <c r="P404" s="368"/>
      <c r="Q404" s="368"/>
      <c r="R404" s="368"/>
      <c r="S404" s="368"/>
      <c r="T404" s="368"/>
      <c r="U404" s="368"/>
      <c r="V404" s="368"/>
      <c r="W404" s="368"/>
      <c r="X404" s="368"/>
      <c r="Y404" s="368"/>
    </row>
    <row r="405" spans="2:25" s="4" customFormat="1">
      <c r="B405" s="2"/>
      <c r="C405" s="2"/>
      <c r="D405" s="2"/>
      <c r="E405" s="368"/>
      <c r="F405" s="368"/>
      <c r="G405" s="368"/>
      <c r="H405" s="368"/>
      <c r="I405" s="368"/>
      <c r="J405" s="368"/>
      <c r="K405" s="368"/>
      <c r="L405" s="368"/>
      <c r="M405" s="368"/>
      <c r="N405" s="368"/>
      <c r="O405" s="368"/>
      <c r="P405" s="368"/>
      <c r="Q405" s="368"/>
      <c r="R405" s="368"/>
      <c r="S405" s="368"/>
      <c r="T405" s="368"/>
      <c r="U405" s="368"/>
      <c r="V405" s="368"/>
      <c r="W405" s="368"/>
      <c r="X405" s="368"/>
      <c r="Y405" s="368"/>
    </row>
    <row r="406" spans="2:25" s="4" customFormat="1">
      <c r="B406" s="2"/>
      <c r="C406" s="2"/>
      <c r="D406" s="2"/>
      <c r="E406" s="368"/>
      <c r="F406" s="368"/>
      <c r="G406" s="368"/>
      <c r="H406" s="368"/>
      <c r="I406" s="368"/>
      <c r="J406" s="368"/>
      <c r="K406" s="368"/>
      <c r="L406" s="368"/>
      <c r="M406" s="368"/>
      <c r="N406" s="368"/>
      <c r="O406" s="368"/>
      <c r="P406" s="368"/>
      <c r="Q406" s="368"/>
      <c r="R406" s="368"/>
      <c r="S406" s="368"/>
      <c r="T406" s="368"/>
      <c r="U406" s="368"/>
      <c r="V406" s="368"/>
      <c r="W406" s="368"/>
      <c r="X406" s="368"/>
      <c r="Y406" s="368"/>
    </row>
    <row r="407" spans="2:25" s="4" customFormat="1">
      <c r="B407" s="2"/>
      <c r="C407" s="2"/>
      <c r="D407" s="2"/>
      <c r="E407" s="368"/>
      <c r="F407" s="368"/>
      <c r="G407" s="368"/>
      <c r="H407" s="368"/>
      <c r="I407" s="368"/>
      <c r="J407" s="368"/>
      <c r="K407" s="368"/>
      <c r="L407" s="368"/>
      <c r="M407" s="368"/>
      <c r="N407" s="368"/>
      <c r="O407" s="368"/>
      <c r="P407" s="368"/>
      <c r="Q407" s="368"/>
      <c r="R407" s="368"/>
      <c r="S407" s="368"/>
      <c r="T407" s="368"/>
      <c r="U407" s="368"/>
      <c r="V407" s="368"/>
      <c r="W407" s="368"/>
      <c r="X407" s="368"/>
      <c r="Y407" s="368"/>
    </row>
    <row r="408" spans="2:25" s="4" customFormat="1">
      <c r="B408" s="2"/>
      <c r="C408" s="2"/>
      <c r="D408" s="2"/>
      <c r="E408" s="368"/>
      <c r="F408" s="368"/>
      <c r="G408" s="368"/>
      <c r="H408" s="368"/>
      <c r="I408" s="368"/>
      <c r="J408" s="368"/>
      <c r="K408" s="368"/>
      <c r="L408" s="368"/>
      <c r="M408" s="368"/>
      <c r="N408" s="368"/>
      <c r="O408" s="368"/>
      <c r="P408" s="368"/>
      <c r="Q408" s="368"/>
      <c r="R408" s="368"/>
      <c r="S408" s="368"/>
      <c r="T408" s="368"/>
      <c r="U408" s="368"/>
      <c r="V408" s="368"/>
      <c r="W408" s="368"/>
      <c r="X408" s="368"/>
      <c r="Y408" s="368"/>
    </row>
    <row r="409" spans="2:25" s="4" customFormat="1">
      <c r="B409" s="2"/>
      <c r="C409" s="2"/>
      <c r="D409" s="2"/>
      <c r="E409" s="368"/>
      <c r="F409" s="368"/>
      <c r="G409" s="368"/>
      <c r="H409" s="368"/>
      <c r="I409" s="368"/>
      <c r="J409" s="368"/>
      <c r="K409" s="368"/>
      <c r="L409" s="368"/>
      <c r="M409" s="368"/>
      <c r="N409" s="368"/>
      <c r="O409" s="368"/>
      <c r="P409" s="368"/>
      <c r="Q409" s="368"/>
      <c r="R409" s="368"/>
      <c r="S409" s="368"/>
      <c r="T409" s="368"/>
      <c r="U409" s="368"/>
      <c r="V409" s="368"/>
      <c r="W409" s="368"/>
      <c r="X409" s="368"/>
      <c r="Y409" s="368"/>
    </row>
    <row r="410" spans="2:25">
      <c r="B410" s="2"/>
      <c r="C410" s="2"/>
      <c r="D410" s="2"/>
      <c r="E410" s="368"/>
      <c r="F410" s="368"/>
      <c r="G410" s="368"/>
      <c r="H410" s="368"/>
      <c r="I410" s="368"/>
      <c r="J410" s="368"/>
      <c r="K410" s="368"/>
      <c r="L410" s="368"/>
      <c r="M410" s="368"/>
      <c r="N410" s="368"/>
      <c r="O410" s="368"/>
      <c r="P410" s="368"/>
      <c r="Q410" s="368"/>
      <c r="R410" s="368"/>
      <c r="S410" s="368"/>
      <c r="T410" s="368"/>
      <c r="U410" s="368"/>
      <c r="V410" s="368"/>
      <c r="W410" s="368"/>
      <c r="X410" s="368"/>
      <c r="Y410" s="368"/>
    </row>
    <row r="411" spans="2:25">
      <c r="B411" s="2"/>
      <c r="C411" s="2"/>
      <c r="D411" s="2"/>
      <c r="E411" s="368"/>
      <c r="F411" s="368"/>
      <c r="G411" s="368"/>
      <c r="H411" s="368"/>
      <c r="I411" s="368"/>
      <c r="J411" s="368"/>
      <c r="K411" s="368"/>
      <c r="L411" s="368"/>
      <c r="M411" s="368"/>
      <c r="N411" s="368"/>
      <c r="O411" s="368"/>
      <c r="P411" s="368"/>
      <c r="Q411" s="368"/>
      <c r="R411" s="368"/>
      <c r="S411" s="368"/>
      <c r="T411" s="368"/>
      <c r="U411" s="368"/>
      <c r="V411" s="368"/>
      <c r="W411" s="368"/>
      <c r="X411" s="368"/>
      <c r="Y411" s="368"/>
    </row>
    <row r="412" spans="2:25">
      <c r="B412" s="2"/>
      <c r="C412" s="2"/>
      <c r="D412" s="2"/>
      <c r="E412" s="368"/>
      <c r="F412" s="368"/>
      <c r="G412" s="368"/>
      <c r="H412" s="368"/>
      <c r="I412" s="368"/>
      <c r="J412" s="368"/>
      <c r="K412" s="368"/>
      <c r="L412" s="368"/>
      <c r="M412" s="368"/>
      <c r="N412" s="368"/>
      <c r="O412" s="368"/>
      <c r="P412" s="368"/>
      <c r="Q412" s="368"/>
      <c r="R412" s="368"/>
      <c r="S412" s="368"/>
      <c r="T412" s="368"/>
      <c r="U412" s="368"/>
      <c r="V412" s="368"/>
      <c r="W412" s="368"/>
      <c r="X412" s="368"/>
      <c r="Y412" s="368"/>
    </row>
    <row r="413" spans="2:25">
      <c r="B413" s="2"/>
      <c r="C413" s="2"/>
      <c r="D413" s="2"/>
      <c r="E413" s="368"/>
      <c r="F413" s="368"/>
      <c r="G413" s="368"/>
      <c r="H413" s="368"/>
      <c r="I413" s="368"/>
      <c r="J413" s="368"/>
      <c r="K413" s="368"/>
      <c r="L413" s="368"/>
      <c r="M413" s="368"/>
      <c r="N413" s="368"/>
      <c r="O413" s="368"/>
      <c r="P413" s="368"/>
      <c r="Q413" s="368"/>
      <c r="R413" s="368"/>
      <c r="S413" s="368"/>
      <c r="T413" s="368"/>
      <c r="U413" s="368"/>
      <c r="V413" s="368"/>
      <c r="W413" s="368"/>
      <c r="X413" s="368"/>
      <c r="Y413" s="368"/>
    </row>
    <row r="414" spans="2:25">
      <c r="B414" s="2"/>
      <c r="C414" s="2"/>
      <c r="D414" s="2"/>
      <c r="E414" s="368"/>
      <c r="F414" s="368"/>
      <c r="G414" s="368"/>
      <c r="H414" s="368"/>
      <c r="I414" s="368"/>
      <c r="J414" s="368"/>
      <c r="K414" s="368"/>
      <c r="L414" s="368"/>
      <c r="M414" s="368"/>
      <c r="N414" s="368"/>
      <c r="O414" s="368"/>
      <c r="P414" s="368"/>
      <c r="Q414" s="368"/>
      <c r="R414" s="368"/>
      <c r="S414" s="368"/>
      <c r="T414" s="368"/>
      <c r="U414" s="368"/>
      <c r="V414" s="368"/>
      <c r="W414" s="368"/>
      <c r="X414" s="368"/>
      <c r="Y414" s="368"/>
    </row>
    <row r="415" spans="2:25">
      <c r="B415" s="2"/>
      <c r="C415" s="2"/>
      <c r="D415" s="2"/>
      <c r="E415" s="368"/>
      <c r="F415" s="368"/>
      <c r="G415" s="368"/>
      <c r="H415" s="368"/>
      <c r="I415" s="368"/>
      <c r="J415" s="368"/>
      <c r="K415" s="368"/>
      <c r="L415" s="368"/>
      <c r="M415" s="368"/>
      <c r="N415" s="368"/>
      <c r="O415" s="368"/>
      <c r="P415" s="368"/>
      <c r="Q415" s="368"/>
      <c r="R415" s="368"/>
      <c r="S415" s="368"/>
      <c r="T415" s="368"/>
      <c r="U415" s="368"/>
      <c r="V415" s="368"/>
      <c r="W415" s="368"/>
      <c r="X415" s="368"/>
      <c r="Y415" s="368"/>
    </row>
    <row r="416" spans="2:25">
      <c r="B416" s="2"/>
      <c r="C416" s="2"/>
      <c r="D416" s="2"/>
      <c r="E416" s="368"/>
      <c r="F416" s="368"/>
      <c r="G416" s="368"/>
      <c r="H416" s="368"/>
      <c r="I416" s="368"/>
      <c r="J416" s="368"/>
      <c r="K416" s="368"/>
      <c r="L416" s="368"/>
      <c r="M416" s="368"/>
      <c r="N416" s="368"/>
      <c r="O416" s="368"/>
      <c r="P416" s="368"/>
      <c r="Q416" s="368"/>
      <c r="R416" s="368"/>
      <c r="S416" s="368"/>
      <c r="T416" s="368"/>
      <c r="U416" s="368"/>
      <c r="V416" s="368"/>
      <c r="W416" s="368"/>
      <c r="X416" s="368"/>
      <c r="Y416" s="368"/>
    </row>
    <row r="417" spans="2:25">
      <c r="B417" s="2"/>
      <c r="C417" s="2"/>
      <c r="D417" s="2"/>
      <c r="E417" s="368"/>
      <c r="F417" s="368"/>
      <c r="G417" s="368"/>
      <c r="H417" s="368"/>
      <c r="I417" s="368"/>
      <c r="J417" s="368"/>
      <c r="K417" s="368"/>
      <c r="L417" s="368"/>
      <c r="M417" s="368"/>
      <c r="N417" s="368"/>
      <c r="O417" s="368"/>
      <c r="P417" s="368"/>
      <c r="Q417" s="368"/>
      <c r="R417" s="368"/>
      <c r="S417" s="368"/>
      <c r="T417" s="368"/>
      <c r="U417" s="368"/>
      <c r="V417" s="368"/>
      <c r="W417" s="368"/>
      <c r="X417" s="368"/>
      <c r="Y417" s="368"/>
    </row>
    <row r="418" spans="2:25">
      <c r="B418" s="2"/>
      <c r="C418" s="2"/>
      <c r="D418" s="2"/>
      <c r="E418" s="368"/>
      <c r="F418" s="368"/>
      <c r="G418" s="368"/>
      <c r="H418" s="368"/>
      <c r="I418" s="368"/>
      <c r="J418" s="368"/>
      <c r="K418" s="368"/>
      <c r="L418" s="368"/>
      <c r="M418" s="368"/>
      <c r="N418" s="368"/>
      <c r="O418" s="368"/>
      <c r="P418" s="368"/>
      <c r="Q418" s="368"/>
      <c r="R418" s="368"/>
      <c r="S418" s="368"/>
      <c r="T418" s="368"/>
      <c r="U418" s="368"/>
      <c r="V418" s="368"/>
      <c r="W418" s="368"/>
      <c r="X418" s="368"/>
      <c r="Y418" s="368"/>
    </row>
    <row r="419" spans="2:25">
      <c r="B419" s="2"/>
      <c r="C419" s="2"/>
      <c r="D419" s="2"/>
      <c r="E419" s="368"/>
      <c r="F419" s="368"/>
      <c r="G419" s="368"/>
      <c r="H419" s="368"/>
      <c r="I419" s="368"/>
      <c r="J419" s="368"/>
      <c r="K419" s="368"/>
      <c r="L419" s="368"/>
      <c r="M419" s="368"/>
      <c r="N419" s="368"/>
      <c r="O419" s="368"/>
      <c r="P419" s="368"/>
      <c r="Q419" s="368"/>
      <c r="R419" s="368"/>
      <c r="S419" s="368"/>
      <c r="T419" s="368"/>
      <c r="U419" s="368"/>
      <c r="V419" s="368"/>
      <c r="W419" s="368"/>
      <c r="X419" s="368"/>
      <c r="Y419" s="368"/>
    </row>
    <row r="420" spans="2:25">
      <c r="B420" s="2"/>
      <c r="C420" s="2"/>
      <c r="D420" s="2"/>
      <c r="E420" s="368"/>
      <c r="F420" s="368"/>
      <c r="G420" s="368"/>
      <c r="H420" s="368"/>
      <c r="I420" s="368"/>
      <c r="J420" s="368"/>
      <c r="K420" s="368"/>
      <c r="L420" s="368"/>
      <c r="M420" s="368"/>
      <c r="N420" s="368"/>
      <c r="O420" s="368"/>
      <c r="P420" s="368"/>
      <c r="Q420" s="368"/>
      <c r="R420" s="368"/>
      <c r="S420" s="368"/>
      <c r="T420" s="368"/>
      <c r="U420" s="368"/>
      <c r="V420" s="368"/>
      <c r="W420" s="368"/>
      <c r="X420" s="368"/>
      <c r="Y420" s="368"/>
    </row>
    <row r="421" spans="2:25">
      <c r="B421" s="2"/>
      <c r="C421" s="2"/>
      <c r="D421" s="2"/>
      <c r="E421" s="368"/>
      <c r="F421" s="368"/>
      <c r="G421" s="368"/>
      <c r="H421" s="368"/>
      <c r="I421" s="368"/>
      <c r="J421" s="368"/>
      <c r="K421" s="368"/>
      <c r="L421" s="368"/>
      <c r="M421" s="368"/>
      <c r="N421" s="368"/>
      <c r="O421" s="368"/>
      <c r="P421" s="368"/>
      <c r="Q421" s="368"/>
      <c r="R421" s="368"/>
      <c r="S421" s="368"/>
      <c r="T421" s="368"/>
      <c r="U421" s="368"/>
      <c r="V421" s="368"/>
      <c r="W421" s="368"/>
      <c r="X421" s="368"/>
      <c r="Y421" s="368"/>
    </row>
    <row r="422" spans="2:25">
      <c r="B422" s="2"/>
      <c r="C422" s="2"/>
      <c r="D422" s="2"/>
      <c r="E422" s="368"/>
      <c r="F422" s="368"/>
      <c r="G422" s="368"/>
      <c r="H422" s="368"/>
      <c r="I422" s="368"/>
      <c r="J422" s="368"/>
      <c r="K422" s="368"/>
      <c r="L422" s="368"/>
      <c r="M422" s="368"/>
      <c r="N422" s="368"/>
      <c r="O422" s="368"/>
      <c r="P422" s="368"/>
      <c r="Q422" s="368"/>
      <c r="R422" s="368"/>
      <c r="S422" s="368"/>
      <c r="T422" s="368"/>
      <c r="U422" s="368"/>
      <c r="V422" s="368"/>
      <c r="W422" s="368"/>
      <c r="X422" s="368"/>
      <c r="Y422" s="368"/>
    </row>
    <row r="423" spans="2:25">
      <c r="B423" s="2"/>
      <c r="C423" s="2"/>
      <c r="D423" s="2"/>
      <c r="E423" s="368"/>
      <c r="F423" s="368"/>
      <c r="G423" s="368"/>
      <c r="H423" s="368"/>
      <c r="I423" s="368"/>
      <c r="J423" s="368"/>
      <c r="K423" s="368"/>
      <c r="L423" s="368"/>
      <c r="M423" s="368"/>
      <c r="N423" s="368"/>
      <c r="O423" s="368"/>
      <c r="P423" s="368"/>
      <c r="Q423" s="368"/>
      <c r="R423" s="368"/>
      <c r="S423" s="368"/>
      <c r="T423" s="368"/>
      <c r="U423" s="368"/>
      <c r="V423" s="368"/>
      <c r="W423" s="368"/>
      <c r="X423" s="368"/>
      <c r="Y423" s="368"/>
    </row>
    <row r="424" spans="2:25">
      <c r="B424" s="2"/>
      <c r="C424" s="2"/>
      <c r="D424" s="2"/>
      <c r="E424" s="368"/>
      <c r="F424" s="368"/>
      <c r="G424" s="368"/>
      <c r="H424" s="368"/>
      <c r="I424" s="368"/>
      <c r="J424" s="368"/>
      <c r="K424" s="368"/>
      <c r="L424" s="368"/>
      <c r="M424" s="368"/>
      <c r="N424" s="368"/>
      <c r="O424" s="368"/>
      <c r="P424" s="368"/>
      <c r="Q424" s="368"/>
      <c r="R424" s="368"/>
      <c r="S424" s="368"/>
      <c r="T424" s="368"/>
      <c r="U424" s="368"/>
      <c r="V424" s="368"/>
      <c r="W424" s="368"/>
      <c r="X424" s="368"/>
      <c r="Y424" s="368"/>
    </row>
    <row r="425" spans="2:25">
      <c r="B425" s="2"/>
      <c r="C425" s="2"/>
      <c r="D425" s="2"/>
      <c r="E425" s="368"/>
      <c r="F425" s="368"/>
      <c r="G425" s="368"/>
      <c r="H425" s="368"/>
      <c r="I425" s="368"/>
      <c r="J425" s="368"/>
      <c r="K425" s="368"/>
      <c r="L425" s="368"/>
      <c r="M425" s="368"/>
      <c r="N425" s="368"/>
      <c r="O425" s="368"/>
      <c r="P425" s="368"/>
      <c r="Q425" s="368"/>
      <c r="R425" s="368"/>
      <c r="S425" s="368"/>
      <c r="T425" s="368"/>
      <c r="U425" s="368"/>
      <c r="V425" s="368"/>
      <c r="W425" s="368"/>
      <c r="X425" s="368"/>
      <c r="Y425" s="368"/>
    </row>
    <row r="426" spans="2:25">
      <c r="B426" s="2"/>
      <c r="C426" s="2"/>
      <c r="D426" s="2"/>
      <c r="E426" s="368"/>
      <c r="F426" s="368"/>
      <c r="G426" s="368"/>
      <c r="H426" s="368"/>
      <c r="I426" s="368"/>
      <c r="J426" s="368"/>
      <c r="K426" s="368"/>
      <c r="L426" s="368"/>
      <c r="M426" s="368"/>
      <c r="N426" s="368"/>
      <c r="O426" s="368"/>
      <c r="P426" s="368"/>
      <c r="Q426" s="368"/>
      <c r="R426" s="368"/>
      <c r="S426" s="368"/>
      <c r="T426" s="368"/>
      <c r="U426" s="368"/>
      <c r="V426" s="368"/>
      <c r="W426" s="368"/>
      <c r="X426" s="368"/>
      <c r="Y426" s="368"/>
    </row>
    <row r="427" spans="2:25">
      <c r="B427" s="2"/>
      <c r="C427" s="2"/>
      <c r="D427" s="2"/>
      <c r="E427" s="368"/>
      <c r="F427" s="368"/>
      <c r="G427" s="368"/>
      <c r="H427" s="368"/>
      <c r="I427" s="368"/>
      <c r="J427" s="368"/>
      <c r="K427" s="368"/>
      <c r="L427" s="368"/>
      <c r="M427" s="368"/>
      <c r="N427" s="368"/>
      <c r="O427" s="368"/>
      <c r="P427" s="368"/>
      <c r="Q427" s="368"/>
      <c r="R427" s="368"/>
      <c r="S427" s="368"/>
      <c r="T427" s="368"/>
      <c r="U427" s="368"/>
      <c r="V427" s="368"/>
      <c r="W427" s="368"/>
      <c r="X427" s="368"/>
      <c r="Y427" s="368"/>
    </row>
    <row r="428" spans="2:25">
      <c r="B428" s="2"/>
      <c r="C428" s="2"/>
      <c r="D428" s="2"/>
      <c r="E428" s="368"/>
      <c r="F428" s="368"/>
      <c r="G428" s="368"/>
      <c r="H428" s="368"/>
      <c r="I428" s="368"/>
      <c r="J428" s="368"/>
      <c r="K428" s="368"/>
      <c r="L428" s="368"/>
      <c r="M428" s="368"/>
      <c r="N428" s="368"/>
      <c r="O428" s="368"/>
      <c r="P428" s="368"/>
      <c r="Q428" s="368"/>
      <c r="R428" s="368"/>
      <c r="S428" s="368"/>
      <c r="T428" s="368"/>
      <c r="U428" s="368"/>
      <c r="V428" s="368"/>
      <c r="W428" s="368"/>
      <c r="X428" s="368"/>
      <c r="Y428" s="368"/>
    </row>
    <row r="429" spans="2:25">
      <c r="B429" s="2"/>
      <c r="C429" s="2"/>
      <c r="D429" s="2"/>
      <c r="E429" s="368"/>
      <c r="F429" s="368"/>
      <c r="G429" s="368"/>
      <c r="H429" s="368"/>
      <c r="I429" s="368"/>
      <c r="J429" s="368"/>
      <c r="K429" s="368"/>
      <c r="L429" s="368"/>
      <c r="M429" s="368"/>
      <c r="N429" s="368"/>
      <c r="O429" s="368"/>
      <c r="P429" s="368"/>
      <c r="Q429" s="368"/>
      <c r="R429" s="368"/>
      <c r="S429" s="368"/>
      <c r="T429" s="368"/>
      <c r="U429" s="368"/>
      <c r="V429" s="368"/>
      <c r="W429" s="368"/>
      <c r="X429" s="368"/>
      <c r="Y429" s="368"/>
    </row>
    <row r="430" spans="2:25">
      <c r="B430" s="2"/>
      <c r="C430" s="2"/>
      <c r="D430" s="2"/>
      <c r="E430" s="368"/>
      <c r="F430" s="368"/>
      <c r="G430" s="368"/>
      <c r="H430" s="368"/>
      <c r="I430" s="368"/>
      <c r="J430" s="368"/>
      <c r="K430" s="368"/>
      <c r="L430" s="368"/>
      <c r="M430" s="368"/>
      <c r="N430" s="368"/>
      <c r="O430" s="368"/>
      <c r="P430" s="368"/>
      <c r="Q430" s="368"/>
      <c r="R430" s="368"/>
      <c r="S430" s="368"/>
      <c r="T430" s="368"/>
      <c r="U430" s="368"/>
      <c r="V430" s="368"/>
      <c r="W430" s="368"/>
      <c r="X430" s="368"/>
      <c r="Y430" s="368"/>
    </row>
    <row r="431" spans="2:25">
      <c r="B431" s="2"/>
      <c r="C431" s="2"/>
      <c r="D431" s="2"/>
      <c r="E431" s="368"/>
      <c r="F431" s="368"/>
      <c r="G431" s="368"/>
      <c r="H431" s="368"/>
      <c r="I431" s="368"/>
      <c r="J431" s="368"/>
      <c r="K431" s="368"/>
      <c r="L431" s="368"/>
      <c r="M431" s="368"/>
      <c r="N431" s="368"/>
      <c r="O431" s="368"/>
      <c r="P431" s="368"/>
      <c r="Q431" s="368"/>
      <c r="R431" s="368"/>
      <c r="S431" s="368"/>
      <c r="T431" s="368"/>
      <c r="U431" s="368"/>
      <c r="V431" s="368"/>
      <c r="W431" s="368"/>
      <c r="X431" s="368"/>
      <c r="Y431" s="368"/>
    </row>
    <row r="432" spans="2:25">
      <c r="B432" s="2"/>
      <c r="C432" s="2"/>
      <c r="D432" s="2"/>
      <c r="E432" s="368"/>
      <c r="F432" s="368"/>
      <c r="G432" s="368"/>
      <c r="H432" s="368"/>
      <c r="I432" s="368"/>
      <c r="J432" s="368"/>
      <c r="K432" s="368"/>
      <c r="L432" s="368"/>
      <c r="M432" s="368"/>
      <c r="N432" s="368"/>
      <c r="O432" s="368"/>
      <c r="P432" s="368"/>
      <c r="Q432" s="368"/>
      <c r="R432" s="368"/>
      <c r="S432" s="368"/>
      <c r="T432" s="368"/>
      <c r="U432" s="368"/>
      <c r="V432" s="368"/>
      <c r="W432" s="368"/>
      <c r="X432" s="368"/>
      <c r="Y432" s="368"/>
    </row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</sheetData>
  <mergeCells count="6">
    <mergeCell ref="E6:Y6"/>
    <mergeCell ref="E7:I7"/>
    <mergeCell ref="J7:M7"/>
    <mergeCell ref="N7:Q7"/>
    <mergeCell ref="R7:U7"/>
    <mergeCell ref="V7:Y7"/>
  </mergeCells>
  <pageMargins left="1" right="1" top="1" bottom="1" header="0.5" footer="0.5"/>
  <pageSetup paperSize="17" scale="43" fitToHeight="2" orientation="landscape" r:id="rId1"/>
  <headerFooter>
    <oddHeader>&amp;COEB Adjustment Input Sheet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:W234"/>
  <sheetViews>
    <sheetView showGridLines="0" view="pageBreakPreview" zoomScale="50" zoomScaleNormal="60" zoomScaleSheetLayoutView="50" workbookViewId="0">
      <selection activeCell="AD22" sqref="AD22"/>
    </sheetView>
  </sheetViews>
  <sheetFormatPr defaultColWidth="9.26953125" defaultRowHeight="15.5" zeroHeight="1"/>
  <cols>
    <col min="1" max="1" width="2.7265625" style="3" customWidth="1"/>
    <col min="2" max="2" width="7.7265625" style="3" customWidth="1"/>
    <col min="3" max="3" width="60.26953125" style="3" bestFit="1" customWidth="1"/>
    <col min="4" max="4" width="22" style="3" bestFit="1" customWidth="1"/>
    <col min="5" max="5" width="22" style="3" customWidth="1"/>
    <col min="6" max="6" width="17" style="3" bestFit="1" customWidth="1"/>
    <col min="7" max="7" width="14.7265625" style="3" bestFit="1" customWidth="1"/>
    <col min="8" max="8" width="22.26953125" style="3" bestFit="1" customWidth="1"/>
    <col min="9" max="9" width="22.26953125" style="3" customWidth="1"/>
    <col min="10" max="10" width="17.26953125" style="3" bestFit="1" customWidth="1"/>
    <col min="11" max="11" width="15.453125" style="3" bestFit="1" customWidth="1"/>
    <col min="12" max="12" width="22.26953125" style="3" bestFit="1" customWidth="1"/>
    <col min="13" max="13" width="22.26953125" style="3" customWidth="1"/>
    <col min="14" max="14" width="17.26953125" style="3" bestFit="1" customWidth="1"/>
    <col min="15" max="15" width="14.7265625" style="3" bestFit="1" customWidth="1"/>
    <col min="16" max="16" width="22.26953125" style="3" bestFit="1" customWidth="1"/>
    <col min="17" max="17" width="22.26953125" style="3" customWidth="1"/>
    <col min="18" max="18" width="17.26953125" style="3" bestFit="1" customWidth="1"/>
    <col min="19" max="19" width="15.453125" style="3" bestFit="1" customWidth="1"/>
    <col min="20" max="20" width="22.26953125" style="3" bestFit="1" customWidth="1"/>
    <col min="21" max="21" width="22.26953125" style="3" customWidth="1"/>
    <col min="22" max="22" width="17.26953125" style="3" bestFit="1" customWidth="1"/>
    <col min="23" max="23" width="15.453125" style="3" bestFit="1" customWidth="1"/>
    <col min="24" max="16384" width="9.26953125" style="3"/>
  </cols>
  <sheetData>
    <row r="1" spans="1:23" ht="18">
      <c r="A1" s="2"/>
      <c r="B1" s="536" t="s">
        <v>181</v>
      </c>
      <c r="C1" s="536"/>
      <c r="D1" s="536"/>
      <c r="E1" s="536"/>
      <c r="F1" s="536"/>
      <c r="G1" s="536"/>
      <c r="H1" s="536"/>
      <c r="I1" s="536"/>
      <c r="J1" s="536"/>
      <c r="K1" s="536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381" t="str">
        <f>'1. Cover'!M1</f>
        <v>Updated: 2021-11-29</v>
      </c>
    </row>
    <row r="2" spans="1:23" ht="18">
      <c r="A2" s="2"/>
      <c r="B2" s="506"/>
      <c r="C2" s="331"/>
      <c r="D2" s="331"/>
      <c r="E2" s="331"/>
      <c r="F2" s="331"/>
      <c r="G2" s="331"/>
      <c r="H2" s="331"/>
      <c r="I2" s="331"/>
      <c r="J2" s="331"/>
      <c r="K2" s="331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381" t="str">
        <f>'1. Cover'!M2</f>
        <v>EB-2020-0290</v>
      </c>
    </row>
    <row r="3" spans="1:23" ht="18">
      <c r="A3" s="2"/>
      <c r="B3" s="331"/>
      <c r="C3" s="331"/>
      <c r="D3" s="331"/>
      <c r="E3" s="331"/>
      <c r="F3" s="331"/>
      <c r="G3" s="331"/>
      <c r="H3" s="331"/>
      <c r="I3" s="331"/>
      <c r="J3" s="331"/>
      <c r="K3" s="33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381" t="str">
        <f>'1. Cover'!M3</f>
        <v>Draft Payment Amounts Order</v>
      </c>
    </row>
    <row r="4" spans="1:23" ht="18">
      <c r="A4" s="2"/>
      <c r="B4" s="331"/>
      <c r="C4" s="331"/>
      <c r="D4" s="331"/>
      <c r="E4" s="331"/>
      <c r="F4" s="331"/>
      <c r="G4" s="331"/>
      <c r="H4" s="331"/>
      <c r="I4" s="331"/>
      <c r="J4" s="331"/>
      <c r="K4" s="331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381" t="str">
        <f>'1. Cover'!M4</f>
        <v>Appendix G</v>
      </c>
    </row>
    <row r="5" spans="1:23" ht="18.5" thickBot="1">
      <c r="A5" s="2"/>
      <c r="B5" s="331"/>
      <c r="C5" s="331"/>
      <c r="D5" s="331"/>
      <c r="E5" s="331"/>
      <c r="F5" s="331"/>
      <c r="G5" s="331"/>
      <c r="H5" s="331"/>
      <c r="I5" s="331"/>
      <c r="J5" s="331"/>
      <c r="K5" s="331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 ht="15.75" customHeight="1" thickBot="1">
      <c r="A6" s="2"/>
      <c r="B6" s="2"/>
      <c r="C6" s="2"/>
      <c r="D6" s="528" t="s">
        <v>25</v>
      </c>
      <c r="E6" s="529"/>
      <c r="F6" s="529"/>
      <c r="G6" s="530"/>
      <c r="H6" s="528" t="s">
        <v>76</v>
      </c>
      <c r="I6" s="529"/>
      <c r="J6" s="529"/>
      <c r="K6" s="529"/>
      <c r="L6" s="529"/>
      <c r="M6" s="529"/>
      <c r="N6" s="529"/>
      <c r="O6" s="529"/>
      <c r="P6" s="529"/>
      <c r="Q6" s="529"/>
      <c r="R6" s="529"/>
      <c r="S6" s="529"/>
      <c r="T6" s="529"/>
      <c r="U6" s="529"/>
      <c r="V6" s="529"/>
      <c r="W6" s="530"/>
    </row>
    <row r="7" spans="1:23">
      <c r="A7" s="2"/>
      <c r="B7" s="6"/>
      <c r="C7" s="512"/>
      <c r="D7" s="537">
        <v>2022</v>
      </c>
      <c r="E7" s="531"/>
      <c r="F7" s="526"/>
      <c r="G7" s="527"/>
      <c r="H7" s="526">
        <v>2023</v>
      </c>
      <c r="I7" s="526"/>
      <c r="J7" s="526"/>
      <c r="K7" s="527"/>
      <c r="L7" s="526">
        <v>2024</v>
      </c>
      <c r="M7" s="526"/>
      <c r="N7" s="526"/>
      <c r="O7" s="527"/>
      <c r="P7" s="526">
        <v>2025</v>
      </c>
      <c r="Q7" s="526"/>
      <c r="R7" s="526"/>
      <c r="S7" s="527"/>
      <c r="T7" s="526">
        <v>2026</v>
      </c>
      <c r="U7" s="526"/>
      <c r="V7" s="526"/>
      <c r="W7" s="527"/>
    </row>
    <row r="8" spans="1:23">
      <c r="A8" s="43"/>
      <c r="B8" s="7" t="s">
        <v>26</v>
      </c>
      <c r="C8" s="33"/>
      <c r="D8" s="171" t="s">
        <v>27</v>
      </c>
      <c r="E8" s="60" t="s">
        <v>30</v>
      </c>
      <c r="F8" s="145" t="s">
        <v>29</v>
      </c>
      <c r="G8" s="8" t="s">
        <v>29</v>
      </c>
      <c r="H8" s="60" t="s">
        <v>27</v>
      </c>
      <c r="I8" s="145" t="s">
        <v>28</v>
      </c>
      <c r="J8" s="145" t="s">
        <v>29</v>
      </c>
      <c r="K8" s="8" t="s">
        <v>29</v>
      </c>
      <c r="L8" s="60" t="s">
        <v>27</v>
      </c>
      <c r="M8" s="145" t="s">
        <v>28</v>
      </c>
      <c r="N8" s="145" t="s">
        <v>29</v>
      </c>
      <c r="O8" s="8" t="s">
        <v>29</v>
      </c>
      <c r="P8" s="60" t="s">
        <v>27</v>
      </c>
      <c r="Q8" s="145" t="s">
        <v>28</v>
      </c>
      <c r="R8" s="145" t="s">
        <v>29</v>
      </c>
      <c r="S8" s="8" t="s">
        <v>29</v>
      </c>
      <c r="T8" s="60" t="s">
        <v>27</v>
      </c>
      <c r="U8" s="145" t="s">
        <v>30</v>
      </c>
      <c r="V8" s="145" t="s">
        <v>29</v>
      </c>
      <c r="W8" s="8" t="s">
        <v>29</v>
      </c>
    </row>
    <row r="9" spans="1:23" ht="16" thickBot="1">
      <c r="A9" s="2"/>
      <c r="B9" s="9" t="s">
        <v>11</v>
      </c>
      <c r="C9" s="9" t="s">
        <v>31</v>
      </c>
      <c r="D9" s="216">
        <f>'4a. OEB_Adjustment_Input_Sheet'!$E$9</f>
        <v>44196</v>
      </c>
      <c r="E9" s="215">
        <v>44393</v>
      </c>
      <c r="F9" s="146" t="s">
        <v>33</v>
      </c>
      <c r="G9" s="10" t="s">
        <v>34</v>
      </c>
      <c r="H9" s="216">
        <f>'4a. OEB_Adjustment_Input_Sheet'!$E$9</f>
        <v>44196</v>
      </c>
      <c r="I9" s="215">
        <v>44393</v>
      </c>
      <c r="J9" s="146" t="s">
        <v>33</v>
      </c>
      <c r="K9" s="10" t="s">
        <v>34</v>
      </c>
      <c r="L9" s="216">
        <f>'4a. OEB_Adjustment_Input_Sheet'!$E$9</f>
        <v>44196</v>
      </c>
      <c r="M9" s="215">
        <v>44393</v>
      </c>
      <c r="N9" s="146" t="s">
        <v>33</v>
      </c>
      <c r="O9" s="10" t="s">
        <v>34</v>
      </c>
      <c r="P9" s="216">
        <f>'4a. OEB_Adjustment_Input_Sheet'!$E$9</f>
        <v>44196</v>
      </c>
      <c r="Q9" s="215">
        <v>44393</v>
      </c>
      <c r="R9" s="146" t="s">
        <v>33</v>
      </c>
      <c r="S9" s="10" t="s">
        <v>34</v>
      </c>
      <c r="T9" s="216">
        <f>'4a. OEB_Adjustment_Input_Sheet'!$E$9</f>
        <v>44196</v>
      </c>
      <c r="U9" s="215">
        <v>44393</v>
      </c>
      <c r="V9" s="146" t="s">
        <v>33</v>
      </c>
      <c r="W9" s="10" t="s">
        <v>34</v>
      </c>
    </row>
    <row r="10" spans="1:23">
      <c r="A10" s="2"/>
      <c r="B10" s="68"/>
      <c r="C10" s="498"/>
      <c r="D10" s="142" t="s">
        <v>35</v>
      </c>
      <c r="E10" s="142" t="s">
        <v>36</v>
      </c>
      <c r="F10" s="494" t="s">
        <v>37</v>
      </c>
      <c r="G10" s="144" t="s">
        <v>38</v>
      </c>
      <c r="H10" s="501" t="s">
        <v>39</v>
      </c>
      <c r="I10" s="142" t="s">
        <v>40</v>
      </c>
      <c r="J10" s="143" t="s">
        <v>41</v>
      </c>
      <c r="K10" s="144" t="s">
        <v>42</v>
      </c>
      <c r="L10" s="142" t="s">
        <v>43</v>
      </c>
      <c r="M10" s="142" t="s">
        <v>44</v>
      </c>
      <c r="N10" s="143" t="s">
        <v>45</v>
      </c>
      <c r="O10" s="144" t="s">
        <v>46</v>
      </c>
      <c r="P10" s="142" t="s">
        <v>47</v>
      </c>
      <c r="Q10" s="142" t="s">
        <v>48</v>
      </c>
      <c r="R10" s="143" t="s">
        <v>49</v>
      </c>
      <c r="S10" s="144" t="s">
        <v>50</v>
      </c>
      <c r="T10" s="142" t="s">
        <v>51</v>
      </c>
      <c r="U10" s="501" t="s">
        <v>52</v>
      </c>
      <c r="V10" s="143" t="s">
        <v>53</v>
      </c>
      <c r="W10" s="144" t="s">
        <v>54</v>
      </c>
    </row>
    <row r="11" spans="1:23">
      <c r="A11" s="2"/>
      <c r="B11" s="11"/>
      <c r="C11" s="2"/>
      <c r="D11" s="68"/>
      <c r="E11" s="2"/>
      <c r="F11" s="2"/>
      <c r="G11" s="167"/>
      <c r="H11" s="2"/>
      <c r="I11" s="2"/>
      <c r="J11" s="2"/>
      <c r="K11" s="167"/>
      <c r="L11" s="2"/>
      <c r="M11" s="2"/>
      <c r="N11" s="2"/>
      <c r="O11" s="167"/>
      <c r="P11" s="2"/>
      <c r="Q11" s="2"/>
      <c r="R11" s="2"/>
      <c r="S11" s="167"/>
      <c r="T11" s="2"/>
      <c r="U11" s="2"/>
      <c r="V11" s="2"/>
      <c r="W11" s="167"/>
    </row>
    <row r="12" spans="1:23">
      <c r="A12" s="2"/>
      <c r="B12" s="36">
        <v>1</v>
      </c>
      <c r="C12" s="2" t="s">
        <v>182</v>
      </c>
      <c r="D12" s="382">
        <f>D23</f>
        <v>8646.7865451590078</v>
      </c>
      <c r="E12" s="426">
        <f t="shared" ref="E12" si="0">E23</f>
        <v>8616.1530640881429</v>
      </c>
      <c r="F12" s="383">
        <f>F21</f>
        <v>-89.476647951833002</v>
      </c>
      <c r="G12" s="384">
        <f t="shared" ref="G12" si="1">G23</f>
        <v>8526.6764161363099</v>
      </c>
      <c r="H12" s="382">
        <f>H23</f>
        <v>8788.7390426210259</v>
      </c>
      <c r="I12" s="426">
        <f t="shared" ref="I12" si="2">I23</f>
        <v>8701.4908830389049</v>
      </c>
      <c r="J12" s="383">
        <f>J21</f>
        <v>-86.52336486641434</v>
      </c>
      <c r="K12" s="384">
        <f t="shared" ref="K12" si="3">K23</f>
        <v>8614.9675181724906</v>
      </c>
      <c r="L12" s="382">
        <f>L23</f>
        <v>11260.748933542383</v>
      </c>
      <c r="M12" s="426">
        <f t="shared" ref="M12" si="4">M23</f>
        <v>11116.940371581213</v>
      </c>
      <c r="N12" s="383">
        <f>N21</f>
        <v>-83.570081780988403</v>
      </c>
      <c r="O12" s="384">
        <f t="shared" ref="O12" si="5">O23</f>
        <v>11033.370289800225</v>
      </c>
      <c r="P12" s="382">
        <f>P23</f>
        <v>12468.456446489176</v>
      </c>
      <c r="Q12" s="426">
        <f t="shared" ref="Q12" si="6">Q23</f>
        <v>12269.43473322888</v>
      </c>
      <c r="R12" s="383">
        <f>S12-Q12</f>
        <v>-80.616798695571561</v>
      </c>
      <c r="S12" s="384">
        <f t="shared" ref="S12" si="7">S23</f>
        <v>12188.817934533308</v>
      </c>
      <c r="T12" s="382">
        <f>T23</f>
        <v>13312.045406344037</v>
      </c>
      <c r="U12" s="426">
        <f t="shared" ref="U12" si="8">U23</f>
        <v>13069.463654210162</v>
      </c>
      <c r="V12" s="383">
        <f>W12-U12</f>
        <v>-77.66351561015108</v>
      </c>
      <c r="W12" s="384">
        <f t="shared" ref="W12" si="9">W23</f>
        <v>12991.800138600011</v>
      </c>
    </row>
    <row r="13" spans="1:23" ht="16" thickBot="1">
      <c r="A13" s="2"/>
      <c r="B13" s="37">
        <v>2</v>
      </c>
      <c r="C13" s="56" t="s">
        <v>183</v>
      </c>
      <c r="D13" s="279">
        <v>0.52461931876564483</v>
      </c>
      <c r="E13" s="354">
        <v>0.52373413110433809</v>
      </c>
      <c r="F13" s="385">
        <f>G13-E13</f>
        <v>-2.6045047081861838E-3</v>
      </c>
      <c r="G13" s="280">
        <v>0.5211296263961519</v>
      </c>
      <c r="H13" s="279">
        <v>0.52230543415227026</v>
      </c>
      <c r="I13" s="354">
        <v>0.51981564681412495</v>
      </c>
      <c r="J13" s="385">
        <f>K13-I13</f>
        <v>-2.4948686338955861E-3</v>
      </c>
      <c r="K13" s="280">
        <v>0.51732077818022937</v>
      </c>
      <c r="L13" s="279">
        <v>0.57916830002560249</v>
      </c>
      <c r="M13" s="354">
        <v>0.57603245302195727</v>
      </c>
      <c r="N13" s="385">
        <f>O13-M13</f>
        <v>-1.8438678937590103E-3</v>
      </c>
      <c r="O13" s="280">
        <v>0.57418858512819826</v>
      </c>
      <c r="P13" s="279">
        <v>0.5942751570727306</v>
      </c>
      <c r="Q13" s="354">
        <v>0.59038966299384654</v>
      </c>
      <c r="R13" s="385">
        <f>S13-Q13</f>
        <v>-1.5951393487562138E-3</v>
      </c>
      <c r="S13" s="280">
        <v>0.58879452364509033</v>
      </c>
      <c r="T13" s="279">
        <v>0.59992140811882677</v>
      </c>
      <c r="U13" s="354">
        <v>0.59549932451147103</v>
      </c>
      <c r="V13" s="385">
        <f>W13-U13</f>
        <v>-1.4364792506970092E-3</v>
      </c>
      <c r="W13" s="280">
        <v>0.59406284526077402</v>
      </c>
    </row>
    <row r="14" spans="1:23" ht="16" thickBot="1">
      <c r="A14" s="2"/>
      <c r="B14" s="45"/>
      <c r="C14" s="2"/>
      <c r="D14" s="377"/>
      <c r="E14" s="377"/>
      <c r="F14" s="386"/>
      <c r="G14" s="386"/>
      <c r="H14" s="386"/>
      <c r="I14" s="386"/>
      <c r="J14" s="386"/>
      <c r="K14" s="386"/>
      <c r="L14" s="386"/>
      <c r="M14" s="386"/>
      <c r="N14" s="386"/>
      <c r="O14" s="386"/>
      <c r="P14" s="386"/>
      <c r="Q14" s="386"/>
      <c r="R14" s="386"/>
      <c r="S14" s="386"/>
      <c r="T14" s="386"/>
      <c r="U14" s="386"/>
      <c r="V14" s="386"/>
      <c r="W14" s="386"/>
    </row>
    <row r="15" spans="1:23" ht="12.75" customHeight="1" thickBot="1">
      <c r="A15" s="2"/>
      <c r="B15" s="2"/>
      <c r="C15" s="2"/>
      <c r="D15" s="532" t="s">
        <v>76</v>
      </c>
      <c r="E15" s="533"/>
      <c r="F15" s="533"/>
      <c r="G15" s="533"/>
      <c r="H15" s="533"/>
      <c r="I15" s="533"/>
      <c r="J15" s="533"/>
      <c r="K15" s="533"/>
      <c r="L15" s="533"/>
      <c r="M15" s="533"/>
      <c r="N15" s="533"/>
      <c r="O15" s="533"/>
      <c r="P15" s="533"/>
      <c r="Q15" s="533"/>
      <c r="R15" s="533"/>
      <c r="S15" s="533"/>
      <c r="T15" s="533"/>
      <c r="U15" s="533"/>
      <c r="V15" s="533"/>
      <c r="W15" s="534"/>
    </row>
    <row r="16" spans="1:23">
      <c r="A16" s="2"/>
      <c r="B16" s="35"/>
      <c r="C16" s="511"/>
      <c r="D16" s="537">
        <v>2022</v>
      </c>
      <c r="E16" s="531"/>
      <c r="F16" s="526"/>
      <c r="G16" s="527"/>
      <c r="H16" s="526">
        <v>2023</v>
      </c>
      <c r="I16" s="526"/>
      <c r="J16" s="526"/>
      <c r="K16" s="527"/>
      <c r="L16" s="526">
        <v>2024</v>
      </c>
      <c r="M16" s="526"/>
      <c r="N16" s="526"/>
      <c r="O16" s="527"/>
      <c r="P16" s="526">
        <v>2025</v>
      </c>
      <c r="Q16" s="526"/>
      <c r="R16" s="526"/>
      <c r="S16" s="527"/>
      <c r="T16" s="526">
        <v>2026</v>
      </c>
      <c r="U16" s="526"/>
      <c r="V16" s="526"/>
      <c r="W16" s="527"/>
    </row>
    <row r="17" spans="2:23">
      <c r="B17" s="32" t="s">
        <v>26</v>
      </c>
      <c r="C17" s="34"/>
      <c r="D17" s="171" t="s">
        <v>27</v>
      </c>
      <c r="E17" s="60" t="s">
        <v>30</v>
      </c>
      <c r="F17" s="145" t="s">
        <v>29</v>
      </c>
      <c r="G17" s="8" t="s">
        <v>29</v>
      </c>
      <c r="H17" s="171" t="s">
        <v>27</v>
      </c>
      <c r="I17" s="145" t="s">
        <v>28</v>
      </c>
      <c r="J17" s="145" t="s">
        <v>29</v>
      </c>
      <c r="K17" s="8" t="s">
        <v>29</v>
      </c>
      <c r="L17" s="171" t="s">
        <v>27</v>
      </c>
      <c r="M17" s="145" t="s">
        <v>30</v>
      </c>
      <c r="N17" s="145" t="s">
        <v>29</v>
      </c>
      <c r="O17" s="8" t="s">
        <v>29</v>
      </c>
      <c r="P17" s="171" t="s">
        <v>27</v>
      </c>
      <c r="Q17" s="145" t="s">
        <v>28</v>
      </c>
      <c r="R17" s="145" t="s">
        <v>29</v>
      </c>
      <c r="S17" s="8" t="s">
        <v>29</v>
      </c>
      <c r="T17" s="171" t="s">
        <v>27</v>
      </c>
      <c r="U17" s="145" t="s">
        <v>30</v>
      </c>
      <c r="V17" s="145" t="s">
        <v>29</v>
      </c>
      <c r="W17" s="8" t="s">
        <v>29</v>
      </c>
    </row>
    <row r="18" spans="2:23" ht="16" thickBot="1">
      <c r="B18" s="17" t="s">
        <v>11</v>
      </c>
      <c r="C18" s="16" t="s">
        <v>31</v>
      </c>
      <c r="D18" s="216">
        <f>'4a. OEB_Adjustment_Input_Sheet'!$E$9</f>
        <v>44196</v>
      </c>
      <c r="E18" s="215" t="s">
        <v>184</v>
      </c>
      <c r="F18" s="146" t="s">
        <v>33</v>
      </c>
      <c r="G18" s="10" t="s">
        <v>34</v>
      </c>
      <c r="H18" s="216">
        <f>'4a. OEB_Adjustment_Input_Sheet'!$E$9</f>
        <v>44196</v>
      </c>
      <c r="I18" s="215" t="s">
        <v>184</v>
      </c>
      <c r="J18" s="146" t="s">
        <v>33</v>
      </c>
      <c r="K18" s="10" t="s">
        <v>34</v>
      </c>
      <c r="L18" s="216">
        <f>'4a. OEB_Adjustment_Input_Sheet'!$E$9</f>
        <v>44196</v>
      </c>
      <c r="M18" s="215" t="s">
        <v>184</v>
      </c>
      <c r="N18" s="146" t="s">
        <v>33</v>
      </c>
      <c r="O18" s="10" t="s">
        <v>34</v>
      </c>
      <c r="P18" s="216">
        <f>'4a. OEB_Adjustment_Input_Sheet'!$E$9</f>
        <v>44196</v>
      </c>
      <c r="Q18" s="215" t="s">
        <v>184</v>
      </c>
      <c r="R18" s="146" t="s">
        <v>33</v>
      </c>
      <c r="S18" s="10" t="s">
        <v>34</v>
      </c>
      <c r="T18" s="216">
        <f>'4a. OEB_Adjustment_Input_Sheet'!$E$9</f>
        <v>44196</v>
      </c>
      <c r="U18" s="215" t="s">
        <v>184</v>
      </c>
      <c r="V18" s="146" t="s">
        <v>33</v>
      </c>
      <c r="W18" s="10" t="s">
        <v>34</v>
      </c>
    </row>
    <row r="19" spans="2:23">
      <c r="B19" s="68"/>
      <c r="C19" s="498"/>
      <c r="D19" s="142" t="s">
        <v>35</v>
      </c>
      <c r="E19" s="142" t="s">
        <v>36</v>
      </c>
      <c r="F19" s="494" t="s">
        <v>37</v>
      </c>
      <c r="G19" s="144" t="s">
        <v>38</v>
      </c>
      <c r="H19" s="501" t="s">
        <v>39</v>
      </c>
      <c r="I19" s="142" t="s">
        <v>40</v>
      </c>
      <c r="J19" s="143" t="s">
        <v>41</v>
      </c>
      <c r="K19" s="144" t="s">
        <v>42</v>
      </c>
      <c r="L19" s="142" t="s">
        <v>43</v>
      </c>
      <c r="M19" s="142" t="s">
        <v>44</v>
      </c>
      <c r="N19" s="143" t="s">
        <v>45</v>
      </c>
      <c r="O19" s="144" t="s">
        <v>46</v>
      </c>
      <c r="P19" s="142" t="s">
        <v>47</v>
      </c>
      <c r="Q19" s="142" t="s">
        <v>48</v>
      </c>
      <c r="R19" s="143" t="s">
        <v>49</v>
      </c>
      <c r="S19" s="144" t="s">
        <v>50</v>
      </c>
      <c r="T19" s="142" t="s">
        <v>51</v>
      </c>
      <c r="U19" s="142" t="s">
        <v>77</v>
      </c>
      <c r="V19" s="143" t="s">
        <v>53</v>
      </c>
      <c r="W19" s="144" t="s">
        <v>54</v>
      </c>
    </row>
    <row r="20" spans="2:23" ht="21" customHeight="1" thickBot="1">
      <c r="B20" s="11" t="s">
        <v>71</v>
      </c>
      <c r="C20" s="2"/>
      <c r="D20" s="74"/>
      <c r="E20" s="53"/>
      <c r="F20" s="53"/>
      <c r="G20" s="54"/>
      <c r="H20" s="74"/>
      <c r="I20" s="53"/>
      <c r="J20" s="51"/>
      <c r="K20" s="54"/>
      <c r="L20" s="74"/>
      <c r="M20" s="53"/>
      <c r="N20" s="51"/>
      <c r="O20" s="54"/>
      <c r="P20" s="74"/>
      <c r="Q20" s="53"/>
      <c r="R20" s="51"/>
      <c r="S20" s="54"/>
      <c r="T20" s="74"/>
      <c r="U20" s="53"/>
      <c r="V20" s="51"/>
      <c r="W20" s="54"/>
    </row>
    <row r="21" spans="2:23">
      <c r="B21" s="36">
        <v>3</v>
      </c>
      <c r="C21" s="2" t="s">
        <v>185</v>
      </c>
      <c r="D21" s="135">
        <f>'4a. OEB_Adjustment_Input_Sheet'!E45</f>
        <v>8720.3615996845092</v>
      </c>
      <c r="E21" s="156">
        <f>'4a. OEB_Adjustment_Input_Sheet'!F45</f>
        <v>8689.7281186136443</v>
      </c>
      <c r="F21" s="191">
        <f>G21-E21</f>
        <v>-89.476647951833002</v>
      </c>
      <c r="G21" s="136">
        <f>'4a. OEB_Adjustment_Input_Sheet'!H45</f>
        <v>8600.2514706618113</v>
      </c>
      <c r="H21" s="135">
        <f>'4a. OEB_Adjustment_Input_Sheet'!I45</f>
        <v>8788.7390426210259</v>
      </c>
      <c r="I21" s="156">
        <f>'4a. OEB_Adjustment_Input_Sheet'!J45</f>
        <v>8701.4908830389049</v>
      </c>
      <c r="J21" s="191">
        <f>K21-I21</f>
        <v>-86.52336486641434</v>
      </c>
      <c r="K21" s="136">
        <f>'4a. OEB_Adjustment_Input_Sheet'!L45</f>
        <v>8614.9675181724906</v>
      </c>
      <c r="L21" s="135">
        <f>'4a. OEB_Adjustment_Input_Sheet'!M45</f>
        <v>11260.748933542383</v>
      </c>
      <c r="M21" s="156">
        <f>'4a. OEB_Adjustment_Input_Sheet'!N45</f>
        <v>11116.940371581213</v>
      </c>
      <c r="N21" s="191">
        <f>O21-M21</f>
        <v>-83.570081780988403</v>
      </c>
      <c r="O21" s="136">
        <f>'4a. OEB_Adjustment_Input_Sheet'!P45</f>
        <v>11033.370289800225</v>
      </c>
      <c r="P21" s="135">
        <f>'4a. OEB_Adjustment_Input_Sheet'!Q45</f>
        <v>12468.456446489176</v>
      </c>
      <c r="Q21" s="156">
        <f>'4a. OEB_Adjustment_Input_Sheet'!R45</f>
        <v>12269.43473322888</v>
      </c>
      <c r="R21" s="191">
        <f>S21-Q21</f>
        <v>-80.616798695571561</v>
      </c>
      <c r="S21" s="136">
        <f>'4a. OEB_Adjustment_Input_Sheet'!T45</f>
        <v>12188.817934533308</v>
      </c>
      <c r="T21" s="135">
        <f>'4a. OEB_Adjustment_Input_Sheet'!U45</f>
        <v>13312.045406344037</v>
      </c>
      <c r="U21" s="156">
        <f>'4a. OEB_Adjustment_Input_Sheet'!V45</f>
        <v>13069.463654210162</v>
      </c>
      <c r="V21" s="191">
        <f>W21-U21</f>
        <v>-77.66351561015108</v>
      </c>
      <c r="W21" s="136">
        <f>'4a. OEB_Adjustment_Input_Sheet'!X45</f>
        <v>12991.800138600011</v>
      </c>
    </row>
    <row r="22" spans="2:23">
      <c r="B22" s="36">
        <v>4</v>
      </c>
      <c r="C22" s="2" t="s">
        <v>75</v>
      </c>
      <c r="D22" s="387">
        <f>'4a. OEB_Adjustment_Input_Sheet'!E32</f>
        <v>73.575054525500491</v>
      </c>
      <c r="E22" s="359">
        <f>'4a. OEB_Adjustment_Input_Sheet'!F32</f>
        <v>73.575054525500491</v>
      </c>
      <c r="F22" s="121">
        <f>G22-E22</f>
        <v>0</v>
      </c>
      <c r="G22" s="388">
        <f>'4a. OEB_Adjustment_Input_Sheet'!H32</f>
        <v>73.575054525500491</v>
      </c>
      <c r="H22" s="435">
        <f>'4a. OEB_Adjustment_Input_Sheet'!I32</f>
        <v>0</v>
      </c>
      <c r="I22" s="427">
        <f>'4a. OEB_Adjustment_Input_Sheet'!J32</f>
        <v>0</v>
      </c>
      <c r="J22" s="121">
        <f>K22-I22</f>
        <v>0</v>
      </c>
      <c r="K22" s="388">
        <f>'4a. OEB_Adjustment_Input_Sheet'!L32</f>
        <v>0</v>
      </c>
      <c r="L22" s="387">
        <f>'4a. OEB_Adjustment_Input_Sheet'!M32</f>
        <v>0</v>
      </c>
      <c r="M22" s="359">
        <f>'4a. OEB_Adjustment_Input_Sheet'!N32</f>
        <v>0</v>
      </c>
      <c r="N22" s="121">
        <f>O22-M22</f>
        <v>0</v>
      </c>
      <c r="O22" s="388">
        <f>'4a. OEB_Adjustment_Input_Sheet'!P32</f>
        <v>0</v>
      </c>
      <c r="P22" s="387">
        <f>'4a. OEB_Adjustment_Input_Sheet'!Q32</f>
        <v>0</v>
      </c>
      <c r="Q22" s="359">
        <f>'4a. OEB_Adjustment_Input_Sheet'!R32</f>
        <v>0</v>
      </c>
      <c r="R22" s="121">
        <f>S22-Q22</f>
        <v>0</v>
      </c>
      <c r="S22" s="105">
        <f>'4a. OEB_Adjustment_Input_Sheet'!T46</f>
        <v>0</v>
      </c>
      <c r="T22" s="387">
        <f>'4a. OEB_Adjustment_Input_Sheet'!U32</f>
        <v>0</v>
      </c>
      <c r="U22" s="359">
        <f>'4a. OEB_Adjustment_Input_Sheet'!V32</f>
        <v>0</v>
      </c>
      <c r="V22" s="121">
        <f>W22-U22</f>
        <v>0</v>
      </c>
      <c r="W22" s="388">
        <f>'4a. OEB_Adjustment_Input_Sheet'!X32</f>
        <v>0</v>
      </c>
    </row>
    <row r="23" spans="2:23" ht="16" thickBot="1">
      <c r="B23" s="36">
        <v>5</v>
      </c>
      <c r="C23" s="12" t="s">
        <v>186</v>
      </c>
      <c r="D23" s="172">
        <f>D21-D22</f>
        <v>8646.7865451590078</v>
      </c>
      <c r="E23" s="428">
        <f t="shared" ref="E23" si="10">E21-E22</f>
        <v>8616.1530640881429</v>
      </c>
      <c r="F23" s="151">
        <f>G23-E23</f>
        <v>-89.476647951833002</v>
      </c>
      <c r="G23" s="152">
        <f t="shared" ref="G23" si="11">G21-G22</f>
        <v>8526.6764161363099</v>
      </c>
      <c r="H23" s="172">
        <f>H21-H22</f>
        <v>8788.7390426210259</v>
      </c>
      <c r="I23" s="428">
        <f t="shared" ref="I23" si="12">I21-I22</f>
        <v>8701.4908830389049</v>
      </c>
      <c r="J23" s="151">
        <f>K23-I23</f>
        <v>-86.52336486641434</v>
      </c>
      <c r="K23" s="152">
        <f t="shared" ref="K23" si="13">K21-K22</f>
        <v>8614.9675181724906</v>
      </c>
      <c r="L23" s="172">
        <f>L21-L22</f>
        <v>11260.748933542383</v>
      </c>
      <c r="M23" s="428">
        <f t="shared" ref="M23" si="14">M21-M22</f>
        <v>11116.940371581213</v>
      </c>
      <c r="N23" s="151">
        <f>O23-M23</f>
        <v>-83.570081780988403</v>
      </c>
      <c r="O23" s="152">
        <f t="shared" ref="O23" si="15">O21-O22</f>
        <v>11033.370289800225</v>
      </c>
      <c r="P23" s="172">
        <f>P21-P22</f>
        <v>12468.456446489176</v>
      </c>
      <c r="Q23" s="428">
        <f t="shared" ref="Q23" si="16">Q21-Q22</f>
        <v>12269.43473322888</v>
      </c>
      <c r="R23" s="151">
        <f>S23-Q23</f>
        <v>-80.616798695571561</v>
      </c>
      <c r="S23" s="152">
        <f t="shared" ref="S23" si="17">S21-S22</f>
        <v>12188.817934533308</v>
      </c>
      <c r="T23" s="172">
        <f>T21-T22</f>
        <v>13312.045406344037</v>
      </c>
      <c r="U23" s="428">
        <f t="shared" ref="U23" si="18">U21-U22</f>
        <v>13069.463654210162</v>
      </c>
      <c r="V23" s="151">
        <f>W23-U23</f>
        <v>-77.66351561015108</v>
      </c>
      <c r="W23" s="152">
        <f t="shared" ref="W23" si="19">W21-W22</f>
        <v>12991.800138600011</v>
      </c>
    </row>
    <row r="24" spans="2:23" ht="16" thickBot="1">
      <c r="B24" s="36"/>
      <c r="C24" s="2"/>
      <c r="D24" s="389"/>
      <c r="E24" s="360"/>
      <c r="F24" s="43"/>
      <c r="G24" s="44"/>
      <c r="H24" s="389"/>
      <c r="I24" s="360"/>
      <c r="J24" s="43"/>
      <c r="K24" s="44"/>
      <c r="L24" s="389"/>
      <c r="M24" s="360"/>
      <c r="N24" s="43"/>
      <c r="O24" s="44"/>
      <c r="P24" s="389"/>
      <c r="Q24" s="360"/>
      <c r="R24" s="43"/>
      <c r="S24" s="44"/>
      <c r="T24" s="389"/>
      <c r="U24" s="360"/>
      <c r="V24" s="43"/>
      <c r="W24" s="44"/>
    </row>
    <row r="25" spans="2:23">
      <c r="B25" s="36">
        <v>6</v>
      </c>
      <c r="C25" s="12" t="s">
        <v>187</v>
      </c>
      <c r="D25" s="119">
        <f>D23*'4a. OEB_Adjustment_Input_Sheet'!E12</f>
        <v>4323.3932725795039</v>
      </c>
      <c r="E25" s="432">
        <f>('4a. OEB_Adjustment_Input_Sheet'!F30+'4a. OEB_Adjustment_Input_Sheet'!F31)*'5. Rate_Base_&amp;_Cost_of_Capital'!E13-'4a. OEB_Adjustment_Input_Sheet'!F31</f>
        <v>3748.4332346711594</v>
      </c>
      <c r="F25" s="120">
        <f>G25-E25</f>
        <v>-40.264491578324851</v>
      </c>
      <c r="G25" s="120">
        <v>3708.1687430928346</v>
      </c>
      <c r="H25" s="119">
        <f>H23*'4a. OEB_Adjustment_Input_Sheet'!I12</f>
        <v>4394.3695213105129</v>
      </c>
      <c r="I25" s="432">
        <f>('4a. OEB_Adjustment_Input_Sheet'!J30+'4a. OEB_Adjustment_Input_Sheet'!J31)*'5. Rate_Base_&amp;_Cost_of_Capital'!I13-'4a. OEB_Adjustment_Input_Sheet'!J31</f>
        <v>3802.6758637557255</v>
      </c>
      <c r="J25" s="120">
        <f>K25-I25</f>
        <v>-38.935514189886817</v>
      </c>
      <c r="K25" s="120">
        <v>3763.7403495658386</v>
      </c>
      <c r="L25" s="119">
        <f>L23*'4a. OEB_Adjustment_Input_Sheet'!M12</f>
        <v>5630.3744667711917</v>
      </c>
      <c r="M25" s="432">
        <f>('4a. OEB_Adjustment_Input_Sheet'!N30+'4a. OEB_Adjustment_Input_Sheet'!N31)*'5. Rate_Base_&amp;_Cost_of_Capital'!M13-'4a. OEB_Adjustment_Input_Sheet'!N31</f>
        <v>4905.0301566031112</v>
      </c>
      <c r="N25" s="120">
        <f>O25-M25</f>
        <v>-37.606536801443326</v>
      </c>
      <c r="O25" s="120">
        <v>4867.4236198016679</v>
      </c>
      <c r="P25" s="119">
        <f>P23*'4a. OEB_Adjustment_Input_Sheet'!Q12</f>
        <v>6234.2282232445878</v>
      </c>
      <c r="Q25" s="432">
        <f>('4a. OEB_Adjustment_Input_Sheet'!R30+'4a. OEB_Adjustment_Input_Sheet'!R31)*'5. Rate_Base_&amp;_Cost_of_Capital'!Q13-'4a. OEB_Adjustment_Input_Sheet'!R31</f>
        <v>5437.1661023448924</v>
      </c>
      <c r="R25" s="120">
        <f>S25-Q25</f>
        <v>-36.277559413006202</v>
      </c>
      <c r="S25" s="120">
        <v>5400.8885429318861</v>
      </c>
      <c r="T25" s="119">
        <f>T23*'4a. OEB_Adjustment_Input_Sheet'!U12</f>
        <v>6656.0227031720187</v>
      </c>
      <c r="U25" s="432">
        <f>('4a. OEB_Adjustment_Input_Sheet'!V30+'4a. OEB_Adjustment_Input_Sheet'!V31)*'5. Rate_Base_&amp;_Cost_of_Capital'!U13-'4a. OEB_Adjustment_Input_Sheet'!V31</f>
        <v>5808.3057692892889</v>
      </c>
      <c r="V25" s="120">
        <f>W25-U25</f>
        <v>-34.948582024570896</v>
      </c>
      <c r="W25" s="120">
        <v>5773.357187264718</v>
      </c>
    </row>
    <row r="26" spans="2:23" ht="16" thickBot="1">
      <c r="B26" s="36">
        <v>7</v>
      </c>
      <c r="C26" s="12" t="s">
        <v>188</v>
      </c>
      <c r="D26" s="106"/>
      <c r="E26" s="122">
        <f>'4a. OEB_Adjustment_Input_Sheet'!F31</f>
        <v>128.83564416850442</v>
      </c>
      <c r="F26" s="109">
        <f>G26-E26</f>
        <v>0</v>
      </c>
      <c r="G26" s="107">
        <f>'4a. OEB_Adjustment_Input_Sheet'!H31</f>
        <v>128.83564416850442</v>
      </c>
      <c r="H26" s="106"/>
      <c r="I26" s="122">
        <f>'4a. OEB_Adjustment_Input_Sheet'!J31</f>
        <v>112.99503361178179</v>
      </c>
      <c r="J26" s="109">
        <f>K26-I26</f>
        <v>0</v>
      </c>
      <c r="K26" s="107">
        <f>'4a. OEB_Adjustment_Input_Sheet'!L31</f>
        <v>112.99503361178179</v>
      </c>
      <c r="L26" s="106"/>
      <c r="M26" s="122">
        <f>'4a. OEB_Adjustment_Input_Sheet'!N31</f>
        <v>97.593010608434184</v>
      </c>
      <c r="N26" s="109">
        <f>O26-M26</f>
        <v>0</v>
      </c>
      <c r="O26" s="107">
        <f>'4a. OEB_Adjustment_Input_Sheet'!P31</f>
        <v>97.593010608434184</v>
      </c>
      <c r="P26" s="106"/>
      <c r="Q26" s="122">
        <f>'4a. OEB_Adjustment_Input_Sheet'!R31</f>
        <v>84.079527608102282</v>
      </c>
      <c r="R26" s="109">
        <f>S26-Q26</f>
        <v>0</v>
      </c>
      <c r="S26" s="107">
        <f>'4a. OEB_Adjustment_Input_Sheet'!T31</f>
        <v>84.079527608102282</v>
      </c>
      <c r="T26" s="106"/>
      <c r="U26" s="122">
        <f>'4a. OEB_Adjustment_Input_Sheet'!V31</f>
        <v>72.95287510528604</v>
      </c>
      <c r="V26" s="109">
        <f>W26-U26</f>
        <v>0</v>
      </c>
      <c r="W26" s="107">
        <f>'4a. OEB_Adjustment_Input_Sheet'!X31</f>
        <v>72.95287510528604</v>
      </c>
    </row>
    <row r="27" spans="2:23" ht="16" thickBot="1">
      <c r="B27" s="36"/>
      <c r="C27" s="2"/>
      <c r="D27" s="48"/>
      <c r="E27" s="43"/>
      <c r="F27" s="43"/>
      <c r="G27" s="44"/>
      <c r="H27" s="48"/>
      <c r="I27" s="43"/>
      <c r="J27" s="43"/>
      <c r="K27" s="44"/>
      <c r="L27" s="48"/>
      <c r="M27" s="43"/>
      <c r="N27" s="43"/>
      <c r="O27" s="44"/>
      <c r="P27" s="48"/>
      <c r="Q27" s="43"/>
      <c r="R27" s="43"/>
      <c r="S27" s="44"/>
      <c r="T27" s="48"/>
      <c r="U27" s="43"/>
      <c r="V27" s="43"/>
      <c r="W27" s="44"/>
    </row>
    <row r="28" spans="2:23">
      <c r="B28" s="36">
        <v>8</v>
      </c>
      <c r="C28" s="2" t="s">
        <v>189</v>
      </c>
      <c r="D28" s="135">
        <f>D23-D25-D26</f>
        <v>4323.3932725795039</v>
      </c>
      <c r="E28" s="156">
        <f t="shared" ref="E28" si="20">E23-E25-E26</f>
        <v>4738.8841852484784</v>
      </c>
      <c r="F28" s="191">
        <f>G28-E28</f>
        <v>-49.212156373507241</v>
      </c>
      <c r="G28" s="136">
        <f>G23-G25-G26</f>
        <v>4689.6720288749711</v>
      </c>
      <c r="H28" s="135">
        <f>H23-H25</f>
        <v>4394.3695213105129</v>
      </c>
      <c r="I28" s="156">
        <f>I23-I25-I26</f>
        <v>4785.8199856713982</v>
      </c>
      <c r="J28" s="191">
        <f>K28-I28</f>
        <v>-47.587850676527523</v>
      </c>
      <c r="K28" s="136">
        <f>K23-K25-K26</f>
        <v>4738.2321349948706</v>
      </c>
      <c r="L28" s="135">
        <f>L23-L25</f>
        <v>5630.3744667711917</v>
      </c>
      <c r="M28" s="156">
        <f>M23-M25-M26</f>
        <v>6114.3172043696677</v>
      </c>
      <c r="N28" s="191">
        <f>O28-M28</f>
        <v>-45.963544979545077</v>
      </c>
      <c r="O28" s="136">
        <f>O23-O25-O26</f>
        <v>6068.3536593901226</v>
      </c>
      <c r="P28" s="135">
        <f>P23-P25</f>
        <v>6234.2282232445878</v>
      </c>
      <c r="Q28" s="156">
        <f>Q23-Q25-Q26</f>
        <v>6748.1891032758849</v>
      </c>
      <c r="R28" s="191">
        <f>S28-Q28</f>
        <v>-44.339239282565359</v>
      </c>
      <c r="S28" s="136">
        <f>S23-S25-S26</f>
        <v>6703.8498639933196</v>
      </c>
      <c r="T28" s="135">
        <f>T23-T25</f>
        <v>6656.0227031720187</v>
      </c>
      <c r="U28" s="156">
        <f>U23-U26-U25</f>
        <v>7188.2050098155869</v>
      </c>
      <c r="V28" s="191">
        <f>W28-U28</f>
        <v>-42.714933585580184</v>
      </c>
      <c r="W28" s="136">
        <f>W23-W26-W25</f>
        <v>7145.4900762300067</v>
      </c>
    </row>
    <row r="29" spans="2:23">
      <c r="B29" s="36">
        <v>9</v>
      </c>
      <c r="C29" s="2" t="s">
        <v>190</v>
      </c>
      <c r="D29" s="137">
        <f>D13*'4a. OEB_Adjustment_Input_Sheet'!E28</f>
        <v>51.095498503138927</v>
      </c>
      <c r="E29" s="149">
        <f>E13*'4a. OEB_Adjustment_Input_Sheet'!F28</f>
        <v>51.009285313487972</v>
      </c>
      <c r="F29" s="138">
        <f>G29-E29</f>
        <v>-0.25366672872753071</v>
      </c>
      <c r="G29" s="138">
        <v>50.755618584760441</v>
      </c>
      <c r="H29" s="137">
        <f>H13*'4a. OEB_Adjustment_Input_Sheet'!I28</f>
        <v>50.870136829311718</v>
      </c>
      <c r="I29" s="149">
        <f>I13*'4a. OEB_Adjustment_Input_Sheet'!J28</f>
        <v>50.627643042562383</v>
      </c>
      <c r="J29" s="138">
        <f>K29-I29</f>
        <v>-0.24298868148560615</v>
      </c>
      <c r="K29" s="138">
        <v>50.384654361076777</v>
      </c>
      <c r="L29" s="137">
        <f>L13*'4a. OEB_Adjustment_Input_Sheet'!M28</f>
        <v>56.408317323600642</v>
      </c>
      <c r="M29" s="149">
        <f>M13*'4a. OEB_Adjustment_Input_Sheet'!N28</f>
        <v>56.10290030949254</v>
      </c>
      <c r="N29" s="138">
        <f>O29-M29</f>
        <v>-0.17958421627937327</v>
      </c>
      <c r="O29" s="138">
        <v>55.923316093213167</v>
      </c>
      <c r="P29" s="137">
        <f>P13*'4a. OEB_Adjustment_Input_Sheet'!Q28</f>
        <v>57.879655423491471</v>
      </c>
      <c r="Q29" s="149">
        <f>Q13*'4a. OEB_Adjustment_Input_Sheet'!R28</f>
        <v>57.50122624677207</v>
      </c>
      <c r="R29" s="138">
        <f>S29-Q29</f>
        <v>-0.15535920483911525</v>
      </c>
      <c r="S29" s="138">
        <v>57.345867041932955</v>
      </c>
      <c r="T29" s="137">
        <f>T13*'4a. OEB_Adjustment_Input_Sheet'!U28</f>
        <v>58.429574196122545</v>
      </c>
      <c r="U29" s="149">
        <f>U13*'4a. OEB_Adjustment_Input_Sheet'!V28</f>
        <v>57.998883677763395</v>
      </c>
      <c r="V29" s="138">
        <f>W29-U29</f>
        <v>-0.13990644411736497</v>
      </c>
      <c r="W29" s="138">
        <v>57.85897723364603</v>
      </c>
    </row>
    <row r="30" spans="2:23">
      <c r="B30" s="36">
        <v>10</v>
      </c>
      <c r="C30" s="2" t="s">
        <v>191</v>
      </c>
      <c r="D30" s="206">
        <f>D13*'4a. OEB_Adjustment_Input_Sheet'!E29</f>
        <v>2013.3607480165936</v>
      </c>
      <c r="E30" s="362">
        <f>E13*'4a. OEB_Adjustment_Input_Sheet'!F29</f>
        <v>2009.9636140793668</v>
      </c>
      <c r="F30" s="138">
        <f>G30-E30</f>
        <v>-9.9954526261528827</v>
      </c>
      <c r="G30" s="138">
        <v>1999.968161453214</v>
      </c>
      <c r="H30" s="137">
        <f>H13*'4a. OEB_Adjustment_Input_Sheet'!I29</f>
        <v>2109.8920007735915</v>
      </c>
      <c r="I30" s="149">
        <f>I13*'4a. OEB_Adjustment_Input_Sheet'!J29</f>
        <v>2099.8343179602653</v>
      </c>
      <c r="J30" s="138">
        <f>K30-I30</f>
        <v>-10.078209088865606</v>
      </c>
      <c r="K30" s="138">
        <v>2089.7561088713996</v>
      </c>
      <c r="L30" s="137">
        <f>L13*'4a. OEB_Adjustment_Input_Sheet'!M29</f>
        <v>2180.3143925983495</v>
      </c>
      <c r="M30" s="149">
        <f>M13*'4a. OEB_Adjustment_Input_Sheet'!N29</f>
        <v>2168.509305277908</v>
      </c>
      <c r="N30" s="138">
        <f>O30-M30</f>
        <v>-6.9413531552659151</v>
      </c>
      <c r="O30" s="504">
        <v>2161.5679521226421</v>
      </c>
      <c r="P30" s="206">
        <f>P13*'4a. OEB_Adjustment_Input_Sheet'!Q29</f>
        <v>2190.5917281763996</v>
      </c>
      <c r="Q30" s="362">
        <f>Q13*'4a. OEB_Adjustment_Input_Sheet'!R29</f>
        <v>2176.269185684454</v>
      </c>
      <c r="R30" s="138">
        <f>S30-Q30</f>
        <v>-5.8799346078781127</v>
      </c>
      <c r="S30" s="138">
        <v>2170.3892510765759</v>
      </c>
      <c r="T30" s="137">
        <f>T13*'4a. OEB_Adjustment_Input_Sheet'!U29</f>
        <v>2208.268962141392</v>
      </c>
      <c r="U30" s="149">
        <f>U13*'4a. OEB_Adjustment_Input_Sheet'!V29</f>
        <v>2191.9915800610652</v>
      </c>
      <c r="V30" s="138">
        <f>W30-U30</f>
        <v>-5.2875801749119091</v>
      </c>
      <c r="W30" s="504">
        <v>2186.7039998861533</v>
      </c>
    </row>
    <row r="31" spans="2:23" ht="16" thickBot="1">
      <c r="B31" s="36">
        <v>11</v>
      </c>
      <c r="C31" s="12" t="s">
        <v>192</v>
      </c>
      <c r="D31" s="148">
        <f t="shared" ref="D31:E31" si="21">D28-D29-D30</f>
        <v>2258.9370260597716</v>
      </c>
      <c r="E31" s="424">
        <f t="shared" si="21"/>
        <v>2677.9112858556232</v>
      </c>
      <c r="F31" s="151">
        <f>G31-E31</f>
        <v>-38.963037018626437</v>
      </c>
      <c r="G31" s="152">
        <f t="shared" ref="G31:H31" si="22">G28-G29-G30</f>
        <v>2638.9482488369968</v>
      </c>
      <c r="H31" s="148">
        <f t="shared" si="22"/>
        <v>2233.6073837076101</v>
      </c>
      <c r="I31" s="424">
        <f>I28-I29-I30</f>
        <v>2635.3580246685706</v>
      </c>
      <c r="J31" s="151">
        <f>K31-I31</f>
        <v>-37.26665290617666</v>
      </c>
      <c r="K31" s="152">
        <f t="shared" ref="K31:M31" si="23">K28-K29-K30</f>
        <v>2598.0913717623939</v>
      </c>
      <c r="L31" s="148">
        <f t="shared" si="23"/>
        <v>3393.6517568492418</v>
      </c>
      <c r="M31" s="424">
        <f t="shared" si="23"/>
        <v>3889.704998782267</v>
      </c>
      <c r="N31" s="151">
        <f>O31-M31</f>
        <v>-38.84260760799998</v>
      </c>
      <c r="O31" s="152">
        <f t="shared" ref="O31:P31" si="24">O28-O29-O30</f>
        <v>3850.862391174267</v>
      </c>
      <c r="P31" s="148">
        <f t="shared" si="24"/>
        <v>3985.7568396446968</v>
      </c>
      <c r="Q31" s="424">
        <f>Q28-Q29-Q30</f>
        <v>4514.4186913446592</v>
      </c>
      <c r="R31" s="151">
        <f>S31-Q31</f>
        <v>-38.303945469848259</v>
      </c>
      <c r="S31" s="152">
        <f>S28-S29-S30</f>
        <v>4476.114745874811</v>
      </c>
      <c r="T31" s="148">
        <f t="shared" ref="T31:U31" si="25">T28-T29-T30</f>
        <v>4389.3241668345045</v>
      </c>
      <c r="U31" s="424">
        <f t="shared" si="25"/>
        <v>4938.2145460767579</v>
      </c>
      <c r="V31" s="151">
        <f>W31-U31</f>
        <v>-37.287446966550306</v>
      </c>
      <c r="W31" s="152">
        <f t="shared" ref="W31" si="26">W28-W29-W30</f>
        <v>4900.9270991102076</v>
      </c>
    </row>
    <row r="32" spans="2:23">
      <c r="B32" s="68"/>
      <c r="C32" s="2"/>
      <c r="D32" s="390"/>
      <c r="E32" s="429"/>
      <c r="F32" s="43"/>
      <c r="G32" s="361"/>
      <c r="H32" s="390"/>
      <c r="I32" s="429"/>
      <c r="J32" s="43"/>
      <c r="K32" s="361"/>
      <c r="L32" s="390"/>
      <c r="M32" s="429"/>
      <c r="N32" s="43"/>
      <c r="O32" s="361"/>
      <c r="P32" s="390"/>
      <c r="Q32" s="429"/>
      <c r="R32" s="43"/>
      <c r="S32" s="361"/>
      <c r="T32" s="390"/>
      <c r="U32" s="429"/>
      <c r="V32" s="43"/>
      <c r="W32" s="361"/>
    </row>
    <row r="33" spans="2:23" ht="16" thickBot="1">
      <c r="B33" s="11" t="s">
        <v>193</v>
      </c>
      <c r="C33" s="2"/>
      <c r="D33" s="48"/>
      <c r="E33" s="43"/>
      <c r="F33" s="43"/>
      <c r="G33" s="44"/>
      <c r="H33" s="48"/>
      <c r="I33" s="43"/>
      <c r="J33" s="43"/>
      <c r="K33" s="44"/>
      <c r="L33" s="48"/>
      <c r="M33" s="43"/>
      <c r="N33" s="43"/>
      <c r="O33" s="44"/>
      <c r="P33" s="48"/>
      <c r="Q33" s="43"/>
      <c r="R33" s="43"/>
      <c r="S33" s="44"/>
      <c r="T33" s="48"/>
      <c r="U33" s="43"/>
      <c r="V33" s="43"/>
      <c r="W33" s="44"/>
    </row>
    <row r="34" spans="2:23" ht="16" thickBot="1">
      <c r="B34" s="36">
        <v>12</v>
      </c>
      <c r="C34" s="2" t="s">
        <v>75</v>
      </c>
      <c r="D34" s="391">
        <f>D22*'4a. OEB_Adjustment_Input_Sheet'!E25</f>
        <v>3.597820166296974</v>
      </c>
      <c r="E34" s="430">
        <f>E22*'4a. OEB_Adjustment_Input_Sheet'!F25</f>
        <v>3.597820166296974</v>
      </c>
      <c r="F34" s="392">
        <f>G34-D34</f>
        <v>0</v>
      </c>
      <c r="G34" s="393">
        <f>G22*'4a. OEB_Adjustment_Input_Sheet'!H25</f>
        <v>3.597820166296974</v>
      </c>
      <c r="H34" s="391">
        <f>H22*'4a. OEB_Adjustment_Input_Sheet'!I25</f>
        <v>0</v>
      </c>
      <c r="I34" s="430">
        <f>I22*'4a. OEB_Adjustment_Input_Sheet'!J25</f>
        <v>0</v>
      </c>
      <c r="J34" s="392">
        <f>K34-I34</f>
        <v>0</v>
      </c>
      <c r="K34" s="393">
        <f>K22*'4a. OEB_Adjustment_Input_Sheet'!L25</f>
        <v>0</v>
      </c>
      <c r="L34" s="391">
        <f>L22*'4a. OEB_Adjustment_Input_Sheet'!M25</f>
        <v>0</v>
      </c>
      <c r="M34" s="430">
        <f>M22*'4a. OEB_Adjustment_Input_Sheet'!N25</f>
        <v>0</v>
      </c>
      <c r="N34" s="392">
        <f>O34-M34</f>
        <v>0</v>
      </c>
      <c r="O34" s="393">
        <f>O22*'4a. OEB_Adjustment_Input_Sheet'!P25</f>
        <v>0</v>
      </c>
      <c r="P34" s="391">
        <f>P22*'4a. OEB_Adjustment_Input_Sheet'!Q25</f>
        <v>0</v>
      </c>
      <c r="Q34" s="430">
        <f>Q22*'4a. OEB_Adjustment_Input_Sheet'!R25</f>
        <v>0</v>
      </c>
      <c r="R34" s="392">
        <f>S34-Q34</f>
        <v>0</v>
      </c>
      <c r="S34" s="393">
        <f>S22*'4a. OEB_Adjustment_Input_Sheet'!T25</f>
        <v>0</v>
      </c>
      <c r="T34" s="391">
        <f>T22*'4a. OEB_Adjustment_Input_Sheet'!U25</f>
        <v>0</v>
      </c>
      <c r="U34" s="430">
        <f>U22*'4a. OEB_Adjustment_Input_Sheet'!V25</f>
        <v>0</v>
      </c>
      <c r="V34" s="392">
        <f>W34-T34</f>
        <v>0</v>
      </c>
      <c r="W34" s="393">
        <f>W22*'4a. OEB_Adjustment_Input_Sheet'!X25</f>
        <v>0</v>
      </c>
    </row>
    <row r="35" spans="2:23" ht="16" thickBot="1">
      <c r="B35" s="36"/>
      <c r="C35" s="2"/>
      <c r="D35" s="389"/>
      <c r="E35" s="360"/>
      <c r="F35" s="43"/>
      <c r="G35" s="44"/>
      <c r="H35" s="389"/>
      <c r="I35" s="360"/>
      <c r="J35" s="43"/>
      <c r="K35" s="44"/>
      <c r="L35" s="389"/>
      <c r="M35" s="360"/>
      <c r="N35" s="43"/>
      <c r="O35" s="44"/>
      <c r="P35" s="389"/>
      <c r="Q35" s="360"/>
      <c r="R35" s="43"/>
      <c r="S35" s="44"/>
      <c r="T35" s="389"/>
      <c r="U35" s="360"/>
      <c r="V35" s="43"/>
      <c r="W35" s="44"/>
    </row>
    <row r="36" spans="2:23">
      <c r="B36" s="36">
        <v>13</v>
      </c>
      <c r="C36" s="12" t="s">
        <v>74</v>
      </c>
      <c r="D36" s="119">
        <f>D25*'4a. OEB_Adjustment_Input_Sheet'!E24</f>
        <v>360.57099893313062</v>
      </c>
      <c r="E36" s="432">
        <f>E25*'4a. OEB_Adjustment_Input_Sheet'!F24</f>
        <v>312.61933177157471</v>
      </c>
      <c r="F36" s="120">
        <f>G36-E36</f>
        <v>8.5080813802647413</v>
      </c>
      <c r="G36" s="433">
        <f>G25*'4a. OEB_Adjustment_Input_Sheet'!H24</f>
        <v>321.12741315183945</v>
      </c>
      <c r="H36" s="119">
        <f>H25*'4a. OEB_Adjustment_Input_Sheet'!I24</f>
        <v>366.49041807729679</v>
      </c>
      <c r="I36" s="432">
        <f>I25*'4a. OEB_Adjustment_Input_Sheet'!J24</f>
        <v>317.1431670372275</v>
      </c>
      <c r="J36" s="120">
        <f>K36-I36</f>
        <v>8.7967472351741094</v>
      </c>
      <c r="K36" s="433">
        <f>K25*'4a. OEB_Adjustment_Input_Sheet'!L24</f>
        <v>325.93991427240161</v>
      </c>
      <c r="L36" s="119">
        <f>L25*'4a. OEB_Adjustment_Input_Sheet'!M24</f>
        <v>469.57323052871737</v>
      </c>
      <c r="M36" s="432">
        <f>M25*'4a. OEB_Adjustment_Input_Sheet'!N24</f>
        <v>409.07951506069946</v>
      </c>
      <c r="N36" s="120">
        <f>O36-M36</f>
        <v>12.439370414124937</v>
      </c>
      <c r="O36" s="433">
        <f>O25*'4a. OEB_Adjustment_Input_Sheet'!P24</f>
        <v>421.5188854748244</v>
      </c>
      <c r="P36" s="119">
        <f>P25*'4a. OEB_Adjustment_Input_Sheet'!Q24</f>
        <v>519.93463381859863</v>
      </c>
      <c r="Q36" s="432">
        <f>Q25*'4a. OEB_Adjustment_Input_Sheet'!R24</f>
        <v>453.45965293556401</v>
      </c>
      <c r="R36" s="120">
        <f>S36-Q36</f>
        <v>14.257294882337305</v>
      </c>
      <c r="S36" s="433">
        <f>S25*'4a. OEB_Adjustment_Input_Sheet'!T24</f>
        <v>467.71694781790131</v>
      </c>
      <c r="T36" s="119">
        <f>T25*'4a. OEB_Adjustment_Input_Sheet'!U24</f>
        <v>555.11229344454637</v>
      </c>
      <c r="U36" s="432">
        <f>U25*'4a. OEB_Adjustment_Input_Sheet'!V24</f>
        <v>484.41270115872669</v>
      </c>
      <c r="V36" s="120">
        <f>W36-U36</f>
        <v>15.560031258397885</v>
      </c>
      <c r="W36" s="433">
        <f>W25*'4a. OEB_Adjustment_Input_Sheet'!X24</f>
        <v>499.97273241712458</v>
      </c>
    </row>
    <row r="37" spans="2:23" ht="16" thickBot="1">
      <c r="B37" s="36">
        <v>14</v>
      </c>
      <c r="C37" s="12" t="s">
        <v>58</v>
      </c>
      <c r="D37" s="106"/>
      <c r="E37" s="122">
        <f>E26*'4a. OEB_Adjustment_Input_Sheet'!F22</f>
        <v>4.6447257588309867</v>
      </c>
      <c r="F37" s="109">
        <f t="shared" ref="F37" si="27">G37-E37</f>
        <v>0</v>
      </c>
      <c r="G37" s="434">
        <f>G26*'4a. OEB_Adjustment_Input_Sheet'!H22</f>
        <v>4.6447257588309867</v>
      </c>
      <c r="H37" s="106"/>
      <c r="I37" s="122">
        <f>I26*'4a. OEB_Adjustment_Input_Sheet'!J22</f>
        <v>3.9381340676936762</v>
      </c>
      <c r="J37" s="109">
        <f>K37-I37</f>
        <v>0</v>
      </c>
      <c r="K37" s="434">
        <f>K26*'4a. OEB_Adjustment_Input_Sheet'!L22</f>
        <v>3.9381340676936762</v>
      </c>
      <c r="L37" s="106"/>
      <c r="M37" s="122">
        <f>M26*'4a. OEB_Adjustment_Input_Sheet'!N22</f>
        <v>3.5267873377721957</v>
      </c>
      <c r="N37" s="109">
        <f>O37-M37</f>
        <v>0</v>
      </c>
      <c r="O37" s="434">
        <f>O26*'4a. OEB_Adjustment_Input_Sheet'!P22</f>
        <v>3.5267873377721957</v>
      </c>
      <c r="P37" s="106"/>
      <c r="Q37" s="122">
        <f>Q26*'4a. OEB_Adjustment_Input_Sheet'!R22</f>
        <v>3.0717003097221642</v>
      </c>
      <c r="R37" s="109"/>
      <c r="S37" s="434">
        <f>S26*'4a. OEB_Adjustment_Input_Sheet'!T22</f>
        <v>3.0717003097221642</v>
      </c>
      <c r="T37" s="106"/>
      <c r="U37" s="122">
        <f>U26*'4a. OEB_Adjustment_Input_Sheet'!V22</f>
        <v>2.66584575087025</v>
      </c>
      <c r="V37" s="109">
        <f>W37-U37</f>
        <v>0</v>
      </c>
      <c r="W37" s="434">
        <f>W26*'4a. OEB_Adjustment_Input_Sheet'!X22</f>
        <v>2.66584575087025</v>
      </c>
    </row>
    <row r="38" spans="2:23" ht="16" thickBot="1">
      <c r="B38" s="36"/>
      <c r="C38" s="2"/>
      <c r="D38" s="48"/>
      <c r="E38" s="43"/>
      <c r="F38" s="43"/>
      <c r="G38" s="44"/>
      <c r="H38" s="48"/>
      <c r="I38" s="43"/>
      <c r="J38" s="43"/>
      <c r="K38" s="44"/>
      <c r="L38" s="48"/>
      <c r="M38" s="43"/>
      <c r="N38" s="43"/>
      <c r="O38" s="44"/>
      <c r="P38" s="48"/>
      <c r="Q38" s="43"/>
      <c r="R38" s="43"/>
      <c r="S38" s="44"/>
      <c r="T38" s="48"/>
      <c r="U38" s="43"/>
      <c r="V38" s="43"/>
      <c r="W38" s="44"/>
    </row>
    <row r="39" spans="2:23">
      <c r="B39" s="36">
        <v>15</v>
      </c>
      <c r="C39" s="2" t="s">
        <v>191</v>
      </c>
      <c r="D39" s="135">
        <f>D30*'4a. OEB_Adjustment_Input_Sheet'!E22</f>
        <v>72.584792729417629</v>
      </c>
      <c r="E39" s="156">
        <f>E30*'4a. OEB_Adjustment_Input_Sheet'!F22</f>
        <v>72.462320756647429</v>
      </c>
      <c r="F39" s="191">
        <f>G39-E39</f>
        <v>-0.36035164479129378</v>
      </c>
      <c r="G39" s="136">
        <f>G30*'4a. OEB_Adjustment_Input_Sheet'!H22</f>
        <v>72.101969111856135</v>
      </c>
      <c r="H39" s="135">
        <f>H30*'4a. OEB_Adjustment_Input_Sheet'!I22</f>
        <v>73.534537774007831</v>
      </c>
      <c r="I39" s="156">
        <f>I30*'4a. OEB_Adjustment_Input_Sheet'!J22</f>
        <v>73.184004639380873</v>
      </c>
      <c r="J39" s="191">
        <f>K39-I39</f>
        <v>-0.35124852204180002</v>
      </c>
      <c r="K39" s="136">
        <f>K30*'4a. OEB_Adjustment_Input_Sheet'!L22</f>
        <v>72.832756117339073</v>
      </c>
      <c r="L39" s="135">
        <f>L30*'4a. OEB_Adjustment_Input_Sheet'!M22</f>
        <v>78.791556323950445</v>
      </c>
      <c r="M39" s="156">
        <f>M30*'4a. OEB_Adjustment_Input_Sheet'!N22</f>
        <v>78.364947571710246</v>
      </c>
      <c r="N39" s="191">
        <f>O39-M39</f>
        <v>-0.25084456624890095</v>
      </c>
      <c r="O39" s="136">
        <f>O30*'4a. OEB_Adjustment_Input_Sheet'!P22</f>
        <v>78.114103005461345</v>
      </c>
      <c r="P39" s="135">
        <f>P30*'4a. OEB_Adjustment_Input_Sheet'!Q22</f>
        <v>80.029484957118584</v>
      </c>
      <c r="Q39" s="156">
        <f>Q30*'4a. OEB_Adjustment_Input_Sheet'!R22</f>
        <v>79.506235606651501</v>
      </c>
      <c r="R39" s="191">
        <f>S39-Q39</f>
        <v>-0.21481325442681509</v>
      </c>
      <c r="S39" s="136">
        <f>S30*'4a. OEB_Adjustment_Input_Sheet'!T22</f>
        <v>79.291422352224686</v>
      </c>
      <c r="T39" s="135">
        <f>T30*'4a. OEB_Adjustment_Input_Sheet'!U22</f>
        <v>80.694618560368866</v>
      </c>
      <c r="U39" s="156">
        <f>U30*'4a. OEB_Adjustment_Input_Sheet'!V22</f>
        <v>80.099810065275221</v>
      </c>
      <c r="V39" s="191">
        <f>W39-U39</f>
        <v>-0.1932188844008067</v>
      </c>
      <c r="W39" s="136">
        <f>W30*'4a. OEB_Adjustment_Input_Sheet'!X22</f>
        <v>79.906591180874415</v>
      </c>
    </row>
    <row r="40" spans="2:23" ht="16" thickBot="1">
      <c r="B40" s="37">
        <v>16</v>
      </c>
      <c r="C40" s="56" t="s">
        <v>194</v>
      </c>
      <c r="D40" s="394">
        <f>D31*'4a. OEB_Adjustment_Input_Sheet'!E23</f>
        <v>81.438200276269725</v>
      </c>
      <c r="E40" s="356">
        <f>E31*'4a. OEB_Adjustment_Input_Sheet'!F23</f>
        <v>96.542875300952602</v>
      </c>
      <c r="F40" s="395">
        <f>G40-E40</f>
        <v>-1.4046782072669686</v>
      </c>
      <c r="G40" s="358">
        <f>G31*'4a. OEB_Adjustment_Input_Sheet'!H23</f>
        <v>95.138197093685633</v>
      </c>
      <c r="H40" s="394">
        <f>H31*'4a. OEB_Adjustment_Input_Sheet'!I23</f>
        <v>77.846300412214859</v>
      </c>
      <c r="I40" s="356">
        <f>I31*'4a. OEB_Adjustment_Input_Sheet'!J23</f>
        <v>91.848224526171322</v>
      </c>
      <c r="J40" s="395">
        <f>K40-I40</f>
        <v>-1.2988276626648769</v>
      </c>
      <c r="K40" s="358">
        <f>K31*'4a. OEB_Adjustment_Input_Sheet'!L23</f>
        <v>90.549396863506445</v>
      </c>
      <c r="L40" s="394">
        <f>L31*'4a. OEB_Adjustment_Input_Sheet'!M23</f>
        <v>122.63878294405147</v>
      </c>
      <c r="M40" s="356">
        <f>M31*'4a. OEB_Adjustment_Input_Sheet'!N23</f>
        <v>140.56500820960392</v>
      </c>
      <c r="N40" s="395">
        <f>O40-M40</f>
        <v>-1.4036826594845309</v>
      </c>
      <c r="O40" s="358">
        <f>O31*'4a. OEB_Adjustment_Input_Sheet'!P23</f>
        <v>139.16132555011939</v>
      </c>
      <c r="P40" s="394">
        <f>P31*'4a. OEB_Adjustment_Input_Sheet'!Q23</f>
        <v>145.61274149730184</v>
      </c>
      <c r="Q40" s="356">
        <f>Q31*'4a. OEB_Adjustment_Input_Sheet'!R23</f>
        <v>164.92648908606185</v>
      </c>
      <c r="R40" s="395">
        <f>S40-Q40</f>
        <v>-1.3993684849387193</v>
      </c>
      <c r="S40" s="358">
        <f>S31*'4a. OEB_Adjustment_Input_Sheet'!T23</f>
        <v>163.52712060112313</v>
      </c>
      <c r="T40" s="394">
        <f>T31*'4a. OEB_Adjustment_Input_Sheet'!U23</f>
        <v>160.39479132879319</v>
      </c>
      <c r="U40" s="356">
        <f>U31*'4a. OEB_Adjustment_Input_Sheet'!V23</f>
        <v>180.45235702561786</v>
      </c>
      <c r="V40" s="395">
        <f>W40-U40</f>
        <v>-1.3625588013237007</v>
      </c>
      <c r="W40" s="358">
        <f>W31*'4a. OEB_Adjustment_Input_Sheet'!X23</f>
        <v>179.08979822429416</v>
      </c>
    </row>
    <row r="41" spans="2:23">
      <c r="B41" s="45"/>
      <c r="C41" s="2"/>
      <c r="D41" s="53"/>
      <c r="E41" s="53"/>
      <c r="F41" s="386"/>
      <c r="G41" s="386"/>
      <c r="H41" s="53"/>
      <c r="I41" s="53"/>
      <c r="J41" s="386"/>
      <c r="K41" s="386"/>
      <c r="L41" s="53"/>
      <c r="M41" s="53"/>
      <c r="N41" s="386"/>
      <c r="O41" s="386"/>
      <c r="P41" s="53"/>
      <c r="Q41" s="53"/>
      <c r="R41" s="386"/>
      <c r="S41" s="386"/>
      <c r="T41" s="53"/>
      <c r="U41" s="53"/>
      <c r="V41" s="386"/>
      <c r="W41" s="386"/>
    </row>
    <row r="42" spans="2:23">
      <c r="B42" s="283" t="s">
        <v>195</v>
      </c>
      <c r="C42" s="2"/>
      <c r="D42" s="2"/>
      <c r="E42" s="386">
        <f>('4a. OEB_Adjustment_Input_Sheet'!F30+'4a. OEB_Adjustment_Input_Sheet'!F31)*'5. Rate_Base_&amp;_Cost_of_Capital'!E13-'4a. OEB_Adjustment_Input_Sheet'!F31</f>
        <v>3748.4332346711594</v>
      </c>
      <c r="F42" s="2"/>
      <c r="G42" s="2"/>
      <c r="H42" s="2"/>
      <c r="I42" s="386">
        <f>('4a. OEB_Adjustment_Input_Sheet'!J30+'4a. OEB_Adjustment_Input_Sheet'!J31)*'5. Rate_Base_&amp;_Cost_of_Capital'!I13-'4a. OEB_Adjustment_Input_Sheet'!J31</f>
        <v>3802.6758637557255</v>
      </c>
      <c r="J42" s="2"/>
      <c r="K42" s="2"/>
      <c r="L42" s="2"/>
      <c r="M42" s="386">
        <f>('4a. OEB_Adjustment_Input_Sheet'!N30+'4a. OEB_Adjustment_Input_Sheet'!N31)*'5. Rate_Base_&amp;_Cost_of_Capital'!M13-'4a. OEB_Adjustment_Input_Sheet'!N31</f>
        <v>4905.0301566031112</v>
      </c>
      <c r="N42" s="2"/>
      <c r="O42" s="2"/>
      <c r="P42" s="2"/>
      <c r="Q42" s="386">
        <f>('4a. OEB_Adjustment_Input_Sheet'!R30+'4a. OEB_Adjustment_Input_Sheet'!R31)*'5. Rate_Base_&amp;_Cost_of_Capital'!Q13-'4a. OEB_Adjustment_Input_Sheet'!R31</f>
        <v>5437.1661023448924</v>
      </c>
      <c r="R42" s="2"/>
      <c r="S42" s="2"/>
      <c r="T42" s="2"/>
      <c r="U42" s="386">
        <f>('4a. OEB_Adjustment_Input_Sheet'!V30+'4a. OEB_Adjustment_Input_Sheet'!V31)*'5. Rate_Base_&amp;_Cost_of_Capital'!U13-'4a. OEB_Adjustment_Input_Sheet'!V31</f>
        <v>5808.3057692892889</v>
      </c>
      <c r="V42" s="2"/>
      <c r="W42" s="2"/>
    </row>
    <row r="43" spans="2:23"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2:23"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2:23"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2:23"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2:23"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2:23"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2:23"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2:23"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2:23"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2:23"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2:23"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2:23"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2:23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2:23"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2:23"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2:23"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2:23"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2:23"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2:23"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2:23"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2:23"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2:23"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</sheetData>
  <mergeCells count="14">
    <mergeCell ref="D15:W15"/>
    <mergeCell ref="T7:W7"/>
    <mergeCell ref="T16:W16"/>
    <mergeCell ref="B1:K1"/>
    <mergeCell ref="D7:G7"/>
    <mergeCell ref="H7:K7"/>
    <mergeCell ref="D6:G6"/>
    <mergeCell ref="H6:W6"/>
    <mergeCell ref="P7:S7"/>
    <mergeCell ref="P16:S16"/>
    <mergeCell ref="L7:O7"/>
    <mergeCell ref="L16:O16"/>
    <mergeCell ref="D16:G16"/>
    <mergeCell ref="H16:K16"/>
  </mergeCells>
  <pageMargins left="1" right="1" top="1" bottom="1" header="0.5" footer="0.5"/>
  <pageSetup paperSize="17" scale="56" fitToHeight="4" orientation="landscape" r:id="rId1"/>
  <headerFooter>
    <oddHeader>&amp;COPG Rate Base and Cost of Capital</oddHeader>
  </headerFooter>
  <colBreaks count="1" manualBreakCount="1">
    <brk id="23" max="112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AK60"/>
  <sheetViews>
    <sheetView showGridLines="0" view="pageBreakPreview" topLeftCell="A7" zoomScale="55" zoomScaleNormal="60" zoomScaleSheetLayoutView="55" workbookViewId="0">
      <selection activeCell="N20" sqref="N20"/>
    </sheetView>
  </sheetViews>
  <sheetFormatPr defaultColWidth="0" defaultRowHeight="12.5" zeroHeight="1"/>
  <cols>
    <col min="1" max="1" width="2.7265625" customWidth="1"/>
    <col min="2" max="2" width="9.26953125" customWidth="1"/>
    <col min="3" max="3" width="75.7265625" customWidth="1"/>
    <col min="4" max="23" width="16.7265625" customWidth="1"/>
    <col min="24" max="24" width="8.7265625" customWidth="1"/>
    <col min="25" max="37" width="0" hidden="1" customWidth="1"/>
    <col min="38" max="16384" width="9.26953125" hidden="1"/>
  </cols>
  <sheetData>
    <row r="1" spans="2:26" ht="18">
      <c r="B1" s="39" t="s">
        <v>196</v>
      </c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32" t="str">
        <f>'1. Cover'!M1</f>
        <v>Updated: 2021-11-29</v>
      </c>
      <c r="X1" s="39"/>
      <c r="Y1" s="39"/>
      <c r="Z1" s="39"/>
    </row>
    <row r="2" spans="2:26" ht="18">
      <c r="B2" s="506"/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  <c r="V2" s="331"/>
      <c r="W2" s="332" t="str">
        <f>'1. Cover'!M2</f>
        <v>EB-2020-0290</v>
      </c>
      <c r="X2" s="39"/>
      <c r="Y2" s="39"/>
      <c r="Z2" s="39"/>
    </row>
    <row r="3" spans="2:26" ht="18">
      <c r="B3" s="331"/>
      <c r="C3" s="331"/>
      <c r="D3" s="331"/>
      <c r="E3" s="331"/>
      <c r="F3" s="331"/>
      <c r="G3" s="331"/>
      <c r="H3" s="331"/>
      <c r="I3" s="331"/>
      <c r="J3" s="331"/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331"/>
      <c r="V3" s="331"/>
      <c r="W3" s="332" t="str">
        <f>'1. Cover'!M3</f>
        <v>Draft Payment Amounts Order</v>
      </c>
      <c r="X3" s="39"/>
      <c r="Y3" s="39"/>
      <c r="Z3" s="39"/>
    </row>
    <row r="4" spans="2:26" ht="18">
      <c r="B4" s="331"/>
      <c r="C4" s="331"/>
      <c r="D4" s="331"/>
      <c r="E4" s="331"/>
      <c r="F4" s="331"/>
      <c r="G4" s="331"/>
      <c r="H4" s="331"/>
      <c r="I4" s="331"/>
      <c r="J4" s="331"/>
      <c r="K4" s="331"/>
      <c r="L4" s="331"/>
      <c r="M4" s="331"/>
      <c r="N4" s="331"/>
      <c r="O4" s="331"/>
      <c r="P4" s="331"/>
      <c r="Q4" s="331"/>
      <c r="R4" s="331"/>
      <c r="S4" s="331"/>
      <c r="T4" s="331"/>
      <c r="U4" s="331"/>
      <c r="V4" s="331"/>
      <c r="W4" s="332" t="str">
        <f>'1. Cover'!M4</f>
        <v>Appendix G</v>
      </c>
      <c r="X4" s="39"/>
      <c r="Y4" s="39"/>
      <c r="Z4" s="39"/>
    </row>
    <row r="5" spans="2:26" ht="18.5" thickBot="1">
      <c r="B5" s="331"/>
      <c r="C5" s="331"/>
      <c r="D5" s="331"/>
      <c r="E5" s="331"/>
      <c r="F5" s="331"/>
      <c r="G5" s="331"/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31"/>
      <c r="S5" s="331"/>
      <c r="T5" s="331"/>
      <c r="U5" s="331"/>
      <c r="V5" s="331"/>
      <c r="W5" s="331"/>
      <c r="X5" s="39"/>
      <c r="Y5" s="39"/>
      <c r="Z5" s="39"/>
    </row>
    <row r="6" spans="2:26" ht="15.75" customHeight="1" thickBot="1">
      <c r="B6" s="56"/>
      <c r="C6" s="56"/>
      <c r="D6" s="528" t="s">
        <v>197</v>
      </c>
      <c r="E6" s="529"/>
      <c r="F6" s="529"/>
      <c r="G6" s="529"/>
      <c r="H6" s="529"/>
      <c r="I6" s="529"/>
      <c r="J6" s="529"/>
      <c r="K6" s="529"/>
      <c r="L6" s="529"/>
      <c r="M6" s="529"/>
      <c r="N6" s="529"/>
      <c r="O6" s="529"/>
      <c r="P6" s="529"/>
      <c r="Q6" s="529"/>
      <c r="R6" s="529"/>
      <c r="S6" s="529"/>
      <c r="T6" s="529"/>
      <c r="U6" s="529"/>
      <c r="V6" s="529"/>
      <c r="W6" s="530"/>
    </row>
    <row r="7" spans="2:26" ht="15.5">
      <c r="B7" s="35"/>
      <c r="C7" s="511"/>
      <c r="D7" s="538">
        <v>2022</v>
      </c>
      <c r="E7" s="526"/>
      <c r="F7" s="526"/>
      <c r="G7" s="527"/>
      <c r="H7" s="538">
        <v>2023</v>
      </c>
      <c r="I7" s="526"/>
      <c r="J7" s="526"/>
      <c r="K7" s="527"/>
      <c r="L7" s="538">
        <v>2024</v>
      </c>
      <c r="M7" s="526"/>
      <c r="N7" s="526"/>
      <c r="O7" s="527"/>
      <c r="P7" s="538">
        <v>2025</v>
      </c>
      <c r="Q7" s="526"/>
      <c r="R7" s="526"/>
      <c r="S7" s="527"/>
      <c r="T7" s="538">
        <v>2026</v>
      </c>
      <c r="U7" s="526"/>
      <c r="V7" s="526"/>
      <c r="W7" s="527"/>
    </row>
    <row r="8" spans="2:26" ht="15.5">
      <c r="B8" s="32" t="s">
        <v>26</v>
      </c>
      <c r="C8" s="34"/>
      <c r="D8" s="171" t="s">
        <v>27</v>
      </c>
      <c r="E8" s="145" t="s">
        <v>28</v>
      </c>
      <c r="F8" s="145" t="s">
        <v>29</v>
      </c>
      <c r="G8" s="8" t="s">
        <v>29</v>
      </c>
      <c r="H8" s="60" t="s">
        <v>27</v>
      </c>
      <c r="I8" s="145" t="s">
        <v>28</v>
      </c>
      <c r="J8" s="145" t="s">
        <v>29</v>
      </c>
      <c r="K8" s="8" t="s">
        <v>29</v>
      </c>
      <c r="L8" s="60" t="s">
        <v>27</v>
      </c>
      <c r="M8" s="145" t="s">
        <v>30</v>
      </c>
      <c r="N8" s="145" t="s">
        <v>29</v>
      </c>
      <c r="O8" s="8" t="s">
        <v>29</v>
      </c>
      <c r="P8" s="60" t="s">
        <v>27</v>
      </c>
      <c r="Q8" s="145" t="s">
        <v>30</v>
      </c>
      <c r="R8" s="145" t="s">
        <v>29</v>
      </c>
      <c r="S8" s="8" t="s">
        <v>29</v>
      </c>
      <c r="T8" s="60" t="s">
        <v>27</v>
      </c>
      <c r="U8" s="145" t="s">
        <v>30</v>
      </c>
      <c r="V8" s="145" t="s">
        <v>29</v>
      </c>
      <c r="W8" s="8" t="s">
        <v>29</v>
      </c>
    </row>
    <row r="9" spans="2:26" ht="16" thickBot="1">
      <c r="B9" s="17" t="s">
        <v>11</v>
      </c>
      <c r="C9" s="16" t="s">
        <v>31</v>
      </c>
      <c r="D9" s="216">
        <f>'4a. OEB_Adjustment_Input_Sheet'!$E$9</f>
        <v>44196</v>
      </c>
      <c r="E9" s="215">
        <v>44393</v>
      </c>
      <c r="F9" s="146" t="s">
        <v>33</v>
      </c>
      <c r="G9" s="10" t="s">
        <v>34</v>
      </c>
      <c r="H9" s="216">
        <f>'4a. OEB_Adjustment_Input_Sheet'!$E$9</f>
        <v>44196</v>
      </c>
      <c r="I9" s="215">
        <v>44393</v>
      </c>
      <c r="J9" s="146" t="s">
        <v>33</v>
      </c>
      <c r="K9" s="10" t="s">
        <v>34</v>
      </c>
      <c r="L9" s="216">
        <f>'4a. OEB_Adjustment_Input_Sheet'!$E$9</f>
        <v>44196</v>
      </c>
      <c r="M9" s="215">
        <v>44393</v>
      </c>
      <c r="N9" s="146" t="s">
        <v>33</v>
      </c>
      <c r="O9" s="10" t="s">
        <v>34</v>
      </c>
      <c r="P9" s="216">
        <f>'4a. OEB_Adjustment_Input_Sheet'!$E$9</f>
        <v>44196</v>
      </c>
      <c r="Q9" s="215">
        <v>44393</v>
      </c>
      <c r="R9" s="146" t="s">
        <v>33</v>
      </c>
      <c r="S9" s="10" t="s">
        <v>34</v>
      </c>
      <c r="T9" s="216">
        <f>'4a. OEB_Adjustment_Input_Sheet'!$E$9</f>
        <v>44196</v>
      </c>
      <c r="U9" s="215">
        <v>44393</v>
      </c>
      <c r="V9" s="146" t="s">
        <v>33</v>
      </c>
      <c r="W9" s="10" t="s">
        <v>34</v>
      </c>
    </row>
    <row r="10" spans="2:26" ht="15.5">
      <c r="B10" s="11"/>
      <c r="C10" s="12"/>
      <c r="D10" s="495" t="s">
        <v>35</v>
      </c>
      <c r="E10" s="142" t="s">
        <v>36</v>
      </c>
      <c r="F10" s="494" t="s">
        <v>37</v>
      </c>
      <c r="G10" s="144" t="s">
        <v>38</v>
      </c>
      <c r="H10" s="501" t="s">
        <v>39</v>
      </c>
      <c r="I10" s="142" t="s">
        <v>40</v>
      </c>
      <c r="J10" s="143" t="s">
        <v>41</v>
      </c>
      <c r="K10" s="144" t="s">
        <v>42</v>
      </c>
      <c r="L10" s="142" t="s">
        <v>43</v>
      </c>
      <c r="M10" s="142" t="s">
        <v>44</v>
      </c>
      <c r="N10" s="143" t="s">
        <v>45</v>
      </c>
      <c r="O10" s="144" t="s">
        <v>46</v>
      </c>
      <c r="P10" s="142" t="s">
        <v>47</v>
      </c>
      <c r="Q10" s="142" t="s">
        <v>48</v>
      </c>
      <c r="R10" s="143" t="s">
        <v>49</v>
      </c>
      <c r="S10" s="144" t="s">
        <v>50</v>
      </c>
      <c r="T10" s="142" t="s">
        <v>51</v>
      </c>
      <c r="U10" s="501" t="s">
        <v>52</v>
      </c>
      <c r="V10" s="143" t="s">
        <v>53</v>
      </c>
      <c r="W10" s="144" t="s">
        <v>54</v>
      </c>
    </row>
    <row r="11" spans="2:26" ht="16" thickBot="1">
      <c r="B11" s="11" t="s">
        <v>100</v>
      </c>
      <c r="C11" s="2"/>
      <c r="D11" s="68"/>
      <c r="E11" s="2"/>
      <c r="G11" s="47"/>
      <c r="K11" s="47"/>
      <c r="O11" s="47"/>
      <c r="S11" s="47"/>
      <c r="W11" s="47"/>
    </row>
    <row r="12" spans="2:26" ht="15.5">
      <c r="B12" s="36">
        <v>1</v>
      </c>
      <c r="C12" s="2" t="s">
        <v>101</v>
      </c>
      <c r="D12" s="150">
        <f>'4a. OEB_Adjustment_Input_Sheet'!E67</f>
        <v>0.15</v>
      </c>
      <c r="E12" s="369">
        <f>'4a. OEB_Adjustment_Input_Sheet'!F67</f>
        <v>0.15</v>
      </c>
      <c r="F12" s="86">
        <f>G12-E12</f>
        <v>0</v>
      </c>
      <c r="G12" s="189">
        <f>'4a. OEB_Adjustment_Input_Sheet'!H67</f>
        <v>0.15</v>
      </c>
      <c r="H12" s="150">
        <f>'4a. OEB_Adjustment_Input_Sheet'!I67</f>
        <v>0.15</v>
      </c>
      <c r="I12" s="369">
        <f>'4a. OEB_Adjustment_Input_Sheet'!J67</f>
        <v>0.15</v>
      </c>
      <c r="J12" s="86">
        <f>K12-I12</f>
        <v>0</v>
      </c>
      <c r="K12" s="189">
        <f>'4a. OEB_Adjustment_Input_Sheet'!L67</f>
        <v>0.15</v>
      </c>
      <c r="L12" s="150">
        <f>'4a. OEB_Adjustment_Input_Sheet'!M67</f>
        <v>0.15</v>
      </c>
      <c r="M12" s="369">
        <f>'4a. OEB_Adjustment_Input_Sheet'!N67</f>
        <v>0.15</v>
      </c>
      <c r="N12" s="86">
        <f>O12-M12</f>
        <v>0</v>
      </c>
      <c r="O12" s="189">
        <f>'4a. OEB_Adjustment_Input_Sheet'!P67</f>
        <v>0.15</v>
      </c>
      <c r="P12" s="150">
        <f>'4a. OEB_Adjustment_Input_Sheet'!Q67</f>
        <v>0.15</v>
      </c>
      <c r="Q12" s="369">
        <f>'4a. OEB_Adjustment_Input_Sheet'!R67</f>
        <v>0.15</v>
      </c>
      <c r="R12" s="86">
        <f>S12-Q12</f>
        <v>0</v>
      </c>
      <c r="S12" s="189">
        <f>'4a. OEB_Adjustment_Input_Sheet'!T67</f>
        <v>0.15</v>
      </c>
      <c r="T12" s="150">
        <f>'4a. OEB_Adjustment_Input_Sheet'!U67</f>
        <v>0.15</v>
      </c>
      <c r="U12" s="369">
        <f>'4a. OEB_Adjustment_Input_Sheet'!V67</f>
        <v>0.15</v>
      </c>
      <c r="V12" s="86">
        <f>W12-U12</f>
        <v>0</v>
      </c>
      <c r="W12" s="189">
        <f>'4a. OEB_Adjustment_Input_Sheet'!X67</f>
        <v>0.15</v>
      </c>
    </row>
    <row r="13" spans="2:26" ht="16" thickBot="1">
      <c r="B13" s="36">
        <v>2</v>
      </c>
      <c r="C13" s="2" t="s">
        <v>103</v>
      </c>
      <c r="D13" s="279">
        <f>'4a. OEB_Adjustment_Input_Sheet'!E68</f>
        <v>0.1</v>
      </c>
      <c r="E13" s="354">
        <f>'4a. OEB_Adjustment_Input_Sheet'!F68</f>
        <v>0.1</v>
      </c>
      <c r="F13" s="87">
        <f>G13-E13</f>
        <v>0</v>
      </c>
      <c r="G13" s="280">
        <f>'4a. OEB_Adjustment_Input_Sheet'!H68</f>
        <v>0.1</v>
      </c>
      <c r="H13" s="279">
        <f>'4a. OEB_Adjustment_Input_Sheet'!I68</f>
        <v>0.1</v>
      </c>
      <c r="I13" s="354">
        <f>'4a. OEB_Adjustment_Input_Sheet'!J68</f>
        <v>0.1</v>
      </c>
      <c r="J13" s="87">
        <f>K13-I13</f>
        <v>0</v>
      </c>
      <c r="K13" s="280">
        <f>'4a. OEB_Adjustment_Input_Sheet'!L68</f>
        <v>0.1</v>
      </c>
      <c r="L13" s="279">
        <f>'4a. OEB_Adjustment_Input_Sheet'!M68</f>
        <v>0.1</v>
      </c>
      <c r="M13" s="354">
        <f>'4a. OEB_Adjustment_Input_Sheet'!N68</f>
        <v>0.1</v>
      </c>
      <c r="N13" s="87">
        <f>O13-M13</f>
        <v>0</v>
      </c>
      <c r="O13" s="280">
        <f>'4a. OEB_Adjustment_Input_Sheet'!P68</f>
        <v>0.1</v>
      </c>
      <c r="P13" s="279">
        <f>'4a. OEB_Adjustment_Input_Sheet'!Q68</f>
        <v>0.1</v>
      </c>
      <c r="Q13" s="354">
        <f>'4a. OEB_Adjustment_Input_Sheet'!R68</f>
        <v>0.1</v>
      </c>
      <c r="R13" s="87">
        <f>S13-Q13</f>
        <v>0</v>
      </c>
      <c r="S13" s="280">
        <f>'4a. OEB_Adjustment_Input_Sheet'!T68</f>
        <v>0.1</v>
      </c>
      <c r="T13" s="279">
        <f>'4a. OEB_Adjustment_Input_Sheet'!U68</f>
        <v>0.1</v>
      </c>
      <c r="U13" s="354">
        <f>'4a. OEB_Adjustment_Input_Sheet'!V68</f>
        <v>0.1</v>
      </c>
      <c r="V13" s="87">
        <f>W13-U13</f>
        <v>0</v>
      </c>
      <c r="W13" s="280">
        <f>'4a. OEB_Adjustment_Input_Sheet'!X68</f>
        <v>0.1</v>
      </c>
    </row>
    <row r="14" spans="2:26" ht="16" thickBot="1">
      <c r="B14" s="36">
        <v>3</v>
      </c>
      <c r="C14" s="12" t="s">
        <v>198</v>
      </c>
      <c r="D14" s="30">
        <f>SUM(D12:D13)</f>
        <v>0.25</v>
      </c>
      <c r="E14" s="445">
        <f t="shared" ref="E14" si="0">SUM(E12:E13)</f>
        <v>0.25</v>
      </c>
      <c r="F14" s="87">
        <f>G14-E14</f>
        <v>0</v>
      </c>
      <c r="G14" s="29">
        <f>SUM(G12:G13)</f>
        <v>0.25</v>
      </c>
      <c r="H14" s="30">
        <f>SUM(H12:H13)</f>
        <v>0.25</v>
      </c>
      <c r="I14" s="445">
        <f t="shared" ref="I14" si="1">SUM(I12:I13)</f>
        <v>0.25</v>
      </c>
      <c r="J14" s="87">
        <f>K14-I14</f>
        <v>0</v>
      </c>
      <c r="K14" s="29">
        <f>SUM(K12:K13)</f>
        <v>0.25</v>
      </c>
      <c r="L14" s="30">
        <f>SUM(L12:L13)</f>
        <v>0.25</v>
      </c>
      <c r="M14" s="445">
        <f t="shared" ref="M14" si="2">SUM(M12:M13)</f>
        <v>0.25</v>
      </c>
      <c r="N14" s="87">
        <f>O14-M14</f>
        <v>0</v>
      </c>
      <c r="O14" s="29">
        <f>SUM(O12:O13)</f>
        <v>0.25</v>
      </c>
      <c r="P14" s="30">
        <f>SUM(P12:P13)</f>
        <v>0.25</v>
      </c>
      <c r="Q14" s="445">
        <f t="shared" ref="Q14" si="3">SUM(Q12:Q13)</f>
        <v>0.25</v>
      </c>
      <c r="R14" s="87">
        <f>S14-Q14</f>
        <v>0</v>
      </c>
      <c r="S14" s="29">
        <f>SUM(S12:S13)</f>
        <v>0.25</v>
      </c>
      <c r="T14" s="30">
        <f>SUM(T12:T13)</f>
        <v>0.25</v>
      </c>
      <c r="U14" s="445">
        <f t="shared" ref="U14" si="4">SUM(U12:U13)</f>
        <v>0.25</v>
      </c>
      <c r="V14" s="87">
        <f t="shared" ref="V14" si="5">W14-T14</f>
        <v>0</v>
      </c>
      <c r="W14" s="29">
        <f>SUM(W12:W13)</f>
        <v>0.25</v>
      </c>
    </row>
    <row r="15" spans="2:26" ht="18">
      <c r="B15" s="68"/>
      <c r="C15" s="153"/>
      <c r="D15" s="103"/>
      <c r="E15" s="1"/>
      <c r="F15" s="1"/>
      <c r="G15" s="190"/>
      <c r="H15" s="103"/>
      <c r="I15" s="1"/>
      <c r="J15" s="1"/>
      <c r="K15" s="190"/>
      <c r="L15" s="103"/>
      <c r="M15" s="1"/>
      <c r="N15" s="1"/>
      <c r="O15" s="190"/>
      <c r="P15" s="103"/>
      <c r="Q15" s="1"/>
      <c r="R15" s="1"/>
      <c r="S15" s="190"/>
      <c r="T15" s="103"/>
      <c r="U15" s="1"/>
      <c r="V15" s="1"/>
      <c r="W15" s="190"/>
    </row>
    <row r="16" spans="2:26" ht="16" thickBot="1">
      <c r="B16" s="11" t="s">
        <v>199</v>
      </c>
      <c r="C16" s="2"/>
      <c r="D16" s="103"/>
      <c r="E16" s="1"/>
      <c r="F16" s="1"/>
      <c r="G16" s="190"/>
      <c r="H16" s="103"/>
      <c r="I16" s="1"/>
      <c r="J16" s="1"/>
      <c r="K16" s="190"/>
      <c r="L16" s="103"/>
      <c r="M16" s="1"/>
      <c r="N16" s="1"/>
      <c r="O16" s="190"/>
      <c r="P16" s="103"/>
      <c r="Q16" s="1"/>
      <c r="R16" s="1"/>
      <c r="S16" s="190"/>
      <c r="T16" s="103"/>
      <c r="U16" s="1"/>
      <c r="V16" s="1"/>
      <c r="W16" s="190"/>
    </row>
    <row r="17" spans="2:27" ht="15.5">
      <c r="B17" s="36">
        <v>4</v>
      </c>
      <c r="C17" s="2" t="s">
        <v>200</v>
      </c>
      <c r="D17" s="135">
        <f>D34</f>
        <v>236.91510685356991</v>
      </c>
      <c r="E17" s="156">
        <f t="shared" ref="E17" si="6">E34</f>
        <v>193.40509061988718</v>
      </c>
      <c r="F17" s="191">
        <f>G17-E17</f>
        <v>8.5080813802647413</v>
      </c>
      <c r="G17" s="136">
        <f>G34</f>
        <v>201.91317200015192</v>
      </c>
      <c r="H17" s="135">
        <f>H34</f>
        <v>236.16203994580303</v>
      </c>
      <c r="I17" s="156">
        <f>I34</f>
        <v>190.54984814246961</v>
      </c>
      <c r="J17" s="191">
        <f>K17-I17</f>
        <v>8.7967472351741094</v>
      </c>
      <c r="K17" s="136">
        <f>K34</f>
        <v>199.34659537764372</v>
      </c>
      <c r="L17" s="135">
        <f>L34</f>
        <v>348.60852398417524</v>
      </c>
      <c r="M17" s="156">
        <f t="shared" ref="M17" si="7">M34</f>
        <v>291.43852102297171</v>
      </c>
      <c r="N17" s="191">
        <f>O17-M17</f>
        <v>12.439370414124937</v>
      </c>
      <c r="O17" s="136">
        <f>O34</f>
        <v>303.87789143709665</v>
      </c>
      <c r="P17" s="135">
        <f>P34</f>
        <v>441.47089534904319</v>
      </c>
      <c r="Q17" s="156">
        <f t="shared" ref="Q17" si="8">Q34</f>
        <v>378.06761477573082</v>
      </c>
      <c r="R17" s="191">
        <f>S17-Q17</f>
        <v>14.257294882337305</v>
      </c>
      <c r="S17" s="136">
        <f>S34</f>
        <v>392.32490965806812</v>
      </c>
      <c r="T17" s="135">
        <f>T34</f>
        <v>468.65880511047533</v>
      </c>
      <c r="U17" s="156">
        <f t="shared" ref="U17" si="9">U34</f>
        <v>400.62505857552583</v>
      </c>
      <c r="V17" s="191">
        <f>W17-U17</f>
        <v>15.560031258397885</v>
      </c>
      <c r="W17" s="136">
        <f>W34</f>
        <v>416.18508983392371</v>
      </c>
    </row>
    <row r="18" spans="2:27" ht="15.5">
      <c r="B18" s="36">
        <v>5</v>
      </c>
      <c r="C18" s="154" t="s">
        <v>201</v>
      </c>
      <c r="D18" s="111">
        <f>D48</f>
        <v>1277.7692871219613</v>
      </c>
      <c r="E18" s="436">
        <f t="shared" ref="E18" si="10">E48</f>
        <v>1275.2734801189317</v>
      </c>
      <c r="F18" s="121">
        <f t="shared" ref="F18" si="11">G18-E18</f>
        <v>-2.9481293111280138</v>
      </c>
      <c r="G18" s="192">
        <f>G48</f>
        <v>1272.3253508078037</v>
      </c>
      <c r="H18" s="111">
        <f>H48</f>
        <v>1210.7327885138038</v>
      </c>
      <c r="I18" s="436">
        <f>I48</f>
        <v>1206.084636682674</v>
      </c>
      <c r="J18" s="138">
        <f>K18-I18</f>
        <v>-2.9481293111280138</v>
      </c>
      <c r="K18" s="192">
        <f>K48</f>
        <v>1203.136507371546</v>
      </c>
      <c r="L18" s="111">
        <f>L48</f>
        <v>1291.2364056264512</v>
      </c>
      <c r="M18" s="436">
        <f t="shared" ref="M18" si="12">M48</f>
        <v>1284.2200177900104</v>
      </c>
      <c r="N18" s="138">
        <f t="shared" ref="N18:N19" si="13">O18-M18</f>
        <v>-2.9481293111277864</v>
      </c>
      <c r="O18" s="192">
        <f>O48</f>
        <v>1281.2718884788826</v>
      </c>
      <c r="P18" s="111">
        <f>P48</f>
        <v>1236.7458344352945</v>
      </c>
      <c r="Q18" s="436">
        <f t="shared" ref="Q18" si="14">Q48</f>
        <v>1226.4646107478181</v>
      </c>
      <c r="R18" s="138">
        <f>S18-Q18</f>
        <v>-2.9481293111277864</v>
      </c>
      <c r="S18" s="192">
        <f>S48</f>
        <v>1223.5164814366904</v>
      </c>
      <c r="T18" s="111">
        <f>T48</f>
        <v>1404.3626271031876</v>
      </c>
      <c r="U18" s="436">
        <f t="shared" ref="U18" si="15">U48</f>
        <v>1391.2654405442477</v>
      </c>
      <c r="V18" s="138">
        <f>W18-U18</f>
        <v>-2.9481293111277864</v>
      </c>
      <c r="W18" s="192">
        <f>W48</f>
        <v>1388.3173112331199</v>
      </c>
    </row>
    <row r="19" spans="2:27" ht="15.5">
      <c r="B19" s="36">
        <v>6</v>
      </c>
      <c r="C19" s="154" t="s">
        <v>202</v>
      </c>
      <c r="D19" s="111">
        <f>D58</f>
        <v>1634.9411088744275</v>
      </c>
      <c r="E19" s="436">
        <f t="shared" ref="E19" si="16">E58</f>
        <v>1621.225985028354</v>
      </c>
      <c r="F19" s="121">
        <f>G19-E19</f>
        <v>-4.0312705271137474</v>
      </c>
      <c r="G19" s="192">
        <f>G58</f>
        <v>1617.1947145012402</v>
      </c>
      <c r="H19" s="111">
        <f>H58</f>
        <v>1529.2260249025878</v>
      </c>
      <c r="I19" s="436">
        <f>I58</f>
        <v>1510.4963414809699</v>
      </c>
      <c r="J19" s="121">
        <f>K19-I19</f>
        <v>-3.7112006137163007</v>
      </c>
      <c r="K19" s="192">
        <f>K58</f>
        <v>1506.7851408672536</v>
      </c>
      <c r="L19" s="111">
        <f>L58</f>
        <v>1536.6871343039177</v>
      </c>
      <c r="M19" s="436">
        <f t="shared" ref="M19" si="17">M58</f>
        <v>1516.4255025937432</v>
      </c>
      <c r="N19" s="138">
        <f t="shared" si="13"/>
        <v>-3.4171349258426744</v>
      </c>
      <c r="O19" s="192">
        <f>O58</f>
        <v>1513.0083676679005</v>
      </c>
      <c r="P19" s="111">
        <f>P58</f>
        <v>1619.1693454063973</v>
      </c>
      <c r="Q19" s="436">
        <f t="shared" ref="Q19" si="18">Q58</f>
        <v>1594.8856707360962</v>
      </c>
      <c r="R19" s="121">
        <f>S19-Q19</f>
        <v>-3.146837305193003</v>
      </c>
      <c r="S19" s="192">
        <f>S58</f>
        <v>1591.7388334309032</v>
      </c>
      <c r="T19" s="111">
        <f>T58</f>
        <v>1733.2188857930948</v>
      </c>
      <c r="U19" s="436">
        <f t="shared" ref="U19" si="19">U58</f>
        <v>1708.6462618195114</v>
      </c>
      <c r="V19" s="121">
        <f>W19-U19</f>
        <v>-2.8982964949045709</v>
      </c>
      <c r="W19" s="192">
        <f>W58</f>
        <v>1705.7479653246069</v>
      </c>
      <c r="X19" s="1"/>
    </row>
    <row r="20" spans="2:27" ht="15.5">
      <c r="B20" s="36">
        <v>7</v>
      </c>
      <c r="C20" s="154" t="s">
        <v>203</v>
      </c>
      <c r="D20" s="112">
        <v>120.25671489889623</v>
      </c>
      <c r="E20" s="437">
        <v>152.54741428953503</v>
      </c>
      <c r="F20" s="282">
        <v>-9.5912225962504198</v>
      </c>
      <c r="G20" s="193">
        <f>E20+F20</f>
        <v>142.95619169328461</v>
      </c>
      <c r="H20" s="112">
        <v>82.331196442981081</v>
      </c>
      <c r="I20" s="437">
        <v>113.86185665582639</v>
      </c>
      <c r="J20" s="282">
        <v>-9.5598185377623395</v>
      </c>
      <c r="K20" s="193">
        <f>I20+J20</f>
        <v>104.30203811806405</v>
      </c>
      <c r="L20" s="112">
        <v>-103.15779530670875</v>
      </c>
      <c r="M20" s="437">
        <v>-59.233036219239011</v>
      </c>
      <c r="N20" s="282">
        <v>-12.9083760288399</v>
      </c>
      <c r="O20" s="193">
        <f>M20+N20</f>
        <v>-72.141412248078908</v>
      </c>
      <c r="P20" s="112">
        <v>-59.047384377940261</v>
      </c>
      <c r="Q20" s="437">
        <v>-9.6465547874527147</v>
      </c>
      <c r="R20" s="282">
        <v>-14.456002876402399</v>
      </c>
      <c r="S20" s="193">
        <f>Q20+R20</f>
        <v>-24.102557663855116</v>
      </c>
      <c r="T20" s="112">
        <v>-139.80254642056798</v>
      </c>
      <c r="U20" s="437">
        <v>-83.244237300262057</v>
      </c>
      <c r="V20" s="282">
        <v>-15.510198442174699</v>
      </c>
      <c r="W20" s="193">
        <f>U20+V20</f>
        <v>-98.754435742436755</v>
      </c>
      <c r="X20" s="1"/>
    </row>
    <row r="21" spans="2:27" ht="16" thickBot="1">
      <c r="B21" s="36">
        <v>8</v>
      </c>
      <c r="C21" s="12" t="s">
        <v>204</v>
      </c>
      <c r="D21" s="113">
        <f>D17+D18-D19+D20</f>
        <v>0</v>
      </c>
      <c r="E21" s="446">
        <f t="shared" ref="E21" si="20">E17+E18-E19+E20</f>
        <v>0</v>
      </c>
      <c r="F21" s="109">
        <f>G21-E21</f>
        <v>0</v>
      </c>
      <c r="G21" s="114">
        <f>G17+G18-G19+G20</f>
        <v>0</v>
      </c>
      <c r="H21" s="448">
        <f>H17+H18-H19+H20</f>
        <v>0</v>
      </c>
      <c r="I21" s="438">
        <f t="shared" ref="I21" si="21">I17+I18-I19+I20</f>
        <v>2.2737367544323206E-13</v>
      </c>
      <c r="J21" s="109">
        <f>K21-I21</f>
        <v>0</v>
      </c>
      <c r="K21" s="114">
        <f>K17+K18-K19+K20</f>
        <v>2.2737367544323206E-13</v>
      </c>
      <c r="L21" s="113">
        <f>L17+L18-L19+L20</f>
        <v>0</v>
      </c>
      <c r="M21" s="446">
        <f t="shared" ref="M21" si="22">M17+M18-M19+M20</f>
        <v>-2.2737367544323206E-13</v>
      </c>
      <c r="N21" s="109">
        <f>O21-M21</f>
        <v>4.2632564145606011E-14</v>
      </c>
      <c r="O21" s="114">
        <f>O17+O18-O19+O20</f>
        <v>-1.8474111129762605E-13</v>
      </c>
      <c r="P21" s="448">
        <f>P17+P18-P19+P20</f>
        <v>0</v>
      </c>
      <c r="Q21" s="438">
        <f t="shared" ref="Q21" si="23">Q17+Q18-Q19+Q20</f>
        <v>0</v>
      </c>
      <c r="R21" s="109">
        <f>S21-Q21</f>
        <v>0</v>
      </c>
      <c r="S21" s="114">
        <f>S17+S18-S19+S20</f>
        <v>0</v>
      </c>
      <c r="T21" s="448">
        <f>T17+T18-T19+T20</f>
        <v>2.2737367544323206E-13</v>
      </c>
      <c r="U21" s="438">
        <f t="shared" ref="U21" si="24">U17+U18-U19+U20</f>
        <v>0</v>
      </c>
      <c r="V21" s="109">
        <f>W21-U21</f>
        <v>0</v>
      </c>
      <c r="W21" s="114">
        <f>W17+W18-W19+W20</f>
        <v>0</v>
      </c>
    </row>
    <row r="22" spans="2:27" ht="15.5">
      <c r="B22" s="36"/>
      <c r="C22" s="2"/>
      <c r="D22" s="103"/>
      <c r="E22" s="1"/>
      <c r="F22" s="1"/>
      <c r="G22" s="190"/>
      <c r="H22" s="103"/>
      <c r="I22" s="1"/>
      <c r="J22" s="1"/>
      <c r="K22" s="190"/>
      <c r="L22" s="103"/>
      <c r="M22" s="1"/>
      <c r="N22" s="1"/>
      <c r="O22" s="190"/>
      <c r="P22" s="103"/>
      <c r="Q22" s="1"/>
      <c r="R22" s="1"/>
      <c r="S22" s="190"/>
      <c r="T22" s="103"/>
      <c r="U22" s="1"/>
      <c r="V22" s="1"/>
      <c r="W22" s="190"/>
    </row>
    <row r="23" spans="2:27" ht="16" thickBot="1">
      <c r="B23" s="11" t="s">
        <v>205</v>
      </c>
      <c r="D23" s="103"/>
      <c r="E23" s="1"/>
      <c r="F23" s="1"/>
      <c r="G23" s="190"/>
      <c r="H23" s="103"/>
      <c r="I23" s="1"/>
      <c r="J23" s="1"/>
      <c r="K23" s="190"/>
      <c r="L23" s="103"/>
      <c r="M23" s="1"/>
      <c r="N23" s="1"/>
      <c r="O23" s="190"/>
      <c r="P23" s="103"/>
      <c r="Q23" s="1"/>
      <c r="R23" s="1"/>
      <c r="S23" s="190"/>
      <c r="T23" s="103"/>
      <c r="U23" s="1"/>
      <c r="V23" s="1"/>
      <c r="W23" s="190"/>
    </row>
    <row r="24" spans="2:27" ht="15.5">
      <c r="B24" s="36">
        <v>9</v>
      </c>
      <c r="C24" s="2" t="s">
        <v>206</v>
      </c>
      <c r="D24" s="115">
        <f>D21*D12</f>
        <v>0</v>
      </c>
      <c r="E24" s="439">
        <f t="shared" ref="E24" si="25">E21*E12</f>
        <v>0</v>
      </c>
      <c r="F24" s="120">
        <f>G24-E24</f>
        <v>0</v>
      </c>
      <c r="G24" s="116">
        <f>G21*G12</f>
        <v>0</v>
      </c>
      <c r="H24" s="115">
        <f>H21*H12</f>
        <v>0</v>
      </c>
      <c r="I24" s="439">
        <f>I21*I12</f>
        <v>3.4106051316484808E-14</v>
      </c>
      <c r="J24" s="120">
        <f>K24-I24</f>
        <v>0</v>
      </c>
      <c r="K24" s="116">
        <f>K21*K12</f>
        <v>3.4106051316484808E-14</v>
      </c>
      <c r="L24" s="115">
        <f>L21*L12</f>
        <v>0</v>
      </c>
      <c r="M24" s="439">
        <f t="shared" ref="M24" si="26">M21*M12</f>
        <v>-3.4106051316484808E-14</v>
      </c>
      <c r="N24" s="120">
        <f>O24-M24</f>
        <v>6.394884621840901E-15</v>
      </c>
      <c r="O24" s="116">
        <f>O21*O12</f>
        <v>-2.7711166694643907E-14</v>
      </c>
      <c r="P24" s="115">
        <f>P21*P12</f>
        <v>0</v>
      </c>
      <c r="Q24" s="439">
        <f t="shared" ref="Q24" si="27">Q21*Q12</f>
        <v>0</v>
      </c>
      <c r="R24" s="120">
        <f>S24-Q24</f>
        <v>0</v>
      </c>
      <c r="S24" s="116">
        <f>S21*S12</f>
        <v>0</v>
      </c>
      <c r="T24" s="115">
        <f>T21*T12</f>
        <v>3.4106051316484808E-14</v>
      </c>
      <c r="U24" s="439">
        <f t="shared" ref="U24" si="28">U21*U12</f>
        <v>0</v>
      </c>
      <c r="V24" s="120">
        <f>W24-U24</f>
        <v>0</v>
      </c>
      <c r="W24" s="116">
        <f>W21*W12</f>
        <v>0</v>
      </c>
    </row>
    <row r="25" spans="2:27" ht="15.5">
      <c r="B25" s="36">
        <v>10</v>
      </c>
      <c r="C25" s="2" t="s">
        <v>207</v>
      </c>
      <c r="D25" s="117">
        <f>D21*(D13)</f>
        <v>0</v>
      </c>
      <c r="E25" s="440">
        <f t="shared" ref="E25" si="29">E21*(E13)</f>
        <v>0</v>
      </c>
      <c r="F25" s="138">
        <f>G25-E25</f>
        <v>0</v>
      </c>
      <c r="G25" s="118">
        <f>G21*(G13)</f>
        <v>0</v>
      </c>
      <c r="H25" s="117">
        <f>H21*(H13)</f>
        <v>0</v>
      </c>
      <c r="I25" s="440">
        <f t="shared" ref="I25" si="30">I21*(I13)</f>
        <v>2.2737367544323207E-14</v>
      </c>
      <c r="J25" s="138">
        <f>K25-I25</f>
        <v>0</v>
      </c>
      <c r="K25" s="118">
        <f>K21*(K13)</f>
        <v>2.2737367544323207E-14</v>
      </c>
      <c r="L25" s="117">
        <f>L21*(L13)</f>
        <v>0</v>
      </c>
      <c r="M25" s="440">
        <f t="shared" ref="M25" si="31">M21*(M13)</f>
        <v>-2.2737367544323207E-14</v>
      </c>
      <c r="N25" s="138">
        <f>O25-M25</f>
        <v>4.2632564145606017E-15</v>
      </c>
      <c r="O25" s="118">
        <f>O21*(O13)</f>
        <v>-1.8474111129762605E-14</v>
      </c>
      <c r="P25" s="117">
        <f>P21*(P13)</f>
        <v>0</v>
      </c>
      <c r="Q25" s="440">
        <f t="shared" ref="Q25" si="32">Q21*(Q13)</f>
        <v>0</v>
      </c>
      <c r="R25" s="138">
        <f>S25-Q25</f>
        <v>0</v>
      </c>
      <c r="S25" s="118">
        <f>S21*(S13)</f>
        <v>0</v>
      </c>
      <c r="T25" s="117">
        <f>T21*(T13)</f>
        <v>2.2737367544323207E-14</v>
      </c>
      <c r="U25" s="440">
        <f t="shared" ref="U25" si="33">U21*(U13)</f>
        <v>0</v>
      </c>
      <c r="V25" s="138">
        <f>W25-U25</f>
        <v>0</v>
      </c>
      <c r="W25" s="118">
        <f>W21*(W13)</f>
        <v>0</v>
      </c>
    </row>
    <row r="26" spans="2:27" ht="15.5">
      <c r="B26" s="36">
        <v>11</v>
      </c>
      <c r="C26" s="2" t="s">
        <v>208</v>
      </c>
      <c r="D26" s="404">
        <f>'4a. OEB_Adjustment_Input_Sheet'!E72</f>
        <v>-16.52886807661406</v>
      </c>
      <c r="E26" s="440">
        <f>'4a. OEB_Adjustment_Input_Sheet'!F72</f>
        <v>-16.52886807661406</v>
      </c>
      <c r="F26" s="121">
        <f>G26-E26</f>
        <v>0</v>
      </c>
      <c r="G26" s="118">
        <f>'4a. OEB_Adjustment_Input_Sheet'!H72</f>
        <v>-16.52886807661406</v>
      </c>
      <c r="H26" s="404">
        <f>'4a. OEB_Adjustment_Input_Sheet'!I72</f>
        <v>-16.338221736742721</v>
      </c>
      <c r="I26" s="440">
        <f>'4a. OEB_Adjustment_Input_Sheet'!J72</f>
        <v>-16.338221736742721</v>
      </c>
      <c r="J26" s="121">
        <f>K26-I26</f>
        <v>0</v>
      </c>
      <c r="K26" s="118">
        <f>'4a. OEB_Adjustment_Input_Sheet'!L72</f>
        <v>-16.338221736742721</v>
      </c>
      <c r="L26" s="404">
        <f>'4a. OEB_Adjustment_Input_Sheet'!M72</f>
        <v>-16.392840454861386</v>
      </c>
      <c r="M26" s="440">
        <f>'4a. OEB_Adjustment_Input_Sheet'!N72</f>
        <v>-16.392840454861386</v>
      </c>
      <c r="N26" s="121">
        <f>O26-M26</f>
        <v>0</v>
      </c>
      <c r="O26" s="118">
        <f>'4a. OEB_Adjustment_Input_Sheet'!P72</f>
        <v>-16.392840454861386</v>
      </c>
      <c r="P26" s="404">
        <f>'4a. OEB_Adjustment_Input_Sheet'!Q72</f>
        <v>-16.107586428827602</v>
      </c>
      <c r="Q26" s="440">
        <f>'4a. OEB_Adjustment_Input_Sheet'!R72</f>
        <v>-16.107586428827602</v>
      </c>
      <c r="R26" s="121">
        <f>S26-Q26</f>
        <v>0</v>
      </c>
      <c r="S26" s="118">
        <f>'4a. OEB_Adjustment_Input_Sheet'!T72</f>
        <v>-16.107586428827602</v>
      </c>
      <c r="T26" s="117">
        <f>'4a. OEB_Adjustment_Input_Sheet'!U72</f>
        <v>-15.914425204173135</v>
      </c>
      <c r="U26" s="440">
        <f>'4a. OEB_Adjustment_Input_Sheet'!V72</f>
        <v>-15.914425204173135</v>
      </c>
      <c r="V26" s="121">
        <f>W26-U26</f>
        <v>0</v>
      </c>
      <c r="W26" s="118">
        <f>'4a. OEB_Adjustment_Input_Sheet'!X72</f>
        <v>-15.914425204173135</v>
      </c>
    </row>
    <row r="27" spans="2:27" ht="16" thickBot="1">
      <c r="B27" s="36">
        <v>12</v>
      </c>
      <c r="C27" s="12" t="s">
        <v>209</v>
      </c>
      <c r="D27" s="126">
        <f>SUM(D24:D26)</f>
        <v>-16.52886807661406</v>
      </c>
      <c r="E27" s="441">
        <f t="shared" ref="E27" si="34">SUM(E24:E26)</f>
        <v>-16.52886807661406</v>
      </c>
      <c r="F27" s="194">
        <f>G27-E27</f>
        <v>0</v>
      </c>
      <c r="G27" s="127">
        <f>SUM(G24:G26)</f>
        <v>-16.52886807661406</v>
      </c>
      <c r="H27" s="126">
        <f>SUM(H24:H26)</f>
        <v>-16.338221736742721</v>
      </c>
      <c r="I27" s="441">
        <f t="shared" ref="I27" si="35">SUM(I24:I26)</f>
        <v>-16.338221736742664</v>
      </c>
      <c r="J27" s="194">
        <f>K27-I27</f>
        <v>0</v>
      </c>
      <c r="K27" s="127">
        <f>SUM(K24:K26)</f>
        <v>-16.338221736742664</v>
      </c>
      <c r="L27" s="126">
        <f>SUM(L24:L26)</f>
        <v>-16.392840454861386</v>
      </c>
      <c r="M27" s="441">
        <f t="shared" ref="M27" si="36">SUM(M24:M26)</f>
        <v>-16.392840454861442</v>
      </c>
      <c r="N27" s="194">
        <f>O27-M27</f>
        <v>0</v>
      </c>
      <c r="O27" s="127">
        <f>SUM(O24:O26)</f>
        <v>-16.392840454861432</v>
      </c>
      <c r="P27" s="126">
        <f>SUM(P24:P26)</f>
        <v>-16.107586428827602</v>
      </c>
      <c r="Q27" s="441">
        <f t="shared" ref="Q27" si="37">SUM(Q24:Q26)</f>
        <v>-16.107586428827602</v>
      </c>
      <c r="R27" s="194">
        <f>S27-Q27</f>
        <v>0</v>
      </c>
      <c r="S27" s="127">
        <f>SUM(S24:S26)</f>
        <v>-16.107586428827602</v>
      </c>
      <c r="T27" s="126">
        <f>SUM(T24:T26)</f>
        <v>-15.914425204173078</v>
      </c>
      <c r="U27" s="441">
        <f t="shared" ref="U27" si="38">SUM(U24:U26)</f>
        <v>-15.914425204173135</v>
      </c>
      <c r="V27" s="194">
        <f>W27-U27</f>
        <v>0</v>
      </c>
      <c r="W27" s="127">
        <f>SUM(W24:W26)</f>
        <v>-15.914425204173135</v>
      </c>
    </row>
    <row r="28" spans="2:27">
      <c r="B28" s="46"/>
      <c r="D28" s="195"/>
      <c r="E28" s="442"/>
      <c r="F28" s="1"/>
      <c r="G28" s="190"/>
      <c r="H28" s="195"/>
      <c r="I28" s="442"/>
      <c r="J28" s="1"/>
      <c r="K28" s="190"/>
      <c r="L28" s="195"/>
      <c r="M28" s="442"/>
      <c r="N28" s="1"/>
      <c r="O28" s="190"/>
      <c r="P28" s="195"/>
      <c r="Q28" s="442"/>
      <c r="R28" s="1"/>
      <c r="S28" s="190"/>
      <c r="T28" s="195"/>
      <c r="U28" s="442"/>
      <c r="V28" s="1"/>
      <c r="W28" s="190"/>
    </row>
    <row r="29" spans="2:27" ht="16" thickBot="1">
      <c r="B29" s="11" t="s">
        <v>210</v>
      </c>
      <c r="D29" s="195"/>
      <c r="E29" s="442"/>
      <c r="F29" s="1"/>
      <c r="G29" s="190"/>
      <c r="H29" s="195"/>
      <c r="I29" s="442"/>
      <c r="J29" s="1"/>
      <c r="K29" s="190"/>
      <c r="L29" s="195"/>
      <c r="M29" s="442"/>
      <c r="N29" s="1"/>
      <c r="O29" s="190"/>
      <c r="P29" s="195"/>
      <c r="Q29" s="442"/>
      <c r="R29" s="1"/>
      <c r="S29" s="190"/>
      <c r="T29" s="195"/>
      <c r="U29" s="442"/>
      <c r="V29" s="1"/>
      <c r="W29" s="190"/>
      <c r="AA29" s="1"/>
    </row>
    <row r="30" spans="2:27" ht="15.5">
      <c r="B30" s="36">
        <v>13</v>
      </c>
      <c r="C30" s="12" t="s">
        <v>211</v>
      </c>
      <c r="D30" s="119">
        <f>'5. Rate_Base_&amp;_Cost_of_Capital'!D23*'4a. OEB_Adjustment_Input_Sheet'!E12*'4a. OEB_Adjustment_Input_Sheet'!E24</f>
        <v>360.57099893313062</v>
      </c>
      <c r="E30" s="432">
        <f>SUM('5. Rate_Base_&amp;_Cost_of_Capital'!E36:E37)</f>
        <v>317.26405753040569</v>
      </c>
      <c r="F30" s="120">
        <f>G30-E30</f>
        <v>8.5080813802647413</v>
      </c>
      <c r="G30" s="196">
        <f>SUM('5. Rate_Base_&amp;_Cost_of_Capital'!G36:G37)</f>
        <v>325.77213891067044</v>
      </c>
      <c r="H30" s="119">
        <f>'5. Rate_Base_&amp;_Cost_of_Capital'!H23*'4a. OEB_Adjustment_Input_Sheet'!I12*'4a. OEB_Adjustment_Input_Sheet'!I24</f>
        <v>366.49041807729679</v>
      </c>
      <c r="I30" s="432">
        <f>SUM('5. Rate_Base_&amp;_Cost_of_Capital'!I36:I37)</f>
        <v>321.08130110492118</v>
      </c>
      <c r="J30" s="120">
        <f>K30-I30</f>
        <v>8.7967472351741094</v>
      </c>
      <c r="K30" s="196">
        <f>SUM('5. Rate_Base_&amp;_Cost_of_Capital'!K36:K37)</f>
        <v>329.87804834009529</v>
      </c>
      <c r="L30" s="119">
        <f>'5. Rate_Base_&amp;_Cost_of_Capital'!L23*'4a. OEB_Adjustment_Input_Sheet'!M12*'4a. OEB_Adjustment_Input_Sheet'!M24</f>
        <v>469.57323052871737</v>
      </c>
      <c r="M30" s="432">
        <f>SUM('5. Rate_Base_&amp;_Cost_of_Capital'!M36:M37)</f>
        <v>412.60630239847166</v>
      </c>
      <c r="N30" s="120">
        <f>O30-M30</f>
        <v>12.439370414124937</v>
      </c>
      <c r="O30" s="196">
        <f>SUM('5. Rate_Base_&amp;_Cost_of_Capital'!O36:O37)</f>
        <v>425.04567281259659</v>
      </c>
      <c r="P30" s="119">
        <f>'5. Rate_Base_&amp;_Cost_of_Capital'!P23*'4a. OEB_Adjustment_Input_Sheet'!Q12*'4a. OEB_Adjustment_Input_Sheet'!Q24</f>
        <v>519.93463381859863</v>
      </c>
      <c r="Q30" s="432">
        <f>SUM('5. Rate_Base_&amp;_Cost_of_Capital'!Q36:Q37)</f>
        <v>456.5313532452862</v>
      </c>
      <c r="R30" s="120">
        <f>S30-Q30</f>
        <v>14.257294882337305</v>
      </c>
      <c r="S30" s="196">
        <f>SUM('5. Rate_Base_&amp;_Cost_of_Capital'!S36:S37)</f>
        <v>470.7886481276235</v>
      </c>
      <c r="T30" s="119">
        <f>'5. Rate_Base_&amp;_Cost_of_Capital'!T23*'4a. OEB_Adjustment_Input_Sheet'!U12*'4a. OEB_Adjustment_Input_Sheet'!U24</f>
        <v>555.11229344454637</v>
      </c>
      <c r="U30" s="432">
        <f>SUM('5. Rate_Base_&amp;_Cost_of_Capital'!U36:U37)</f>
        <v>487.07854690959692</v>
      </c>
      <c r="V30" s="120">
        <f>W30-U30</f>
        <v>15.560031258397885</v>
      </c>
      <c r="W30" s="196">
        <f>SUM('5. Rate_Base_&amp;_Cost_of_Capital'!W36:W37)</f>
        <v>502.63857816799481</v>
      </c>
    </row>
    <row r="31" spans="2:27" ht="15.5">
      <c r="B31" s="36">
        <v>14</v>
      </c>
      <c r="C31" s="2" t="s">
        <v>212</v>
      </c>
      <c r="D31" s="325">
        <v>-152.71163580267125</v>
      </c>
      <c r="E31" s="431">
        <f>-'4a. OEB_Adjustment_Input_Sheet'!F81</f>
        <v>-152.91471063362906</v>
      </c>
      <c r="F31" s="326">
        <f>G31-E31</f>
        <v>0</v>
      </c>
      <c r="G31" s="327">
        <f>-'4a. OEB_Adjustment_Input_Sheet'!H81</f>
        <v>-152.91471063362906</v>
      </c>
      <c r="H31" s="325">
        <v>-152.71163580267125</v>
      </c>
      <c r="I31" s="431">
        <f>-'4a. OEB_Adjustment_Input_Sheet'!J81</f>
        <v>-152.91471063362906</v>
      </c>
      <c r="J31" s="326">
        <f>K31-I31</f>
        <v>0</v>
      </c>
      <c r="K31" s="327">
        <f>-'4a. OEB_Adjustment_Input_Sheet'!L81</f>
        <v>-152.91471063362906</v>
      </c>
      <c r="L31" s="325">
        <v>-152.71163580267125</v>
      </c>
      <c r="M31" s="431">
        <f>-'4a. OEB_Adjustment_Input_Sheet'!N81</f>
        <v>-152.91471063362906</v>
      </c>
      <c r="N31" s="326">
        <f>O31-M31</f>
        <v>0</v>
      </c>
      <c r="O31" s="327">
        <f>-'4a. OEB_Adjustment_Input_Sheet'!P81</f>
        <v>-152.91471063362906</v>
      </c>
      <c r="P31" s="325">
        <v>-108.83745600164499</v>
      </c>
      <c r="Q31" s="431">
        <f>-'4a. OEB_Adjustment_Input_Sheet'!R81</f>
        <v>-108.83745600164499</v>
      </c>
      <c r="R31" s="326">
        <f>S31-Q31</f>
        <v>0</v>
      </c>
      <c r="S31" s="327">
        <f>-'4a. OEB_Adjustment_Input_Sheet'!T81</f>
        <v>-108.83745600164499</v>
      </c>
      <c r="T31" s="325">
        <v>-108.83745600164499</v>
      </c>
      <c r="U31" s="431">
        <f>-'4a. OEB_Adjustment_Input_Sheet'!V81</f>
        <v>-108.83745600164499</v>
      </c>
      <c r="V31" s="326">
        <f>W31-U31</f>
        <v>0</v>
      </c>
      <c r="W31" s="327">
        <f>-'4a. OEB_Adjustment_Input_Sheet'!X81</f>
        <v>-108.83745600164499</v>
      </c>
    </row>
    <row r="32" spans="2:27" ht="15.5">
      <c r="B32" s="36">
        <v>15</v>
      </c>
      <c r="C32" s="2" t="s">
        <v>213</v>
      </c>
      <c r="D32" s="137">
        <f>'4a. OEB_Adjustment_Input_Sheet'!E55</f>
        <v>-45.584611799724598</v>
      </c>
      <c r="E32" s="149">
        <f>'4a. OEB_Adjustment_Input_Sheet'!F55</f>
        <v>-45.584611799724598</v>
      </c>
      <c r="F32" s="138">
        <f>G32-E32</f>
        <v>0</v>
      </c>
      <c r="G32" s="104">
        <f>'4a. OEB_Adjustment_Input_Sheet'!H55</f>
        <v>-45.584611799724598</v>
      </c>
      <c r="H32" s="137">
        <f>'4a. OEB_Adjustment_Input_Sheet'!I55</f>
        <v>-38.721479407920185</v>
      </c>
      <c r="I32" s="149">
        <f>'4a. OEB_Adjustment_Input_Sheet'!J55</f>
        <v>-38.721479407920185</v>
      </c>
      <c r="J32" s="138">
        <f>K32-I32</f>
        <v>0</v>
      </c>
      <c r="K32" s="104">
        <f>'4a. OEB_Adjustment_Input_Sheet'!L55</f>
        <v>-38.721479407920185</v>
      </c>
      <c r="L32" s="137">
        <f>'4a. OEB_Adjustment_Input_Sheet'!M55</f>
        <v>-48.1397697129905</v>
      </c>
      <c r="M32" s="149">
        <f>'4a. OEB_Adjustment_Input_Sheet'!N55</f>
        <v>-48.1397697129905</v>
      </c>
      <c r="N32" s="138">
        <f>O32-M32</f>
        <v>0</v>
      </c>
      <c r="O32" s="104">
        <f>'4a. OEB_Adjustment_Input_Sheet'!P55</f>
        <v>-48.1397697129905</v>
      </c>
      <c r="P32" s="137">
        <f>'4a. OEB_Adjustment_Input_Sheet'!Q55</f>
        <v>-46.481303960917245</v>
      </c>
      <c r="Q32" s="149">
        <f>'4a. OEB_Adjustment_Input_Sheet'!R55</f>
        <v>-46.481303960917245</v>
      </c>
      <c r="R32" s="138">
        <f t="shared" ref="R32" si="39">S32-P32</f>
        <v>0</v>
      </c>
      <c r="S32" s="104">
        <f>'4a. OEB_Adjustment_Input_Sheet'!T55</f>
        <v>-46.481303960917245</v>
      </c>
      <c r="T32" s="137">
        <f>'4a. OEB_Adjustment_Input_Sheet'!U55</f>
        <v>-38.298392871747069</v>
      </c>
      <c r="U32" s="149">
        <f>'4a. OEB_Adjustment_Input_Sheet'!V55</f>
        <v>-38.298392871747069</v>
      </c>
      <c r="V32" s="138">
        <f>W32-U32</f>
        <v>0</v>
      </c>
      <c r="W32" s="104">
        <f>'4a. OEB_Adjustment_Input_Sheet'!X55</f>
        <v>-38.298392871747069</v>
      </c>
    </row>
    <row r="33" spans="2:25" ht="15.5">
      <c r="B33" s="36">
        <v>16</v>
      </c>
      <c r="C33" s="2" t="s">
        <v>214</v>
      </c>
      <c r="D33" s="206">
        <v>-16.52886807661406</v>
      </c>
      <c r="E33" s="362">
        <v>-16.52886807661406</v>
      </c>
      <c r="F33" s="282"/>
      <c r="G33" s="193">
        <f>E33+F33</f>
        <v>-16.52886807661406</v>
      </c>
      <c r="H33" s="206">
        <v>-16.338221736742721</v>
      </c>
      <c r="I33" s="362">
        <v>-16.338221736742721</v>
      </c>
      <c r="J33" s="282"/>
      <c r="K33" s="193">
        <f>I33+J33</f>
        <v>-16.338221736742721</v>
      </c>
      <c r="L33" s="206">
        <v>-16.392840454861386</v>
      </c>
      <c r="M33" s="362">
        <v>-16.392840454861386</v>
      </c>
      <c r="N33" s="282"/>
      <c r="O33" s="193">
        <f>M33+N33</f>
        <v>-16.392840454861386</v>
      </c>
      <c r="P33" s="206">
        <v>-16.107586428827602</v>
      </c>
      <c r="Q33" s="362">
        <v>-16.107586428827602</v>
      </c>
      <c r="R33" s="282"/>
      <c r="S33" s="193">
        <f>Q33+R33</f>
        <v>-16.107586428827602</v>
      </c>
      <c r="T33" s="206">
        <v>-15.914425204173135</v>
      </c>
      <c r="U33" s="362">
        <v>-15.914425204173135</v>
      </c>
      <c r="V33" s="282"/>
      <c r="W33" s="193">
        <f>T33+V33</f>
        <v>-15.914425204173135</v>
      </c>
      <c r="X33" s="65"/>
      <c r="Y33" s="65"/>
    </row>
    <row r="34" spans="2:25" ht="16" thickBot="1">
      <c r="B34" s="36">
        <v>17</v>
      </c>
      <c r="C34" s="12" t="s">
        <v>215</v>
      </c>
      <c r="D34" s="106">
        <f>D30-D32+D33+D31</f>
        <v>236.91510685356991</v>
      </c>
      <c r="E34" s="424">
        <f t="shared" ref="E34" si="40">E30-E32+E33+E31</f>
        <v>193.40509061988718</v>
      </c>
      <c r="F34" s="109">
        <f>G34-E34</f>
        <v>8.5080813802647413</v>
      </c>
      <c r="G34" s="107">
        <f>G30-G32+G33+G31</f>
        <v>201.91317200015192</v>
      </c>
      <c r="H34" s="106">
        <f>H30-H32+H33+H31</f>
        <v>236.16203994580303</v>
      </c>
      <c r="I34" s="424">
        <f t="shared" ref="I34" si="41">I30-I32+I33+I31</f>
        <v>190.54984814246961</v>
      </c>
      <c r="J34" s="109">
        <f>K34-I34</f>
        <v>8.7967472351741094</v>
      </c>
      <c r="K34" s="107">
        <f>K30-K32+K33+K31</f>
        <v>199.34659537764372</v>
      </c>
      <c r="L34" s="148">
        <f>L30-L32+L33+L31</f>
        <v>348.60852398417524</v>
      </c>
      <c r="M34" s="122">
        <f t="shared" ref="M34" si="42">M30-M32+M33+M31</f>
        <v>291.43852102297171</v>
      </c>
      <c r="N34" s="109">
        <f>O34-M34</f>
        <v>12.439370414124937</v>
      </c>
      <c r="O34" s="107">
        <f>O30-O32+O33+O31</f>
        <v>303.87789143709665</v>
      </c>
      <c r="P34" s="106">
        <f>P30-P32+P33+P31</f>
        <v>441.47089534904319</v>
      </c>
      <c r="Q34" s="424">
        <f t="shared" ref="Q34" si="43">Q30-Q32+Q33+Q31</f>
        <v>378.06761477573082</v>
      </c>
      <c r="R34" s="109">
        <f>S34-Q34</f>
        <v>14.257294882337305</v>
      </c>
      <c r="S34" s="107">
        <f>S30-S32+S33+S31</f>
        <v>392.32490965806812</v>
      </c>
      <c r="T34" s="106">
        <f>T30-T32+T33+T31</f>
        <v>468.65880511047533</v>
      </c>
      <c r="U34" s="424">
        <f t="shared" ref="U34" si="44">U30-U32+U33+U31</f>
        <v>400.62505857552583</v>
      </c>
      <c r="V34" s="109">
        <f>W34-U34</f>
        <v>15.560031258397885</v>
      </c>
      <c r="W34" s="107">
        <f>W30-W32+W33+W31</f>
        <v>416.18508983392371</v>
      </c>
    </row>
    <row r="35" spans="2:25" ht="17.5">
      <c r="B35" s="46"/>
      <c r="C35" s="72"/>
      <c r="D35" s="103"/>
      <c r="E35" s="1"/>
      <c r="F35" s="1"/>
      <c r="G35" s="190"/>
      <c r="H35" s="103"/>
      <c r="I35" s="1"/>
      <c r="J35" s="1"/>
      <c r="K35" s="190"/>
      <c r="L35" s="103"/>
      <c r="M35" s="1"/>
      <c r="N35" s="1"/>
      <c r="O35" s="190"/>
      <c r="P35" s="103"/>
      <c r="Q35" s="1"/>
      <c r="R35" s="1"/>
      <c r="S35" s="190"/>
      <c r="T35" s="103"/>
      <c r="U35" s="1"/>
      <c r="V35" s="1"/>
      <c r="W35" s="190"/>
    </row>
    <row r="36" spans="2:25" ht="15.5">
      <c r="B36" s="11" t="s">
        <v>216</v>
      </c>
      <c r="D36" s="103"/>
      <c r="E36" s="1"/>
      <c r="F36" s="1"/>
      <c r="G36" s="197"/>
      <c r="H36" s="103"/>
      <c r="I36" s="1"/>
      <c r="J36" s="1"/>
      <c r="K36" s="197"/>
      <c r="L36" s="103"/>
      <c r="M36" s="1"/>
      <c r="N36" s="1"/>
      <c r="O36" s="197"/>
      <c r="P36" s="103"/>
      <c r="Q36" s="1"/>
      <c r="R36" s="1"/>
      <c r="S36" s="197"/>
      <c r="T36" s="103"/>
      <c r="U36" s="1"/>
      <c r="V36" s="1"/>
      <c r="W36" s="197"/>
    </row>
    <row r="37" spans="2:25" ht="16" thickBot="1">
      <c r="B37" s="46"/>
      <c r="C37" s="12" t="s">
        <v>107</v>
      </c>
      <c r="D37" s="103"/>
      <c r="E37" s="1"/>
      <c r="F37" s="1"/>
      <c r="G37" s="190"/>
      <c r="H37" s="103"/>
      <c r="I37" s="1"/>
      <c r="J37" s="1"/>
      <c r="K37" s="190"/>
      <c r="L37" s="103"/>
      <c r="M37" s="1"/>
      <c r="N37" s="1"/>
      <c r="O37" s="190"/>
      <c r="P37" s="103"/>
      <c r="Q37" s="1"/>
      <c r="R37" s="1"/>
      <c r="S37" s="190"/>
      <c r="T37" s="103"/>
      <c r="U37" s="1"/>
      <c r="V37" s="1"/>
      <c r="W37" s="190"/>
    </row>
    <row r="38" spans="2:25" s="186" customFormat="1" ht="15.5">
      <c r="B38" s="181">
        <v>18</v>
      </c>
      <c r="C38" s="154" t="s">
        <v>108</v>
      </c>
      <c r="D38" s="198">
        <f>'4a. OEB_Adjustment_Input_Sheet'!E76</f>
        <v>553.00620716084643</v>
      </c>
      <c r="E38" s="443">
        <f>'4a. OEB_Adjustment_Input_Sheet'!F76</f>
        <v>550.10940838049294</v>
      </c>
      <c r="F38" s="199">
        <f>G38-E38</f>
        <v>-2.9481293111279001</v>
      </c>
      <c r="G38" s="200">
        <f>'4a. OEB_Adjustment_Input_Sheet'!H76</f>
        <v>547.16127906936504</v>
      </c>
      <c r="H38" s="198">
        <f>'4a. OEB_Adjustment_Input_Sheet'!I76</f>
        <v>471.54580560553313</v>
      </c>
      <c r="I38" s="443">
        <f>'4a. OEB_Adjustment_Input_Sheet'!J76</f>
        <v>465.89800800837565</v>
      </c>
      <c r="J38" s="199">
        <f>K38-I38</f>
        <v>-2.9481293111278433</v>
      </c>
      <c r="K38" s="200">
        <f>'4a. OEB_Adjustment_Input_Sheet'!L76</f>
        <v>462.94987869724781</v>
      </c>
      <c r="L38" s="198">
        <f>'4a. OEB_Adjustment_Input_Sheet'!M76</f>
        <v>578.74083776306861</v>
      </c>
      <c r="M38" s="443">
        <f>'4a. OEB_Adjustment_Input_Sheet'!N76</f>
        <v>570.31717304686617</v>
      </c>
      <c r="N38" s="199">
        <f>O38-M38</f>
        <v>-2.9481293111277864</v>
      </c>
      <c r="O38" s="200">
        <f>'4a. OEB_Adjustment_Input_Sheet'!P76</f>
        <v>567.36904373573839</v>
      </c>
      <c r="P38" s="198">
        <f>'4a. OEB_Adjustment_Input_Sheet'!Q76</f>
        <v>521.64900513544978</v>
      </c>
      <c r="Q38" s="443">
        <f>'4a. OEB_Adjustment_Input_Sheet'!R76</f>
        <v>510.76775588456934</v>
      </c>
      <c r="R38" s="199">
        <f>S38-Q38</f>
        <v>-2.9481293111278433</v>
      </c>
      <c r="S38" s="200">
        <f>'4a. OEB_Adjustment_Input_Sheet'!T76</f>
        <v>507.8196265734415</v>
      </c>
      <c r="T38" s="198">
        <f>'4a. OEB_Adjustment_Input_Sheet'!U76</f>
        <v>568.58392504591666</v>
      </c>
      <c r="U38" s="443">
        <f>'4a. OEB_Adjustment_Input_Sheet'!V76</f>
        <v>555.31909214008374</v>
      </c>
      <c r="V38" s="199">
        <f>W38-U38</f>
        <v>-2.9481293111277864</v>
      </c>
      <c r="W38" s="200">
        <f>'4a. OEB_Adjustment_Input_Sheet'!X76</f>
        <v>552.37096282895595</v>
      </c>
    </row>
    <row r="39" spans="2:25" s="186" customFormat="1" ht="15.5">
      <c r="B39" s="181">
        <v>19</v>
      </c>
      <c r="C39" s="154" t="s">
        <v>109</v>
      </c>
      <c r="D39" s="201">
        <f>'4a. OEB_Adjustment_Input_Sheet'!E77</f>
        <v>57.270757608498066</v>
      </c>
      <c r="E39" s="444">
        <f>'4a. OEB_Adjustment_Input_Sheet'!F77</f>
        <v>57.270757608498023</v>
      </c>
      <c r="F39" s="187">
        <f>G39-E39</f>
        <v>0</v>
      </c>
      <c r="G39" s="202">
        <f>'4a. OEB_Adjustment_Input_Sheet'!H77</f>
        <v>57.270757608498023</v>
      </c>
      <c r="H39" s="201">
        <f>'4a. OEB_Adjustment_Input_Sheet'!I77</f>
        <v>68.936640410513959</v>
      </c>
      <c r="I39" s="444">
        <f>'4a. OEB_Adjustment_Input_Sheet'!J77</f>
        <v>68.936640410513917</v>
      </c>
      <c r="J39" s="203">
        <f t="shared" ref="J39:J48" si="45">K39-I39</f>
        <v>0</v>
      </c>
      <c r="K39" s="202">
        <f>'4a. OEB_Adjustment_Input_Sheet'!L77</f>
        <v>68.936640410513917</v>
      </c>
      <c r="L39" s="201">
        <f>'4a. OEB_Adjustment_Input_Sheet'!M77</f>
        <v>72.297095625352455</v>
      </c>
      <c r="M39" s="444">
        <f>'4a. OEB_Adjustment_Input_Sheet'!N77</f>
        <v>72.297095625352412</v>
      </c>
      <c r="N39" s="187">
        <f>O39-M39</f>
        <v>0</v>
      </c>
      <c r="O39" s="202">
        <f>'4a. OEB_Adjustment_Input_Sheet'!P77</f>
        <v>72.297095625352412</v>
      </c>
      <c r="P39" s="201">
        <f>'4a. OEB_Adjustment_Input_Sheet'!Q77</f>
        <v>52.123447604365808</v>
      </c>
      <c r="Q39" s="444">
        <f>'4a. OEB_Adjustment_Input_Sheet'!R77</f>
        <v>52.123447604365786</v>
      </c>
      <c r="R39" s="187">
        <f>S39-Q39</f>
        <v>0</v>
      </c>
      <c r="S39" s="202">
        <f>'4a. OEB_Adjustment_Input_Sheet'!T77</f>
        <v>52.123447604365786</v>
      </c>
      <c r="T39" s="201">
        <f>'4a. OEB_Adjustment_Input_Sheet'!U77</f>
        <v>47.146327950127521</v>
      </c>
      <c r="U39" s="444">
        <f>'4a. OEB_Adjustment_Input_Sheet'!V77</f>
        <v>47.146327950127557</v>
      </c>
      <c r="V39" s="187">
        <f>W39-U39</f>
        <v>0</v>
      </c>
      <c r="W39" s="202">
        <f>'4a. OEB_Adjustment_Input_Sheet'!X77</f>
        <v>47.146327950127557</v>
      </c>
    </row>
    <row r="40" spans="2:25" s="186" customFormat="1" ht="15.5">
      <c r="B40" s="181">
        <v>20</v>
      </c>
      <c r="C40" s="154" t="s">
        <v>110</v>
      </c>
      <c r="D40" s="201">
        <f>'4a. OEB_Adjustment_Input_Sheet'!E78</f>
        <v>82.45143754892473</v>
      </c>
      <c r="E40" s="444">
        <f>'4a. OEB_Adjustment_Input_Sheet'!F78</f>
        <v>82.45143754892473</v>
      </c>
      <c r="F40" s="187">
        <f t="shared" ref="F40:F47" si="46">G40-E40</f>
        <v>0</v>
      </c>
      <c r="G40" s="202">
        <f>'4a. OEB_Adjustment_Input_Sheet'!H78</f>
        <v>82.45143754892473</v>
      </c>
      <c r="H40" s="201">
        <f>'4a. OEB_Adjustment_Input_Sheet'!I78</f>
        <v>104.31844118007369</v>
      </c>
      <c r="I40" s="444">
        <f>'4a. OEB_Adjustment_Input_Sheet'!J78</f>
        <v>104.31844118007369</v>
      </c>
      <c r="J40" s="203">
        <f t="shared" si="45"/>
        <v>0</v>
      </c>
      <c r="K40" s="202">
        <f>'4a. OEB_Adjustment_Input_Sheet'!L78</f>
        <v>104.31844118007369</v>
      </c>
      <c r="L40" s="201">
        <f>'4a. OEB_Adjustment_Input_Sheet'!M78</f>
        <v>136.40719492775855</v>
      </c>
      <c r="M40" s="444">
        <f>'4a. OEB_Adjustment_Input_Sheet'!N78</f>
        <v>136.40719492775855</v>
      </c>
      <c r="N40" s="187">
        <f t="shared" ref="N40:N47" si="47">O40-M40</f>
        <v>0</v>
      </c>
      <c r="O40" s="202">
        <f>'4a. OEB_Adjustment_Input_Sheet'!P78</f>
        <v>136.40719492775855</v>
      </c>
      <c r="P40" s="201">
        <f>'4a. OEB_Adjustment_Input_Sheet'!Q78</f>
        <v>284.17285893420501</v>
      </c>
      <c r="Q40" s="444">
        <f>'4a. OEB_Adjustment_Input_Sheet'!R78</f>
        <v>284.17285893420501</v>
      </c>
      <c r="R40" s="187">
        <f t="shared" ref="R40:R47" si="48">S40-Q40</f>
        <v>0</v>
      </c>
      <c r="S40" s="202">
        <f>'4a. OEB_Adjustment_Input_Sheet'!T78</f>
        <v>284.17285893420501</v>
      </c>
      <c r="T40" s="201">
        <f>'4a. OEB_Adjustment_Input_Sheet'!U78</f>
        <v>529.33573459260072</v>
      </c>
      <c r="U40" s="444">
        <f>'4a. OEB_Adjustment_Input_Sheet'!V78</f>
        <v>529.33573459260072</v>
      </c>
      <c r="V40" s="187">
        <f t="shared" ref="V40:V48" si="49">W40-U40</f>
        <v>0</v>
      </c>
      <c r="W40" s="202">
        <f>'4a. OEB_Adjustment_Input_Sheet'!X78</f>
        <v>529.33573459260072</v>
      </c>
      <c r="X40" s="188"/>
    </row>
    <row r="41" spans="2:25" s="186" customFormat="1" ht="15.75" customHeight="1">
      <c r="B41" s="181">
        <v>21</v>
      </c>
      <c r="C41" s="154" t="s">
        <v>111</v>
      </c>
      <c r="D41" s="201">
        <f>'4a. OEB_Adjustment_Input_Sheet'!E79</f>
        <v>311.7</v>
      </c>
      <c r="E41" s="444">
        <f>'4a. OEB_Adjustment_Input_Sheet'!F79</f>
        <v>311.7</v>
      </c>
      <c r="F41" s="187">
        <f t="shared" si="46"/>
        <v>0</v>
      </c>
      <c r="G41" s="202">
        <f>'4a. OEB_Adjustment_Input_Sheet'!H79</f>
        <v>311.7</v>
      </c>
      <c r="H41" s="201">
        <f>'4a. OEB_Adjustment_Input_Sheet'!I79</f>
        <v>294.10000000000002</v>
      </c>
      <c r="I41" s="444">
        <f>'4a. OEB_Adjustment_Input_Sheet'!J79</f>
        <v>294.10000000000002</v>
      </c>
      <c r="J41" s="203">
        <f t="shared" si="45"/>
        <v>0</v>
      </c>
      <c r="K41" s="202">
        <f>'4a. OEB_Adjustment_Input_Sheet'!L79</f>
        <v>294.10000000000002</v>
      </c>
      <c r="L41" s="201">
        <f>'4a. OEB_Adjustment_Input_Sheet'!M79</f>
        <v>272.8</v>
      </c>
      <c r="M41" s="444">
        <f>'4a. OEB_Adjustment_Input_Sheet'!N79</f>
        <v>272.8</v>
      </c>
      <c r="N41" s="187">
        <f t="shared" si="47"/>
        <v>0</v>
      </c>
      <c r="O41" s="202">
        <f>'4a. OEB_Adjustment_Input_Sheet'!P79</f>
        <v>272.8</v>
      </c>
      <c r="P41" s="201">
        <f>'4a. OEB_Adjustment_Input_Sheet'!Q79</f>
        <v>228.2</v>
      </c>
      <c r="Q41" s="444">
        <f>'4a. OEB_Adjustment_Input_Sheet'!R79</f>
        <v>228.2</v>
      </c>
      <c r="R41" s="187">
        <f t="shared" si="48"/>
        <v>0</v>
      </c>
      <c r="S41" s="202">
        <f>'4a. OEB_Adjustment_Input_Sheet'!T79</f>
        <v>228.2</v>
      </c>
      <c r="T41" s="201">
        <f>'4a. OEB_Adjustment_Input_Sheet'!U79</f>
        <v>182.6</v>
      </c>
      <c r="U41" s="444">
        <f>'4a. OEB_Adjustment_Input_Sheet'!V79</f>
        <v>183.5</v>
      </c>
      <c r="V41" s="187">
        <f t="shared" si="49"/>
        <v>0</v>
      </c>
      <c r="W41" s="202">
        <f>'4a. OEB_Adjustment_Input_Sheet'!X79</f>
        <v>183.5</v>
      </c>
    </row>
    <row r="42" spans="2:25" s="186" customFormat="1" ht="31">
      <c r="B42" s="181">
        <v>22</v>
      </c>
      <c r="C42" s="154" t="s">
        <v>112</v>
      </c>
      <c r="D42" s="201">
        <f>'4a. OEB_Adjustment_Input_Sheet'!E80</f>
        <v>28.020991770509735</v>
      </c>
      <c r="E42" s="444">
        <f>'4a. OEB_Adjustment_Input_Sheet'!F80</f>
        <v>28.740317287618929</v>
      </c>
      <c r="F42" s="187">
        <f t="shared" si="46"/>
        <v>0</v>
      </c>
      <c r="G42" s="202">
        <f>'4a. OEB_Adjustment_Input_Sheet'!H80</f>
        <v>28.740317287618929</v>
      </c>
      <c r="H42" s="201">
        <f>'4a. OEB_Adjustment_Input_Sheet'!I80</f>
        <v>28.020991770509735</v>
      </c>
      <c r="I42" s="444">
        <f>'4a. OEB_Adjustment_Input_Sheet'!J80</f>
        <v>28.740317287618929</v>
      </c>
      <c r="J42" s="203">
        <f t="shared" si="45"/>
        <v>0</v>
      </c>
      <c r="K42" s="202">
        <f>'4a. OEB_Adjustment_Input_Sheet'!L80</f>
        <v>28.740317287618929</v>
      </c>
      <c r="L42" s="201">
        <f>'4a. OEB_Adjustment_Input_Sheet'!M80</f>
        <v>28.020991770509735</v>
      </c>
      <c r="M42" s="444">
        <f>'4a. OEB_Adjustment_Input_Sheet'!N80</f>
        <v>28.740317287618929</v>
      </c>
      <c r="N42" s="187">
        <f t="shared" si="47"/>
        <v>0</v>
      </c>
      <c r="O42" s="202">
        <f>'4a. OEB_Adjustment_Input_Sheet'!P80</f>
        <v>28.740317287618929</v>
      </c>
      <c r="P42" s="201">
        <f>'4a. OEB_Adjustment_Input_Sheet'!Q80</f>
        <v>21.050088168948456</v>
      </c>
      <c r="Q42" s="444">
        <f>'4a. OEB_Adjustment_Input_Sheet'!R80</f>
        <v>21.050088168948456</v>
      </c>
      <c r="R42" s="187">
        <f t="shared" si="48"/>
        <v>0</v>
      </c>
      <c r="S42" s="202">
        <f>'4a. OEB_Adjustment_Input_Sheet'!T80</f>
        <v>21.050088168948456</v>
      </c>
      <c r="T42" s="201">
        <f>'4a. OEB_Adjustment_Input_Sheet'!U80</f>
        <v>21.050088168948456</v>
      </c>
      <c r="U42" s="444">
        <f>'4a. OEB_Adjustment_Input_Sheet'!V80</f>
        <v>21.050088168948456</v>
      </c>
      <c r="V42" s="187">
        <f t="shared" si="49"/>
        <v>0</v>
      </c>
      <c r="W42" s="202">
        <f>'4a. OEB_Adjustment_Input_Sheet'!X80</f>
        <v>21.050088168948456</v>
      </c>
    </row>
    <row r="43" spans="2:25" s="186" customFormat="1" ht="31">
      <c r="B43" s="181">
        <v>23</v>
      </c>
      <c r="C43" s="154" t="s">
        <v>113</v>
      </c>
      <c r="D43" s="201">
        <f>'4a. OEB_Adjustment_Input_Sheet'!E81</f>
        <v>152.71163580267125</v>
      </c>
      <c r="E43" s="444">
        <f>'4a. OEB_Adjustment_Input_Sheet'!F81</f>
        <v>152.91471063362906</v>
      </c>
      <c r="F43" s="187">
        <f t="shared" si="46"/>
        <v>0</v>
      </c>
      <c r="G43" s="202">
        <f>'4a. OEB_Adjustment_Input_Sheet'!H81</f>
        <v>152.91471063362906</v>
      </c>
      <c r="H43" s="201">
        <f>'4a. OEB_Adjustment_Input_Sheet'!I81</f>
        <v>152.71163580267125</v>
      </c>
      <c r="I43" s="444">
        <f>'4a. OEB_Adjustment_Input_Sheet'!J81</f>
        <v>152.91471063362906</v>
      </c>
      <c r="J43" s="203">
        <f t="shared" si="45"/>
        <v>0</v>
      </c>
      <c r="K43" s="202">
        <f>'4a. OEB_Adjustment_Input_Sheet'!L81</f>
        <v>152.91471063362906</v>
      </c>
      <c r="L43" s="201">
        <f>'4a. OEB_Adjustment_Input_Sheet'!M81</f>
        <v>152.71163580267125</v>
      </c>
      <c r="M43" s="444">
        <f>'4a. OEB_Adjustment_Input_Sheet'!N81</f>
        <v>152.91471063362906</v>
      </c>
      <c r="N43" s="187">
        <f t="shared" si="47"/>
        <v>0</v>
      </c>
      <c r="O43" s="202">
        <f>'4a. OEB_Adjustment_Input_Sheet'!P81</f>
        <v>152.91471063362906</v>
      </c>
      <c r="P43" s="201">
        <f>'4a. OEB_Adjustment_Input_Sheet'!Q81</f>
        <v>108.83745600164499</v>
      </c>
      <c r="Q43" s="444">
        <f>'4a. OEB_Adjustment_Input_Sheet'!R81</f>
        <v>108.83745600164499</v>
      </c>
      <c r="R43" s="187">
        <f t="shared" si="48"/>
        <v>0</v>
      </c>
      <c r="S43" s="202">
        <f>'4a. OEB_Adjustment_Input_Sheet'!T81</f>
        <v>108.83745600164499</v>
      </c>
      <c r="T43" s="201">
        <f>'4a. OEB_Adjustment_Input_Sheet'!U81</f>
        <v>108.83745600164499</v>
      </c>
      <c r="U43" s="444">
        <f>'4a. OEB_Adjustment_Input_Sheet'!V81</f>
        <v>108.83745600164499</v>
      </c>
      <c r="V43" s="187">
        <f t="shared" si="49"/>
        <v>0</v>
      </c>
      <c r="W43" s="202">
        <f>'4a. OEB_Adjustment_Input_Sheet'!X81</f>
        <v>108.83745600164499</v>
      </c>
    </row>
    <row r="44" spans="2:25" s="186" customFormat="1" ht="31">
      <c r="B44" s="181">
        <v>24</v>
      </c>
      <c r="C44" s="154" t="s">
        <v>114</v>
      </c>
      <c r="D44" s="201">
        <f>'4a. OEB_Adjustment_Input_Sheet'!E82</f>
        <v>-1.5846242538770858</v>
      </c>
      <c r="E44" s="444">
        <f>'4a. OEB_Adjustment_Input_Sheet'!F82</f>
        <v>-1.5846242538770858</v>
      </c>
      <c r="F44" s="187">
        <f t="shared" si="46"/>
        <v>0</v>
      </c>
      <c r="G44" s="202">
        <f>'4a. OEB_Adjustment_Input_Sheet'!H82</f>
        <v>-1.5846242538770858</v>
      </c>
      <c r="H44" s="201">
        <f>'4a. OEB_Adjustment_Input_Sheet'!I82</f>
        <v>-1.5846242538770858</v>
      </c>
      <c r="I44" s="444">
        <f>'4a. OEB_Adjustment_Input_Sheet'!J82</f>
        <v>-1.5846242538770858</v>
      </c>
      <c r="J44" s="203">
        <f t="shared" si="45"/>
        <v>0</v>
      </c>
      <c r="K44" s="202">
        <f>'4a. OEB_Adjustment_Input_Sheet'!L82</f>
        <v>-1.5846242538770858</v>
      </c>
      <c r="L44" s="201">
        <f>'4a. OEB_Adjustment_Input_Sheet'!M82</f>
        <v>-1.5846242538770858</v>
      </c>
      <c r="M44" s="444">
        <f>'4a. OEB_Adjustment_Input_Sheet'!N82</f>
        <v>-1.5846242538770858</v>
      </c>
      <c r="N44" s="187">
        <f t="shared" si="47"/>
        <v>0</v>
      </c>
      <c r="O44" s="202">
        <f>'4a. OEB_Adjustment_Input_Sheet'!P82</f>
        <v>-1.5846242538770858</v>
      </c>
      <c r="P44" s="201">
        <f>'4a. OEB_Adjustment_Input_Sheet'!Q82</f>
        <v>0</v>
      </c>
      <c r="Q44" s="444">
        <f>'4a. OEB_Adjustment_Input_Sheet'!R82</f>
        <v>0</v>
      </c>
      <c r="R44" s="187">
        <f t="shared" si="48"/>
        <v>0</v>
      </c>
      <c r="S44" s="202">
        <f>'4a. OEB_Adjustment_Input_Sheet'!T82</f>
        <v>0</v>
      </c>
      <c r="T44" s="201">
        <f>'4a. OEB_Adjustment_Input_Sheet'!U82</f>
        <v>0</v>
      </c>
      <c r="U44" s="444">
        <f>'4a. OEB_Adjustment_Input_Sheet'!V82</f>
        <v>0</v>
      </c>
      <c r="V44" s="187">
        <f t="shared" si="49"/>
        <v>0</v>
      </c>
      <c r="W44" s="202">
        <f>'4a. OEB_Adjustment_Input_Sheet'!X82</f>
        <v>0</v>
      </c>
    </row>
    <row r="45" spans="2:25" s="186" customFormat="1" ht="15.5">
      <c r="B45" s="181">
        <v>25</v>
      </c>
      <c r="C45" s="154" t="s">
        <v>115</v>
      </c>
      <c r="D45" s="201">
        <f>'4a. OEB_Adjustment_Input_Sheet'!E83</f>
        <v>3.597820166296974</v>
      </c>
      <c r="E45" s="444">
        <f>'4a. OEB_Adjustment_Input_Sheet'!F83</f>
        <v>3.597820166296974</v>
      </c>
      <c r="F45" s="187">
        <f t="shared" si="46"/>
        <v>0</v>
      </c>
      <c r="G45" s="202">
        <f>'4a. OEB_Adjustment_Input_Sheet'!H83</f>
        <v>3.597820166296974</v>
      </c>
      <c r="H45" s="201">
        <f>'4a. OEB_Adjustment_Input_Sheet'!I83</f>
        <v>0</v>
      </c>
      <c r="I45" s="444">
        <f>'4a. OEB_Adjustment_Input_Sheet'!J83</f>
        <v>0</v>
      </c>
      <c r="J45" s="203">
        <f t="shared" si="45"/>
        <v>0</v>
      </c>
      <c r="K45" s="202">
        <f>'4a. OEB_Adjustment_Input_Sheet'!L83</f>
        <v>0</v>
      </c>
      <c r="L45" s="201">
        <f>'4a. OEB_Adjustment_Input_Sheet'!M83</f>
        <v>0</v>
      </c>
      <c r="M45" s="444">
        <f>'4a. OEB_Adjustment_Input_Sheet'!N83</f>
        <v>0</v>
      </c>
      <c r="N45" s="187">
        <f t="shared" si="47"/>
        <v>0</v>
      </c>
      <c r="O45" s="202">
        <f>'4a. OEB_Adjustment_Input_Sheet'!P83</f>
        <v>0</v>
      </c>
      <c r="P45" s="201">
        <f>'4a. OEB_Adjustment_Input_Sheet'!Q83</f>
        <v>0</v>
      </c>
      <c r="Q45" s="444">
        <f>'4a. OEB_Adjustment_Input_Sheet'!R83</f>
        <v>0</v>
      </c>
      <c r="R45" s="187">
        <f t="shared" si="48"/>
        <v>0</v>
      </c>
      <c r="S45" s="202">
        <f>'4a. OEB_Adjustment_Input_Sheet'!T83</f>
        <v>0</v>
      </c>
      <c r="T45" s="201">
        <f>'4a. OEB_Adjustment_Input_Sheet'!U83</f>
        <v>0</v>
      </c>
      <c r="U45" s="444">
        <f>'4a. OEB_Adjustment_Input_Sheet'!V83</f>
        <v>0</v>
      </c>
      <c r="V45" s="187">
        <f t="shared" si="49"/>
        <v>0</v>
      </c>
      <c r="W45" s="202">
        <f>'4a. OEB_Adjustment_Input_Sheet'!X83</f>
        <v>0</v>
      </c>
    </row>
    <row r="46" spans="2:25" s="186" customFormat="1" ht="31">
      <c r="B46" s="181">
        <v>26</v>
      </c>
      <c r="C46" s="154" t="s">
        <v>116</v>
      </c>
      <c r="D46" s="201">
        <f>'4a. OEB_Adjustment_Input_Sheet'!E84</f>
        <v>17.430090235469507</v>
      </c>
      <c r="E46" s="444">
        <f>'4a. OEB_Adjustment_Input_Sheet'!F84</f>
        <v>17.430090235469507</v>
      </c>
      <c r="F46" s="187">
        <f t="shared" si="46"/>
        <v>0</v>
      </c>
      <c r="G46" s="202">
        <f>'4a. OEB_Adjustment_Input_Sheet'!H84</f>
        <v>17.430090235469507</v>
      </c>
      <c r="H46" s="201">
        <f>'4a. OEB_Adjustment_Input_Sheet'!I84</f>
        <v>16.491746397084174</v>
      </c>
      <c r="I46" s="444">
        <f>'4a. OEB_Adjustment_Input_Sheet'!J84</f>
        <v>16.491746397084174</v>
      </c>
      <c r="J46" s="203">
        <f t="shared" si="45"/>
        <v>0</v>
      </c>
      <c r="K46" s="202">
        <f>'4a. OEB_Adjustment_Input_Sheet'!L84</f>
        <v>16.491746397084174</v>
      </c>
      <c r="L46" s="201">
        <f>'4a. OEB_Adjustment_Input_Sheet'!M84</f>
        <v>16.348856813984188</v>
      </c>
      <c r="M46" s="444">
        <f>'4a. OEB_Adjustment_Input_Sheet'!N84</f>
        <v>16.348856813984188</v>
      </c>
      <c r="N46" s="187">
        <f t="shared" si="47"/>
        <v>0</v>
      </c>
      <c r="O46" s="202">
        <f>'4a. OEB_Adjustment_Input_Sheet'!P84</f>
        <v>16.348856813984188</v>
      </c>
      <c r="P46" s="201">
        <f>'4a. OEB_Adjustment_Input_Sheet'!Q84</f>
        <v>16.337297250904879</v>
      </c>
      <c r="Q46" s="444">
        <f>'4a. OEB_Adjustment_Input_Sheet'!R84</f>
        <v>16.337297250904879</v>
      </c>
      <c r="R46" s="187">
        <f t="shared" si="48"/>
        <v>0</v>
      </c>
      <c r="S46" s="202">
        <f>'4a. OEB_Adjustment_Input_Sheet'!T84</f>
        <v>16.337297250904879</v>
      </c>
      <c r="T46" s="201">
        <f>'4a. OEB_Adjustment_Input_Sheet'!U84</f>
        <v>16.069975063804481</v>
      </c>
      <c r="U46" s="444">
        <f>'4a. OEB_Adjustment_Input_Sheet'!V84</f>
        <v>16.069975063804481</v>
      </c>
      <c r="V46" s="187">
        <f t="shared" si="49"/>
        <v>0</v>
      </c>
      <c r="W46" s="202">
        <f>'4a. OEB_Adjustment_Input_Sheet'!X84</f>
        <v>16.069975063804481</v>
      </c>
    </row>
    <row r="47" spans="2:25" s="186" customFormat="1" ht="15.5">
      <c r="B47" s="181">
        <v>27</v>
      </c>
      <c r="C47" s="154" t="s">
        <v>117</v>
      </c>
      <c r="D47" s="204">
        <f>'4a. OEB_Adjustment_Input_Sheet'!E85</f>
        <v>73.164971082621662</v>
      </c>
      <c r="E47" s="444">
        <f>'4a. OEB_Adjustment_Input_Sheet'!F85</f>
        <v>72.643562511878656</v>
      </c>
      <c r="F47" s="187">
        <f t="shared" si="46"/>
        <v>0</v>
      </c>
      <c r="G47" s="205">
        <f>'4a. OEB_Adjustment_Input_Sheet'!H85</f>
        <v>72.643562511878656</v>
      </c>
      <c r="H47" s="204">
        <f>'4a. OEB_Adjustment_Input_Sheet'!I85</f>
        <v>76.192151601295052</v>
      </c>
      <c r="I47" s="444">
        <f>'4a. OEB_Adjustment_Input_Sheet'!J85</f>
        <v>76.269397019255692</v>
      </c>
      <c r="J47" s="203">
        <f t="shared" si="45"/>
        <v>0</v>
      </c>
      <c r="K47" s="205">
        <f>'4a. OEB_Adjustment_Input_Sheet'!L85</f>
        <v>76.269397019255692</v>
      </c>
      <c r="L47" s="204">
        <f>'4a. OEB_Adjustment_Input_Sheet'!M85</f>
        <v>35.494417176983731</v>
      </c>
      <c r="M47" s="444">
        <f>'4a. OEB_Adjustment_Input_Sheet'!N85</f>
        <v>35.979293708678412</v>
      </c>
      <c r="N47" s="187">
        <f t="shared" si="47"/>
        <v>0</v>
      </c>
      <c r="O47" s="205">
        <f>'4a. OEB_Adjustment_Input_Sheet'!P85</f>
        <v>35.979293708678412</v>
      </c>
      <c r="P47" s="204">
        <f>'4a. OEB_Adjustment_Input_Sheet'!Q85</f>
        <v>4.3756813397757135</v>
      </c>
      <c r="Q47" s="444">
        <f>'4a. OEB_Adjustment_Input_Sheet'!R85</f>
        <v>4.9757069031797734</v>
      </c>
      <c r="R47" s="187">
        <f t="shared" si="48"/>
        <v>0</v>
      </c>
      <c r="S47" s="205">
        <f>'4a. OEB_Adjustment_Input_Sheet'!T85</f>
        <v>4.9757069031797734</v>
      </c>
      <c r="T47" s="204">
        <f>'4a. OEB_Adjustment_Input_Sheet'!U85</f>
        <v>-69.260879719855225</v>
      </c>
      <c r="U47" s="444">
        <f>'4a. OEB_Adjustment_Input_Sheet'!V85</f>
        <v>-69.99323337296228</v>
      </c>
      <c r="V47" s="187">
        <f t="shared" si="49"/>
        <v>0</v>
      </c>
      <c r="W47" s="205">
        <f>'4a. OEB_Adjustment_Input_Sheet'!X85</f>
        <v>-69.99323337296228</v>
      </c>
    </row>
    <row r="48" spans="2:25" ht="16" thickBot="1">
      <c r="B48" s="181">
        <v>28</v>
      </c>
      <c r="C48" s="12" t="s">
        <v>118</v>
      </c>
      <c r="D48" s="106">
        <f>SUM(D38:D47)</f>
        <v>1277.7692871219613</v>
      </c>
      <c r="E48" s="424">
        <f t="shared" ref="E48" si="50">SUM(E38:E47)</f>
        <v>1275.2734801189317</v>
      </c>
      <c r="F48" s="151">
        <f>G48-E48</f>
        <v>-2.9481293111280138</v>
      </c>
      <c r="G48" s="107">
        <f>SUM(G38:G47)</f>
        <v>1272.3253508078037</v>
      </c>
      <c r="H48" s="106">
        <f>SUM(H38:H47)</f>
        <v>1210.7327885138038</v>
      </c>
      <c r="I48" s="424">
        <f t="shared" ref="I48" si="51">SUM(I38:I47)</f>
        <v>1206.084636682674</v>
      </c>
      <c r="J48" s="449">
        <f t="shared" si="45"/>
        <v>-2.9481293111280138</v>
      </c>
      <c r="K48" s="107">
        <f>SUM(K38:K47)</f>
        <v>1203.136507371546</v>
      </c>
      <c r="L48" s="106">
        <f>SUM(L38:L47)</f>
        <v>1291.2364056264512</v>
      </c>
      <c r="M48" s="424">
        <f t="shared" ref="M48" si="52">SUM(M38:M47)</f>
        <v>1284.2200177900104</v>
      </c>
      <c r="N48" s="151">
        <f t="shared" ref="N48" si="53">SUM(N38:N47)</f>
        <v>-2.9481293111277864</v>
      </c>
      <c r="O48" s="107">
        <f>SUM(O38:O47)</f>
        <v>1281.2718884788826</v>
      </c>
      <c r="P48" s="106">
        <f>SUM(P38:P47)</f>
        <v>1236.7458344352945</v>
      </c>
      <c r="Q48" s="450">
        <f>'4a. OEB_Adjustment_Input_Sheet'!R86</f>
        <v>1226.4646107478181</v>
      </c>
      <c r="R48" s="151">
        <f>S48-Q48</f>
        <v>-2.9481293111277864</v>
      </c>
      <c r="S48" s="107">
        <f>SUM(S38:S47)</f>
        <v>1223.5164814366904</v>
      </c>
      <c r="T48" s="106">
        <f>SUM(T38:T47)</f>
        <v>1404.3626271031876</v>
      </c>
      <c r="U48" s="450">
        <f>'4a. OEB_Adjustment_Input_Sheet'!V86</f>
        <v>1391.2654405442477</v>
      </c>
      <c r="V48" s="451">
        <f t="shared" si="49"/>
        <v>-2.9481293111277864</v>
      </c>
      <c r="W48" s="107">
        <f>SUM(W38:W47)</f>
        <v>1388.3173112331199</v>
      </c>
    </row>
    <row r="49" spans="2:23" ht="15.5">
      <c r="B49" s="46"/>
      <c r="C49" s="2"/>
      <c r="D49" s="68"/>
      <c r="E49" s="2"/>
      <c r="F49" s="1"/>
      <c r="G49" s="190"/>
      <c r="H49" s="68"/>
      <c r="I49" s="2"/>
      <c r="J49" s="1"/>
      <c r="K49" s="190"/>
      <c r="L49" s="68"/>
      <c r="M49" s="2"/>
      <c r="N49" s="1"/>
      <c r="O49" s="190"/>
      <c r="P49" s="68"/>
      <c r="Q49" s="2"/>
      <c r="R49" s="1"/>
      <c r="S49" s="190"/>
      <c r="T49" s="68"/>
      <c r="U49" s="2"/>
      <c r="V49" s="1"/>
      <c r="W49" s="190"/>
    </row>
    <row r="50" spans="2:23" ht="16" thickBot="1">
      <c r="B50" s="46"/>
      <c r="C50" s="12" t="s">
        <v>119</v>
      </c>
      <c r="D50" s="103"/>
      <c r="E50" s="1"/>
      <c r="F50" s="1"/>
      <c r="G50" s="190"/>
      <c r="H50" s="103"/>
      <c r="I50" s="1"/>
      <c r="J50" s="1"/>
      <c r="K50" s="190"/>
      <c r="L50" s="103"/>
      <c r="M50" s="1"/>
      <c r="N50" s="1"/>
      <c r="O50" s="190"/>
      <c r="P50" s="103"/>
      <c r="Q50" s="1"/>
      <c r="R50" s="1"/>
      <c r="S50" s="190"/>
      <c r="T50" s="103"/>
      <c r="U50" s="1"/>
      <c r="V50" s="1"/>
      <c r="W50" s="190"/>
    </row>
    <row r="51" spans="2:23" ht="15.5">
      <c r="B51" s="36">
        <v>29</v>
      </c>
      <c r="C51" s="182" t="s">
        <v>217</v>
      </c>
      <c r="D51" s="135">
        <f>'4a. OEB_Adjustment_Input_Sheet'!E89</f>
        <v>839.497235500584</v>
      </c>
      <c r="E51" s="156">
        <f>'4a. OEB_Adjustment_Input_Sheet'!F89</f>
        <v>825.78211165451046</v>
      </c>
      <c r="F51" s="123">
        <f>G51-E51</f>
        <v>-4.0312705271138611</v>
      </c>
      <c r="G51" s="136">
        <f>'4a. OEB_Adjustment_Input_Sheet'!H89</f>
        <v>821.7508411273966</v>
      </c>
      <c r="H51" s="135">
        <f>'4a. OEB_Adjustment_Input_Sheet'!I89</f>
        <v>878.8456548207231</v>
      </c>
      <c r="I51" s="156">
        <f>'4a. OEB_Adjustment_Input_Sheet'!J89</f>
        <v>860.11597139910509</v>
      </c>
      <c r="J51" s="123">
        <f>K51-I51</f>
        <v>-3.711200613716187</v>
      </c>
      <c r="K51" s="136">
        <f>'4a. OEB_Adjustment_Input_Sheet'!L89</f>
        <v>856.40477078538891</v>
      </c>
      <c r="L51" s="135">
        <f>'4a. OEB_Adjustment_Input_Sheet'!M89</f>
        <v>834.09557954607533</v>
      </c>
      <c r="M51" s="156">
        <f>'4a. OEB_Adjustment_Input_Sheet'!N89</f>
        <v>813.83394783590074</v>
      </c>
      <c r="N51" s="123">
        <f>O51-M51</f>
        <v>-3.4171349258425607</v>
      </c>
      <c r="O51" s="136">
        <f>'4a. OEB_Adjustment_Input_Sheet'!P89</f>
        <v>810.41681291005818</v>
      </c>
      <c r="P51" s="135">
        <f>'4a. OEB_Adjustment_Input_Sheet'!Q89</f>
        <v>860.24825883569542</v>
      </c>
      <c r="Q51" s="156">
        <f>'4a. OEB_Adjustment_Input_Sheet'!R89</f>
        <v>835.9645841653944</v>
      </c>
      <c r="R51" s="123">
        <f>S51-Q51</f>
        <v>-3.1468373051928893</v>
      </c>
      <c r="S51" s="136">
        <f>'4a. OEB_Adjustment_Input_Sheet'!T89</f>
        <v>832.81774686020151</v>
      </c>
      <c r="T51" s="135">
        <f>'4a. OEB_Adjustment_Input_Sheet'!U89</f>
        <v>828.48349984362119</v>
      </c>
      <c r="U51" s="156">
        <f>'4a. OEB_Adjustment_Input_Sheet'!V89</f>
        <v>803.9108758700379</v>
      </c>
      <c r="V51" s="123">
        <f>W51-U51</f>
        <v>-2.8982964949045709</v>
      </c>
      <c r="W51" s="136">
        <f>'4a. OEB_Adjustment_Input_Sheet'!X89</f>
        <v>801.01257937513333</v>
      </c>
    </row>
    <row r="52" spans="2:23" ht="15.5">
      <c r="B52" s="36">
        <v>30</v>
      </c>
      <c r="C52" s="182" t="s">
        <v>218</v>
      </c>
      <c r="D52" s="137">
        <f>'4a. OEB_Adjustment_Input_Sheet'!E90</f>
        <v>269.5976166713275</v>
      </c>
      <c r="E52" s="149">
        <f>'4a. OEB_Adjustment_Input_Sheet'!F90</f>
        <v>269.5976166713275</v>
      </c>
      <c r="F52" s="121">
        <f>G52-E52</f>
        <v>0</v>
      </c>
      <c r="G52" s="104">
        <f>'4a. OEB_Adjustment_Input_Sheet'!H90</f>
        <v>269.5976166713275</v>
      </c>
      <c r="H52" s="137">
        <f>'4a. OEB_Adjustment_Input_Sheet'!I90</f>
        <v>262.70896213976346</v>
      </c>
      <c r="I52" s="149">
        <f>'4a. OEB_Adjustment_Input_Sheet'!J90</f>
        <v>262.70896213976346</v>
      </c>
      <c r="J52" s="121">
        <f>K52-I52</f>
        <v>0</v>
      </c>
      <c r="K52" s="104">
        <f>'4a. OEB_Adjustment_Input_Sheet'!L90</f>
        <v>262.70896213976346</v>
      </c>
      <c r="L52" s="137">
        <f>'4a. OEB_Adjustment_Input_Sheet'!M90</f>
        <v>306.13638855412813</v>
      </c>
      <c r="M52" s="149">
        <f>'4a. OEB_Adjustment_Input_Sheet'!N90</f>
        <v>306.13638855412813</v>
      </c>
      <c r="N52" s="121">
        <f>O52-M52</f>
        <v>0</v>
      </c>
      <c r="O52" s="104">
        <f>'4a. OEB_Adjustment_Input_Sheet'!P90</f>
        <v>306.13638855412813</v>
      </c>
      <c r="P52" s="149">
        <f>'4a. OEB_Adjustment_Input_Sheet'!Q90</f>
        <v>463.9440692809091</v>
      </c>
      <c r="Q52" s="149">
        <f>'4a. OEB_Adjustment_Input_Sheet'!R90</f>
        <v>463.9440692809091</v>
      </c>
      <c r="R52" s="121">
        <f>S52-Q52</f>
        <v>0</v>
      </c>
      <c r="S52" s="104">
        <f>'4a. OEB_Adjustment_Input_Sheet'!T90</f>
        <v>463.9440692809091</v>
      </c>
      <c r="T52" s="137">
        <f>'4a. OEB_Adjustment_Input_Sheet'!U90</f>
        <v>638.35779912807254</v>
      </c>
      <c r="U52" s="149">
        <f>'4a. OEB_Adjustment_Input_Sheet'!V90</f>
        <v>638.35779912807254</v>
      </c>
      <c r="V52" s="121">
        <f>W52-U52</f>
        <v>0</v>
      </c>
      <c r="W52" s="104">
        <f>'4a. OEB_Adjustment_Input_Sheet'!X90</f>
        <v>638.35779912807254</v>
      </c>
    </row>
    <row r="53" spans="2:23" ht="15.5">
      <c r="B53" s="36">
        <v>31</v>
      </c>
      <c r="C53" s="182" t="s">
        <v>219</v>
      </c>
      <c r="D53" s="137">
        <f>'4a. OEB_Adjustment_Input_Sheet'!E91</f>
        <v>244.35916878626745</v>
      </c>
      <c r="E53" s="149">
        <f>'4a. OEB_Adjustment_Input_Sheet'!F91</f>
        <v>244.35916878626745</v>
      </c>
      <c r="F53" s="121">
        <f t="shared" ref="F53:F58" si="54">G53-E53</f>
        <v>0</v>
      </c>
      <c r="G53" s="104">
        <f>'4a. OEB_Adjustment_Input_Sheet'!H91</f>
        <v>244.35916878626745</v>
      </c>
      <c r="H53" s="137">
        <f>'4a. OEB_Adjustment_Input_Sheet'!I91</f>
        <v>100.61757313139947</v>
      </c>
      <c r="I53" s="149">
        <f>'4a. OEB_Adjustment_Input_Sheet'!J91</f>
        <v>100.61757313139947</v>
      </c>
      <c r="J53" s="121">
        <f t="shared" ref="J53:J57" si="55">K53-I53</f>
        <v>0</v>
      </c>
      <c r="K53" s="104">
        <f>'4a. OEB_Adjustment_Input_Sheet'!L91</f>
        <v>100.61757313139947</v>
      </c>
      <c r="L53" s="137">
        <f>'4a. OEB_Adjustment_Input_Sheet'!M91</f>
        <v>100.61757313139947</v>
      </c>
      <c r="M53" s="149">
        <f>'4a. OEB_Adjustment_Input_Sheet'!N91</f>
        <v>100.61757313139947</v>
      </c>
      <c r="N53" s="121">
        <f t="shared" ref="N53:N58" si="56">O53-M53</f>
        <v>0</v>
      </c>
      <c r="O53" s="104">
        <f>'4a. OEB_Adjustment_Input_Sheet'!P91</f>
        <v>100.61757313139947</v>
      </c>
      <c r="P53" s="137">
        <f>'4a. OEB_Adjustment_Input_Sheet'!Q91</f>
        <v>0</v>
      </c>
      <c r="Q53" s="149">
        <f>'4a. OEB_Adjustment_Input_Sheet'!R91</f>
        <v>0</v>
      </c>
      <c r="R53" s="121">
        <f t="shared" ref="R53:R58" si="57">S53-Q53</f>
        <v>0</v>
      </c>
      <c r="S53" s="104">
        <f>'4a. OEB_Adjustment_Input_Sheet'!T91</f>
        <v>0</v>
      </c>
      <c r="T53" s="137">
        <f>'4a. OEB_Adjustment_Input_Sheet'!U91</f>
        <v>0</v>
      </c>
      <c r="U53" s="149">
        <f>'4a. OEB_Adjustment_Input_Sheet'!V91</f>
        <v>0</v>
      </c>
      <c r="V53" s="121">
        <f>W53-U53</f>
        <v>0</v>
      </c>
      <c r="W53" s="104">
        <f>'4a. OEB_Adjustment_Input_Sheet'!X91</f>
        <v>0</v>
      </c>
    </row>
    <row r="54" spans="2:23" ht="15.5">
      <c r="B54" s="36">
        <v>32</v>
      </c>
      <c r="C54" s="182" t="s">
        <v>220</v>
      </c>
      <c r="D54" s="137">
        <f>'4a. OEB_Adjustment_Input_Sheet'!E92</f>
        <v>148.5</v>
      </c>
      <c r="E54" s="149">
        <f>'4a. OEB_Adjustment_Input_Sheet'!F92</f>
        <v>148.5</v>
      </c>
      <c r="F54" s="121">
        <f t="shared" si="54"/>
        <v>0</v>
      </c>
      <c r="G54" s="104">
        <f>'4a. OEB_Adjustment_Input_Sheet'!H92</f>
        <v>148.5</v>
      </c>
      <c r="H54" s="137">
        <f>'4a. OEB_Adjustment_Input_Sheet'!I92</f>
        <v>151.5</v>
      </c>
      <c r="I54" s="149">
        <f>'4a. OEB_Adjustment_Input_Sheet'!J92</f>
        <v>151.5</v>
      </c>
      <c r="J54" s="121">
        <f t="shared" si="55"/>
        <v>0</v>
      </c>
      <c r="K54" s="104">
        <f>'4a. OEB_Adjustment_Input_Sheet'!L92</f>
        <v>151.5</v>
      </c>
      <c r="L54" s="137">
        <f>'4a. OEB_Adjustment_Input_Sheet'!M92</f>
        <v>152.1</v>
      </c>
      <c r="M54" s="149">
        <f>'4a. OEB_Adjustment_Input_Sheet'!N92</f>
        <v>152.1</v>
      </c>
      <c r="N54" s="121">
        <f t="shared" si="56"/>
        <v>0</v>
      </c>
      <c r="O54" s="104">
        <f>'4a. OEB_Adjustment_Input_Sheet'!P92</f>
        <v>152.1</v>
      </c>
      <c r="P54" s="137">
        <f>'4a. OEB_Adjustment_Input_Sheet'!Q92</f>
        <v>151.69999999999999</v>
      </c>
      <c r="Q54" s="149">
        <f>'4a. OEB_Adjustment_Input_Sheet'!R92</f>
        <v>151.69999999999999</v>
      </c>
      <c r="R54" s="121">
        <f t="shared" si="57"/>
        <v>0</v>
      </c>
      <c r="S54" s="104">
        <f>'4a. OEB_Adjustment_Input_Sheet'!T92</f>
        <v>151.69999999999999</v>
      </c>
      <c r="T54" s="137">
        <f>'4a. OEB_Adjustment_Input_Sheet'!U92</f>
        <v>123</v>
      </c>
      <c r="U54" s="149">
        <f>'4a. OEB_Adjustment_Input_Sheet'!V92</f>
        <v>123</v>
      </c>
      <c r="V54" s="121">
        <f>W54-U54</f>
        <v>0</v>
      </c>
      <c r="W54" s="104">
        <f>'4a. OEB_Adjustment_Input_Sheet'!X92</f>
        <v>123</v>
      </c>
    </row>
    <row r="55" spans="2:23" ht="15.5">
      <c r="B55" s="36">
        <v>33</v>
      </c>
      <c r="C55" s="182" t="s">
        <v>221</v>
      </c>
      <c r="D55" s="137">
        <f>'4a. OEB_Adjustment_Input_Sheet'!E93</f>
        <v>98</v>
      </c>
      <c r="E55" s="149">
        <f>'4a. OEB_Adjustment_Input_Sheet'!F93</f>
        <v>98</v>
      </c>
      <c r="F55" s="121">
        <f t="shared" si="54"/>
        <v>0</v>
      </c>
      <c r="G55" s="104">
        <f>'4a. OEB_Adjustment_Input_Sheet'!H93</f>
        <v>98</v>
      </c>
      <c r="H55" s="137">
        <f>'4a. OEB_Adjustment_Input_Sheet'!I93</f>
        <v>101.4</v>
      </c>
      <c r="I55" s="149">
        <f>'4a. OEB_Adjustment_Input_Sheet'!J93</f>
        <v>101.4</v>
      </c>
      <c r="J55" s="121">
        <f t="shared" si="55"/>
        <v>0</v>
      </c>
      <c r="K55" s="104">
        <f>'4a. OEB_Adjustment_Input_Sheet'!L93</f>
        <v>101.4</v>
      </c>
      <c r="L55" s="137">
        <f>'4a. OEB_Adjustment_Input_Sheet'!M93</f>
        <v>103.2</v>
      </c>
      <c r="M55" s="149">
        <f>'4a. OEB_Adjustment_Input_Sheet'!N93</f>
        <v>103.2</v>
      </c>
      <c r="N55" s="121">
        <f t="shared" si="56"/>
        <v>0</v>
      </c>
      <c r="O55" s="104">
        <f>'4a. OEB_Adjustment_Input_Sheet'!P93</f>
        <v>103.2</v>
      </c>
      <c r="P55" s="137">
        <f>'4a. OEB_Adjustment_Input_Sheet'!Q93</f>
        <v>103.8</v>
      </c>
      <c r="Q55" s="149">
        <f>'4a. OEB_Adjustment_Input_Sheet'!R93</f>
        <v>103.8</v>
      </c>
      <c r="R55" s="121">
        <f t="shared" si="57"/>
        <v>0</v>
      </c>
      <c r="S55" s="104">
        <f>'4a. OEB_Adjustment_Input_Sheet'!T93</f>
        <v>103.8</v>
      </c>
      <c r="T55" s="137">
        <f>'4a. OEB_Adjustment_Input_Sheet'!U93</f>
        <v>104.2</v>
      </c>
      <c r="U55" s="149">
        <f>'4a. OEB_Adjustment_Input_Sheet'!V93</f>
        <v>104.2</v>
      </c>
      <c r="V55" s="121">
        <f t="shared" ref="V55:V57" si="58">W55-U55</f>
        <v>0</v>
      </c>
      <c r="W55" s="104">
        <f>'4a. OEB_Adjustment_Input_Sheet'!X93</f>
        <v>104.2</v>
      </c>
    </row>
    <row r="56" spans="2:23" ht="15.5">
      <c r="B56" s="36">
        <v>34</v>
      </c>
      <c r="C56" s="182" t="s">
        <v>222</v>
      </c>
      <c r="D56" s="137">
        <f>'4a. OEB_Adjustment_Input_Sheet'!E95</f>
        <v>34.987087916248633</v>
      </c>
      <c r="E56" s="149">
        <f>'4a. OEB_Adjustment_Input_Sheet'!F95</f>
        <v>34.987087916248633</v>
      </c>
      <c r="F56" s="121">
        <f t="shared" si="54"/>
        <v>0</v>
      </c>
      <c r="G56" s="104">
        <f>'4a. OEB_Adjustment_Input_Sheet'!H95</f>
        <v>34.987087916248633</v>
      </c>
      <c r="H56" s="137">
        <f>'4a. OEB_Adjustment_Input_Sheet'!I95</f>
        <v>34.153834810701603</v>
      </c>
      <c r="I56" s="149">
        <f>'4a. OEB_Adjustment_Input_Sheet'!J95</f>
        <v>34.153834810701603</v>
      </c>
      <c r="J56" s="121">
        <f t="shared" si="55"/>
        <v>0</v>
      </c>
      <c r="K56" s="104">
        <f>'4a. OEB_Adjustment_Input_Sheet'!L95</f>
        <v>34.153834810701603</v>
      </c>
      <c r="L56" s="137">
        <f>'4a. OEB_Adjustment_Input_Sheet'!M95</f>
        <v>34.392555451885116</v>
      </c>
      <c r="M56" s="149">
        <f>'4a. OEB_Adjustment_Input_Sheet'!N95</f>
        <v>34.392555451885116</v>
      </c>
      <c r="N56" s="121">
        <f t="shared" si="56"/>
        <v>0</v>
      </c>
      <c r="O56" s="104">
        <f>'4a. OEB_Adjustment_Input_Sheet'!P95</f>
        <v>34.392555451885116</v>
      </c>
      <c r="P56" s="137">
        <f>'4a. OEB_Adjustment_Input_Sheet'!Q95</f>
        <v>33.145802940282465</v>
      </c>
      <c r="Q56" s="149">
        <f>'4a. OEB_Adjustment_Input_Sheet'!R95</f>
        <v>33.145802940282465</v>
      </c>
      <c r="R56" s="121">
        <f t="shared" si="57"/>
        <v>0</v>
      </c>
      <c r="S56" s="104">
        <f>'4a. OEB_Adjustment_Input_Sheet'!T95</f>
        <v>33.145802940282465</v>
      </c>
      <c r="T56" s="137">
        <f>'4a. OEB_Adjustment_Input_Sheet'!U95</f>
        <v>32.301558091819999</v>
      </c>
      <c r="U56" s="149">
        <f>'4a. OEB_Adjustment_Input_Sheet'!V95</f>
        <v>32.301558091819999</v>
      </c>
      <c r="V56" s="121">
        <f t="shared" si="58"/>
        <v>0</v>
      </c>
      <c r="W56" s="104">
        <f>'4a. OEB_Adjustment_Input_Sheet'!X95</f>
        <v>32.301558091819999</v>
      </c>
    </row>
    <row r="57" spans="2:23" ht="15.5">
      <c r="B57" s="36">
        <v>35</v>
      </c>
      <c r="C57" s="182" t="s">
        <v>223</v>
      </c>
      <c r="D57" s="206">
        <f>'4a. OEB_Adjustment_Input_Sheet'!E96</f>
        <v>0</v>
      </c>
      <c r="E57" s="362">
        <f>'4a. OEB_Adjustment_Input_Sheet'!F96</f>
        <v>0</v>
      </c>
      <c r="F57" s="121">
        <f t="shared" si="54"/>
        <v>0</v>
      </c>
      <c r="G57" s="105">
        <f>'4a. OEB_Adjustment_Input_Sheet'!H96</f>
        <v>0</v>
      </c>
      <c r="H57" s="206">
        <f>'4a. OEB_Adjustment_Input_Sheet'!I96</f>
        <v>0</v>
      </c>
      <c r="I57" s="362">
        <f>'4a. OEB_Adjustment_Input_Sheet'!J96</f>
        <v>0</v>
      </c>
      <c r="J57" s="121">
        <f t="shared" si="55"/>
        <v>0</v>
      </c>
      <c r="K57" s="105">
        <f>'4a. OEB_Adjustment_Input_Sheet'!L96</f>
        <v>0</v>
      </c>
      <c r="L57" s="206">
        <f>'4a. OEB_Adjustment_Input_Sheet'!M96</f>
        <v>6.1450376204296653</v>
      </c>
      <c r="M57" s="362">
        <f>'4a. OEB_Adjustment_Input_Sheet'!N96</f>
        <v>6.1450376204296653</v>
      </c>
      <c r="N57" s="121">
        <f t="shared" si="56"/>
        <v>0</v>
      </c>
      <c r="O57" s="105">
        <f>'4a. OEB_Adjustment_Input_Sheet'!P96</f>
        <v>6.1450376204296653</v>
      </c>
      <c r="P57" s="206">
        <f>'4a. OEB_Adjustment_Input_Sheet'!Q96</f>
        <v>6.3312143495101321</v>
      </c>
      <c r="Q57" s="362">
        <f>'4a. OEB_Adjustment_Input_Sheet'!R96</f>
        <v>6.3312143495101321</v>
      </c>
      <c r="R57" s="121">
        <f t="shared" si="57"/>
        <v>0</v>
      </c>
      <c r="S57" s="105">
        <f>'4a. OEB_Adjustment_Input_Sheet'!T96</f>
        <v>6.3312143495101321</v>
      </c>
      <c r="T57" s="206">
        <f>'4a. OEB_Adjustment_Input_Sheet'!U96</f>
        <v>6.8760287295811846</v>
      </c>
      <c r="U57" s="362">
        <f>'4a. OEB_Adjustment_Input_Sheet'!V96</f>
        <v>6.8760287295811846</v>
      </c>
      <c r="V57" s="121">
        <f t="shared" si="58"/>
        <v>0</v>
      </c>
      <c r="W57" s="105">
        <f>'4a. OEB_Adjustment_Input_Sheet'!X96</f>
        <v>6.8760287295811846</v>
      </c>
    </row>
    <row r="58" spans="2:23" ht="16" thickBot="1">
      <c r="B58" s="37">
        <v>36</v>
      </c>
      <c r="C58" s="70" t="s">
        <v>127</v>
      </c>
      <c r="D58" s="106">
        <f>SUM(D51:D57)</f>
        <v>1634.9411088744275</v>
      </c>
      <c r="E58" s="424">
        <f t="shared" ref="E58" si="59">SUM(E51:E57)</f>
        <v>1621.225985028354</v>
      </c>
      <c r="F58" s="447">
        <f t="shared" si="54"/>
        <v>-4.0312705271137474</v>
      </c>
      <c r="G58" s="107">
        <f>SUM(G51:G57)</f>
        <v>1617.1947145012402</v>
      </c>
      <c r="H58" s="148">
        <f>SUM(H51:H57)</f>
        <v>1529.2260249025878</v>
      </c>
      <c r="I58" s="122">
        <f t="shared" ref="I58" si="60">SUM(I51:I57)</f>
        <v>1510.4963414809699</v>
      </c>
      <c r="J58" s="151">
        <f>K58-I58</f>
        <v>-3.7112006137163007</v>
      </c>
      <c r="K58" s="107">
        <f>SUM(K51:K57)</f>
        <v>1506.7851408672536</v>
      </c>
      <c r="L58" s="148">
        <f>SUM(L51:L57)</f>
        <v>1536.6871343039177</v>
      </c>
      <c r="M58" s="122">
        <f t="shared" ref="M58" si="61">SUM(M51:M57)</f>
        <v>1516.4255025937432</v>
      </c>
      <c r="N58" s="447">
        <f t="shared" si="56"/>
        <v>-3.4171349258426744</v>
      </c>
      <c r="O58" s="107">
        <f>SUM(O51:O57)</f>
        <v>1513.0083676679005</v>
      </c>
      <c r="P58" s="106">
        <f>SUM(P51:P57)</f>
        <v>1619.1693454063973</v>
      </c>
      <c r="Q58" s="424">
        <f t="shared" ref="Q58" si="62">SUM(Q51:Q57)</f>
        <v>1594.8856707360962</v>
      </c>
      <c r="R58" s="447">
        <f t="shared" si="57"/>
        <v>-3.146837305193003</v>
      </c>
      <c r="S58" s="107">
        <f>SUM(S51:S57)</f>
        <v>1591.7388334309032</v>
      </c>
      <c r="T58" s="106">
        <f>SUM(T51:T57)</f>
        <v>1733.2188857930948</v>
      </c>
      <c r="U58" s="424">
        <f t="shared" ref="U58" si="63">SUM(U51:U57)</f>
        <v>1708.6462618195114</v>
      </c>
      <c r="V58" s="151">
        <f>W58-U58</f>
        <v>-2.8982964949045709</v>
      </c>
      <c r="W58" s="107">
        <f>SUM(W51:W57)</f>
        <v>1705.7479653246069</v>
      </c>
    </row>
    <row r="59" spans="2:23"/>
    <row r="60" spans="2:23" ht="20">
      <c r="B60" s="283" t="s">
        <v>195</v>
      </c>
      <c r="D60" s="281"/>
      <c r="E60" s="281"/>
      <c r="H60" s="281"/>
      <c r="I60" s="281"/>
      <c r="L60" s="281"/>
      <c r="M60" s="281"/>
      <c r="P60" s="281"/>
      <c r="Q60" s="281"/>
      <c r="S60" s="20"/>
    </row>
  </sheetData>
  <mergeCells count="6">
    <mergeCell ref="D6:W6"/>
    <mergeCell ref="D7:G7"/>
    <mergeCell ref="T7:W7"/>
    <mergeCell ref="P7:S7"/>
    <mergeCell ref="L7:O7"/>
    <mergeCell ref="H7:K7"/>
  </mergeCells>
  <pageMargins left="1" right="1" top="1" bottom="1" header="0.5" footer="0.5"/>
  <pageSetup paperSize="17" scale="46" orientation="landscape" r:id="rId1"/>
  <headerFooter>
    <oddHeader>&amp;COPG Regulatory Income Taxes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theme="3" tint="0.79998168889431442"/>
  </sheetPr>
  <dimension ref="A1:X1048576"/>
  <sheetViews>
    <sheetView showGridLines="0" view="pageBreakPreview" zoomScale="55" zoomScaleNormal="70" zoomScaleSheetLayoutView="55" workbookViewId="0">
      <selection activeCell="N35" sqref="N35"/>
    </sheetView>
  </sheetViews>
  <sheetFormatPr defaultColWidth="0" defaultRowHeight="15.5" zeroHeight="1"/>
  <cols>
    <col min="1" max="1" width="2.7265625" style="3" customWidth="1"/>
    <col min="2" max="2" width="6.453125" style="3" bestFit="1" customWidth="1"/>
    <col min="3" max="3" width="39.54296875" style="3" customWidth="1"/>
    <col min="4" max="23" width="16.7265625" style="3" customWidth="1"/>
    <col min="24" max="24" width="8.7265625" style="3" customWidth="1"/>
    <col min="25" max="16384" width="9.26953125" style="3" hidden="1"/>
  </cols>
  <sheetData>
    <row r="1" spans="1:24" ht="15.75" customHeight="1">
      <c r="A1" s="2"/>
      <c r="B1" s="331" t="s">
        <v>224</v>
      </c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1"/>
      <c r="P1" s="331"/>
      <c r="Q1" s="331"/>
      <c r="R1" s="331"/>
      <c r="S1" s="331"/>
      <c r="T1" s="331"/>
      <c r="U1" s="331"/>
      <c r="V1" s="331"/>
      <c r="W1" s="332" t="str">
        <f>'1. Cover'!M1</f>
        <v>Updated: 2021-11-29</v>
      </c>
      <c r="X1" s="2"/>
    </row>
    <row r="2" spans="1:24" ht="15.75" customHeight="1">
      <c r="A2" s="2"/>
      <c r="B2" s="506"/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  <c r="V2" s="331"/>
      <c r="W2" s="332" t="str">
        <f>'1. Cover'!M2</f>
        <v>EB-2020-0290</v>
      </c>
      <c r="X2" s="2"/>
    </row>
    <row r="3" spans="1:24" ht="15.75" customHeight="1">
      <c r="A3" s="2"/>
      <c r="B3" s="331"/>
      <c r="C3" s="331"/>
      <c r="D3" s="331"/>
      <c r="E3" s="331"/>
      <c r="F3" s="331"/>
      <c r="G3" s="331"/>
      <c r="H3" s="331"/>
      <c r="I3" s="331"/>
      <c r="J3" s="331"/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331"/>
      <c r="V3" s="331"/>
      <c r="W3" s="332" t="str">
        <f>'1. Cover'!M3</f>
        <v>Draft Payment Amounts Order</v>
      </c>
      <c r="X3" s="2"/>
    </row>
    <row r="4" spans="1:24" ht="15.75" customHeight="1">
      <c r="A4" s="2"/>
      <c r="B4" s="331"/>
      <c r="C4" s="331"/>
      <c r="D4" s="331"/>
      <c r="E4" s="331"/>
      <c r="F4" s="331"/>
      <c r="G4" s="331"/>
      <c r="H4" s="331"/>
      <c r="I4" s="331"/>
      <c r="J4" s="331"/>
      <c r="K4" s="331"/>
      <c r="L4" s="331"/>
      <c r="M4" s="331"/>
      <c r="N4" s="331"/>
      <c r="O4" s="331"/>
      <c r="P4" s="331"/>
      <c r="Q4" s="331"/>
      <c r="R4" s="331"/>
      <c r="S4" s="331"/>
      <c r="T4" s="331"/>
      <c r="U4" s="331"/>
      <c r="V4" s="331"/>
      <c r="W4" s="332" t="str">
        <f>'1. Cover'!M4</f>
        <v>Appendix G</v>
      </c>
      <c r="X4" s="2"/>
    </row>
    <row r="5" spans="1:24" ht="15.75" customHeight="1" thickBot="1">
      <c r="A5" s="2"/>
      <c r="B5" s="331"/>
      <c r="C5" s="331"/>
      <c r="D5" s="331"/>
      <c r="E5" s="331"/>
      <c r="F5" s="331"/>
      <c r="G5" s="331"/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31"/>
      <c r="S5" s="331"/>
      <c r="T5" s="331"/>
      <c r="U5" s="331"/>
      <c r="V5" s="331"/>
      <c r="W5" s="331"/>
      <c r="X5" s="2"/>
    </row>
    <row r="6" spans="1:24" ht="15.75" customHeight="1" thickBot="1">
      <c r="A6" s="31"/>
      <c r="B6" s="15"/>
      <c r="C6" s="15"/>
      <c r="D6" s="532" t="s">
        <v>76</v>
      </c>
      <c r="E6" s="533"/>
      <c r="F6" s="533"/>
      <c r="G6" s="533"/>
      <c r="H6" s="533"/>
      <c r="I6" s="533"/>
      <c r="J6" s="533"/>
      <c r="K6" s="533"/>
      <c r="L6" s="533"/>
      <c r="M6" s="533"/>
      <c r="N6" s="533"/>
      <c r="O6" s="533"/>
      <c r="P6" s="533"/>
      <c r="Q6" s="533"/>
      <c r="R6" s="533"/>
      <c r="S6" s="533"/>
      <c r="T6" s="533"/>
      <c r="U6" s="533"/>
      <c r="V6" s="533"/>
      <c r="W6" s="534"/>
      <c r="X6" s="31"/>
    </row>
    <row r="7" spans="1:24" ht="17.25" customHeight="1">
      <c r="A7" s="31"/>
      <c r="B7" s="35"/>
      <c r="C7" s="511"/>
      <c r="D7" s="537">
        <v>2022</v>
      </c>
      <c r="E7" s="531"/>
      <c r="F7" s="531"/>
      <c r="G7" s="539"/>
      <c r="H7" s="531">
        <v>2023</v>
      </c>
      <c r="I7" s="531"/>
      <c r="J7" s="531"/>
      <c r="K7" s="539"/>
      <c r="L7" s="537">
        <v>2024</v>
      </c>
      <c r="M7" s="531"/>
      <c r="N7" s="531"/>
      <c r="O7" s="539"/>
      <c r="P7" s="537">
        <v>2025</v>
      </c>
      <c r="Q7" s="531"/>
      <c r="R7" s="531"/>
      <c r="S7" s="539"/>
      <c r="T7" s="537">
        <v>2026</v>
      </c>
      <c r="U7" s="531"/>
      <c r="V7" s="531"/>
      <c r="W7" s="539"/>
      <c r="X7" s="31"/>
    </row>
    <row r="8" spans="1:24" ht="17.25" customHeight="1">
      <c r="A8" s="31"/>
      <c r="B8" s="32" t="s">
        <v>26</v>
      </c>
      <c r="C8" s="34"/>
      <c r="D8" s="171" t="s">
        <v>27</v>
      </c>
      <c r="E8" s="339" t="s">
        <v>28</v>
      </c>
      <c r="F8" s="339" t="s">
        <v>29</v>
      </c>
      <c r="G8" s="396" t="s">
        <v>29</v>
      </c>
      <c r="H8" s="339" t="s">
        <v>27</v>
      </c>
      <c r="I8" s="339" t="s">
        <v>28</v>
      </c>
      <c r="J8" s="339" t="s">
        <v>29</v>
      </c>
      <c r="K8" s="396" t="s">
        <v>29</v>
      </c>
      <c r="L8" s="171" t="s">
        <v>27</v>
      </c>
      <c r="M8" s="339" t="s">
        <v>30</v>
      </c>
      <c r="N8" s="339" t="s">
        <v>29</v>
      </c>
      <c r="O8" s="396" t="s">
        <v>29</v>
      </c>
      <c r="P8" s="171" t="s">
        <v>27</v>
      </c>
      <c r="Q8" s="339" t="s">
        <v>30</v>
      </c>
      <c r="R8" s="339" t="s">
        <v>29</v>
      </c>
      <c r="S8" s="396" t="s">
        <v>29</v>
      </c>
      <c r="T8" s="171" t="s">
        <v>27</v>
      </c>
      <c r="U8" s="339" t="s">
        <v>30</v>
      </c>
      <c r="V8" s="339" t="s">
        <v>29</v>
      </c>
      <c r="W8" s="396" t="s">
        <v>29</v>
      </c>
      <c r="X8" s="31"/>
    </row>
    <row r="9" spans="1:24" ht="17.25" customHeight="1" thickBot="1">
      <c r="A9" s="31"/>
      <c r="B9" s="17" t="s">
        <v>11</v>
      </c>
      <c r="C9" s="16" t="s">
        <v>31</v>
      </c>
      <c r="D9" s="216">
        <f>'4a. OEB_Adjustment_Input_Sheet'!$E$9</f>
        <v>44196</v>
      </c>
      <c r="E9" s="215">
        <v>44393</v>
      </c>
      <c r="F9" s="146" t="s">
        <v>33</v>
      </c>
      <c r="G9" s="10" t="s">
        <v>34</v>
      </c>
      <c r="H9" s="216">
        <f>'4a. OEB_Adjustment_Input_Sheet'!$E$9</f>
        <v>44196</v>
      </c>
      <c r="I9" s="215">
        <v>44393</v>
      </c>
      <c r="J9" s="146" t="s">
        <v>33</v>
      </c>
      <c r="K9" s="10" t="s">
        <v>34</v>
      </c>
      <c r="L9" s="216">
        <f>'4a. OEB_Adjustment_Input_Sheet'!$E$9</f>
        <v>44196</v>
      </c>
      <c r="M9" s="215">
        <v>44393</v>
      </c>
      <c r="N9" s="146" t="s">
        <v>33</v>
      </c>
      <c r="O9" s="10" t="s">
        <v>34</v>
      </c>
      <c r="P9" s="216">
        <f>'4a. OEB_Adjustment_Input_Sheet'!$E$9</f>
        <v>44196</v>
      </c>
      <c r="Q9" s="215">
        <v>44393</v>
      </c>
      <c r="R9" s="146" t="s">
        <v>33</v>
      </c>
      <c r="S9" s="10" t="s">
        <v>34</v>
      </c>
      <c r="T9" s="216">
        <f>'4a. OEB_Adjustment_Input_Sheet'!$E$9</f>
        <v>44196</v>
      </c>
      <c r="U9" s="215">
        <v>44393</v>
      </c>
      <c r="V9" s="146" t="s">
        <v>33</v>
      </c>
      <c r="W9" s="10" t="s">
        <v>34</v>
      </c>
      <c r="X9" s="31"/>
    </row>
    <row r="10" spans="1:24">
      <c r="A10" s="2"/>
      <c r="B10" s="397"/>
      <c r="C10" s="497"/>
      <c r="D10" s="142" t="s">
        <v>35</v>
      </c>
      <c r="E10" s="142" t="s">
        <v>36</v>
      </c>
      <c r="F10" s="494" t="s">
        <v>37</v>
      </c>
      <c r="G10" s="144" t="s">
        <v>38</v>
      </c>
      <c r="H10" s="501" t="s">
        <v>39</v>
      </c>
      <c r="I10" s="142" t="s">
        <v>40</v>
      </c>
      <c r="J10" s="143" t="s">
        <v>41</v>
      </c>
      <c r="K10" s="144" t="s">
        <v>42</v>
      </c>
      <c r="L10" s="142" t="s">
        <v>43</v>
      </c>
      <c r="M10" s="142" t="s">
        <v>44</v>
      </c>
      <c r="N10" s="143" t="s">
        <v>45</v>
      </c>
      <c r="O10" s="144" t="s">
        <v>46</v>
      </c>
      <c r="P10" s="142" t="s">
        <v>47</v>
      </c>
      <c r="Q10" s="142" t="s">
        <v>48</v>
      </c>
      <c r="R10" s="143" t="s">
        <v>49</v>
      </c>
      <c r="S10" s="144" t="s">
        <v>50</v>
      </c>
      <c r="T10" s="142" t="s">
        <v>51</v>
      </c>
      <c r="U10" s="501" t="s">
        <v>52</v>
      </c>
      <c r="V10" s="143" t="s">
        <v>53</v>
      </c>
      <c r="W10" s="144" t="s">
        <v>54</v>
      </c>
      <c r="X10" s="2"/>
    </row>
    <row r="11" spans="1:24" ht="16" thickBot="1">
      <c r="A11" s="2"/>
      <c r="B11" s="399" t="s">
        <v>225</v>
      </c>
      <c r="C11" s="18"/>
      <c r="D11" s="68"/>
      <c r="E11" s="2"/>
      <c r="F11" s="129"/>
      <c r="G11" s="130"/>
      <c r="H11" s="2"/>
      <c r="I11" s="2"/>
      <c r="J11" s="129"/>
      <c r="K11" s="130"/>
      <c r="L11" s="68"/>
      <c r="M11" s="2"/>
      <c r="N11" s="129"/>
      <c r="O11" s="130"/>
      <c r="P11" s="68"/>
      <c r="Q11" s="2"/>
      <c r="R11" s="129"/>
      <c r="S11" s="130"/>
      <c r="T11" s="68"/>
      <c r="U11" s="2"/>
      <c r="V11" s="129"/>
      <c r="W11" s="130"/>
      <c r="X11" s="2"/>
    </row>
    <row r="12" spans="1:24">
      <c r="A12" s="2"/>
      <c r="B12" s="397">
        <f>MAX(B6:B11)+1</f>
        <v>1</v>
      </c>
      <c r="C12" s="179" t="s">
        <v>226</v>
      </c>
      <c r="D12" s="115">
        <f>'4a. OEB_Adjustment_Input_Sheet'!E20*'5. Rate_Base_&amp;_Cost_of_Capital'!D13</f>
        <v>2.8996627571257081</v>
      </c>
      <c r="E12" s="439">
        <f>'4a. OEB_Adjustment_Input_Sheet'!F20*'5. Rate_Base_&amp;_Cost_of_Capital'!E13</f>
        <v>2.8947701700578174</v>
      </c>
      <c r="F12" s="159">
        <f t="shared" ref="F12:F17" si="0">G12-E12</f>
        <v>-1.4395553181028919E-2</v>
      </c>
      <c r="G12" s="400">
        <f>'4a. OEB_Adjustment_Input_Sheet'!H20*'5. Rate_Base_&amp;_Cost_of_Capital'!G13</f>
        <v>2.8803746168767885</v>
      </c>
      <c r="H12" s="115">
        <f>'4a. OEB_Adjustment_Input_Sheet'!I20*'5. Rate_Base_&amp;_Cost_of_Capital'!H13</f>
        <v>3.0409875038925098</v>
      </c>
      <c r="I12" s="439">
        <f>'4a. OEB_Adjustment_Input_Sheet'!J20*'5. Rate_Base_&amp;_Cost_of_Capital'!I13</f>
        <v>3.0264913648758087</v>
      </c>
      <c r="J12" s="159">
        <f t="shared" ref="J12:J17" si="1">K12-I12</f>
        <v>-1.4525723539223545E-2</v>
      </c>
      <c r="K12" s="400">
        <f>'4a. OEB_Adjustment_Input_Sheet'!L20*'5. Rate_Base_&amp;_Cost_of_Capital'!K13</f>
        <v>3.0119656413365852</v>
      </c>
      <c r="L12" s="115">
        <f>'4a. OEB_Adjustment_Input_Sheet'!M20*'5. Rate_Base_&amp;_Cost_of_Capital'!L13</f>
        <v>3.5850052378607224</v>
      </c>
      <c r="M12" s="439">
        <f>'4a. OEB_Adjustment_Input_Sheet'!N20*'5. Rate_Base_&amp;_Cost_of_Capital'!M13</f>
        <v>3.5655945968903842</v>
      </c>
      <c r="N12" s="159">
        <f>O12-M12</f>
        <v>-1.14133940976342E-2</v>
      </c>
      <c r="O12" s="400">
        <f>'4a. OEB_Adjustment_Input_Sheet'!P20*'5. Rate_Base_&amp;_Cost_of_Capital'!O13</f>
        <v>3.55418120279275</v>
      </c>
      <c r="P12" s="115">
        <f>'4a. OEB_Adjustment_Input_Sheet'!Q20*'5. Rate_Base_&amp;_Cost_of_Capital'!P13</f>
        <v>3.9699631056119249</v>
      </c>
      <c r="Q12" s="439">
        <f>'4a. OEB_Adjustment_Input_Sheet'!R20*'5. Rate_Base_&amp;_Cost_of_Capital'!Q13</f>
        <v>3.9440066644639815</v>
      </c>
      <c r="R12" s="159">
        <f t="shared" ref="R12:R17" si="2">S12-Q12</f>
        <v>-1.0656081257149008E-2</v>
      </c>
      <c r="S12" s="400">
        <f>'4a. OEB_Adjustment_Input_Sheet'!T20*'5. Rate_Base_&amp;_Cost_of_Capital'!S13</f>
        <v>3.9333505832068325</v>
      </c>
      <c r="T12" s="115">
        <f>'4a. OEB_Adjustment_Input_Sheet'!U20*'5. Rate_Base_&amp;_Cost_of_Capital'!T13</f>
        <v>4.3394417734402095</v>
      </c>
      <c r="U12" s="439">
        <f>'4a. OEB_Adjustment_Input_Sheet'!V20*'5. Rate_Base_&amp;_Cost_of_Capital'!U13</f>
        <v>4.3074552930917642</v>
      </c>
      <c r="V12" s="159">
        <f t="shared" ref="V12:V17" si="3">W12-U12</f>
        <v>-1.0390557801064126E-2</v>
      </c>
      <c r="W12" s="400">
        <f>'4a. OEB_Adjustment_Input_Sheet'!X20*'5. Rate_Base_&amp;_Cost_of_Capital'!W13</f>
        <v>4.2970647352907001</v>
      </c>
      <c r="X12" s="2"/>
    </row>
    <row r="13" spans="1:24">
      <c r="A13" s="2"/>
      <c r="B13" s="397">
        <f>MAX(B6:B12)+1</f>
        <v>2</v>
      </c>
      <c r="C13" s="179" t="s">
        <v>227</v>
      </c>
      <c r="D13" s="117">
        <f>'5. Rate_Base_&amp;_Cost_of_Capital'!D39+'5. Rate_Base_&amp;_Cost_of_Capital'!D40</f>
        <v>154.02299300568734</v>
      </c>
      <c r="E13" s="440">
        <f>'5. Rate_Base_&amp;_Cost_of_Capital'!E39+'5. Rate_Base_&amp;_Cost_of_Capital'!E40</f>
        <v>169.00519605760002</v>
      </c>
      <c r="F13" s="274">
        <f t="shared" si="0"/>
        <v>-1.7650298520582623</v>
      </c>
      <c r="G13" s="401">
        <f>'5. Rate_Base_&amp;_Cost_of_Capital'!G39+'5. Rate_Base_&amp;_Cost_of_Capital'!G40</f>
        <v>167.24016620554175</v>
      </c>
      <c r="H13" s="117">
        <f>'5. Rate_Base_&amp;_Cost_of_Capital'!H39+'5. Rate_Base_&amp;_Cost_of_Capital'!H40</f>
        <v>151.38083818622269</v>
      </c>
      <c r="I13" s="440">
        <f>'5. Rate_Base_&amp;_Cost_of_Capital'!I39+'5. Rate_Base_&amp;_Cost_of_Capital'!I40</f>
        <v>165.0322291655522</v>
      </c>
      <c r="J13" s="274">
        <f t="shared" si="1"/>
        <v>-1.6500761847066769</v>
      </c>
      <c r="K13" s="401">
        <f>'5. Rate_Base_&amp;_Cost_of_Capital'!K39+'5. Rate_Base_&amp;_Cost_of_Capital'!K40</f>
        <v>163.38215298084552</v>
      </c>
      <c r="L13" s="117">
        <f>'5. Rate_Base_&amp;_Cost_of_Capital'!L39+'5. Rate_Base_&amp;_Cost_of_Capital'!L40</f>
        <v>201.43033926800192</v>
      </c>
      <c r="M13" s="440">
        <f>'5. Rate_Base_&amp;_Cost_of_Capital'!M39+'5. Rate_Base_&amp;_Cost_of_Capital'!M40</f>
        <v>218.92995578131416</v>
      </c>
      <c r="N13" s="274">
        <f>O13-M13</f>
        <v>-1.6545272257334318</v>
      </c>
      <c r="O13" s="401">
        <f>'5. Rate_Base_&amp;_Cost_of_Capital'!O39+'5. Rate_Base_&amp;_Cost_of_Capital'!O40</f>
        <v>217.27542855558073</v>
      </c>
      <c r="P13" s="117">
        <f>'5. Rate_Base_&amp;_Cost_of_Capital'!P39+'5. Rate_Base_&amp;_Cost_of_Capital'!P40</f>
        <v>225.64222645442044</v>
      </c>
      <c r="Q13" s="440">
        <f>'5. Rate_Base_&amp;_Cost_of_Capital'!Q39+'5. Rate_Base_&amp;_Cost_of_Capital'!Q40</f>
        <v>244.43272469271335</v>
      </c>
      <c r="R13" s="274">
        <f t="shared" si="2"/>
        <v>-1.6141817393655344</v>
      </c>
      <c r="S13" s="401">
        <f>'5. Rate_Base_&amp;_Cost_of_Capital'!S39+'5. Rate_Base_&amp;_Cost_of_Capital'!S40</f>
        <v>242.81854295334782</v>
      </c>
      <c r="T13" s="117">
        <f>'5. Rate_Base_&amp;_Cost_of_Capital'!T39+'5. Rate_Base_&amp;_Cost_of_Capital'!T40</f>
        <v>241.08940988916206</v>
      </c>
      <c r="U13" s="440">
        <f>'5. Rate_Base_&amp;_Cost_of_Capital'!U39+'5. Rate_Base_&amp;_Cost_of_Capital'!U40</f>
        <v>260.55216709089308</v>
      </c>
      <c r="V13" s="274">
        <f t="shared" si="3"/>
        <v>-1.5557776857245358</v>
      </c>
      <c r="W13" s="401">
        <f>'5. Rate_Base_&amp;_Cost_of_Capital'!W39+'5. Rate_Base_&amp;_Cost_of_Capital'!W40</f>
        <v>258.99638940516854</v>
      </c>
      <c r="X13" s="2"/>
    </row>
    <row r="14" spans="1:24">
      <c r="A14" s="2"/>
      <c r="B14" s="397">
        <f>MAX(B6:B13)+1</f>
        <v>3</v>
      </c>
      <c r="C14" s="31" t="s">
        <v>74</v>
      </c>
      <c r="D14" s="117">
        <f>'5. Rate_Base_&amp;_Cost_of_Capital'!D36</f>
        <v>360.57099893313062</v>
      </c>
      <c r="E14" s="440">
        <f>'5. Rate_Base_&amp;_Cost_of_Capital'!E36</f>
        <v>312.61933177157471</v>
      </c>
      <c r="F14" s="274">
        <f t="shared" si="0"/>
        <v>8.5080813802647413</v>
      </c>
      <c r="G14" s="401">
        <f>'5. Rate_Base_&amp;_Cost_of_Capital'!G36</f>
        <v>321.12741315183945</v>
      </c>
      <c r="H14" s="117">
        <f>'5. Rate_Base_&amp;_Cost_of_Capital'!H36</f>
        <v>366.49041807729679</v>
      </c>
      <c r="I14" s="440">
        <f>'5. Rate_Base_&amp;_Cost_of_Capital'!I36</f>
        <v>317.1431670372275</v>
      </c>
      <c r="J14" s="274">
        <f t="shared" si="1"/>
        <v>8.7967472351741094</v>
      </c>
      <c r="K14" s="298">
        <f>'5. Rate_Base_&amp;_Cost_of_Capital'!K36</f>
        <v>325.93991427240161</v>
      </c>
      <c r="L14" s="117">
        <f>'5. Rate_Base_&amp;_Cost_of_Capital'!L36</f>
        <v>469.57323052871737</v>
      </c>
      <c r="M14" s="440">
        <f>'5. Rate_Base_&amp;_Cost_of_Capital'!M36</f>
        <v>409.07951506069946</v>
      </c>
      <c r="N14" s="274">
        <f>O14-M14</f>
        <v>12.439370414124937</v>
      </c>
      <c r="O14" s="298">
        <f>'5. Rate_Base_&amp;_Cost_of_Capital'!O36</f>
        <v>421.5188854748244</v>
      </c>
      <c r="P14" s="117">
        <f>'5. Rate_Base_&amp;_Cost_of_Capital'!P36</f>
        <v>519.93463381859863</v>
      </c>
      <c r="Q14" s="440">
        <f>'5. Rate_Base_&amp;_Cost_of_Capital'!Q36</f>
        <v>453.45965293556401</v>
      </c>
      <c r="R14" s="274">
        <f t="shared" si="2"/>
        <v>14.257294882337305</v>
      </c>
      <c r="S14" s="298">
        <f>'5. Rate_Base_&amp;_Cost_of_Capital'!S36</f>
        <v>467.71694781790131</v>
      </c>
      <c r="T14" s="117">
        <f>'5. Rate_Base_&amp;_Cost_of_Capital'!T36</f>
        <v>555.11229344454637</v>
      </c>
      <c r="U14" s="440">
        <f>'5. Rate_Base_&amp;_Cost_of_Capital'!U36</f>
        <v>484.41270115872669</v>
      </c>
      <c r="V14" s="274">
        <f t="shared" si="3"/>
        <v>15.560031258397885</v>
      </c>
      <c r="W14" s="298">
        <f>'5. Rate_Base_&amp;_Cost_of_Capital'!W36</f>
        <v>499.97273241712458</v>
      </c>
      <c r="X14" s="2"/>
    </row>
    <row r="15" spans="1:24">
      <c r="A15" s="2"/>
      <c r="B15" s="397">
        <v>4</v>
      </c>
      <c r="C15" s="31" t="s">
        <v>58</v>
      </c>
      <c r="D15" s="117"/>
      <c r="E15" s="440">
        <f>'5. Rate_Base_&amp;_Cost_of_Capital'!E37</f>
        <v>4.6447257588309867</v>
      </c>
      <c r="F15" s="274">
        <f t="shared" si="0"/>
        <v>0</v>
      </c>
      <c r="G15" s="401">
        <f>'5. Rate_Base_&amp;_Cost_of_Capital'!G37</f>
        <v>4.6447257588309867</v>
      </c>
      <c r="H15" s="117"/>
      <c r="I15" s="440">
        <f>'5. Rate_Base_&amp;_Cost_of_Capital'!I37</f>
        <v>3.9381340676936762</v>
      </c>
      <c r="J15" s="274">
        <f t="shared" si="1"/>
        <v>0</v>
      </c>
      <c r="K15" s="298">
        <f>'5. Rate_Base_&amp;_Cost_of_Capital'!K37</f>
        <v>3.9381340676936762</v>
      </c>
      <c r="L15" s="117"/>
      <c r="M15" s="440">
        <f>'5. Rate_Base_&amp;_Cost_of_Capital'!M37</f>
        <v>3.5267873377721957</v>
      </c>
      <c r="N15" s="274">
        <f t="shared" ref="N15" si="4">O15-M15</f>
        <v>0</v>
      </c>
      <c r="O15" s="298">
        <f>'5. Rate_Base_&amp;_Cost_of_Capital'!O37</f>
        <v>3.5267873377721957</v>
      </c>
      <c r="P15" s="117"/>
      <c r="Q15" s="440">
        <f>'5. Rate_Base_&amp;_Cost_of_Capital'!Q37</f>
        <v>3.0717003097221642</v>
      </c>
      <c r="R15" s="274">
        <f t="shared" si="2"/>
        <v>0</v>
      </c>
      <c r="S15" s="298">
        <f>'5. Rate_Base_&amp;_Cost_of_Capital'!S37</f>
        <v>3.0717003097221642</v>
      </c>
      <c r="T15" s="117"/>
      <c r="U15" s="440">
        <f>'5. Rate_Base_&amp;_Cost_of_Capital'!U37</f>
        <v>2.66584575087025</v>
      </c>
      <c r="V15" s="274">
        <f t="shared" si="3"/>
        <v>0</v>
      </c>
      <c r="W15" s="298">
        <f>'5. Rate_Base_&amp;_Cost_of_Capital'!W37</f>
        <v>2.66584575087025</v>
      </c>
      <c r="X15" s="2"/>
    </row>
    <row r="16" spans="1:24">
      <c r="A16" s="2"/>
      <c r="B16" s="397">
        <v>5</v>
      </c>
      <c r="C16" s="31" t="s">
        <v>75</v>
      </c>
      <c r="D16" s="404">
        <f>'5. Rate_Base_&amp;_Cost_of_Capital'!D34</f>
        <v>3.597820166296974</v>
      </c>
      <c r="E16" s="440">
        <f>'5. Rate_Base_&amp;_Cost_of_Capital'!E34</f>
        <v>3.597820166296974</v>
      </c>
      <c r="F16" s="274">
        <f t="shared" si="0"/>
        <v>0</v>
      </c>
      <c r="G16" s="401">
        <f>'5. Rate_Base_&amp;_Cost_of_Capital'!G34</f>
        <v>3.597820166296974</v>
      </c>
      <c r="H16" s="404">
        <f>'5. Rate_Base_&amp;_Cost_of_Capital'!H34</f>
        <v>0</v>
      </c>
      <c r="I16" s="440">
        <f>'5. Rate_Base_&amp;_Cost_of_Capital'!I34</f>
        <v>0</v>
      </c>
      <c r="J16" s="274">
        <f t="shared" si="1"/>
        <v>0</v>
      </c>
      <c r="K16" s="401">
        <f>'5. Rate_Base_&amp;_Cost_of_Capital'!K34</f>
        <v>0</v>
      </c>
      <c r="L16" s="404">
        <f>'5. Rate_Base_&amp;_Cost_of_Capital'!L34</f>
        <v>0</v>
      </c>
      <c r="M16" s="440">
        <f>'5. Rate_Base_&amp;_Cost_of_Capital'!M34</f>
        <v>0</v>
      </c>
      <c r="N16" s="274">
        <f>O16-M16</f>
        <v>0</v>
      </c>
      <c r="O16" s="401">
        <f>'5. Rate_Base_&amp;_Cost_of_Capital'!O34</f>
        <v>0</v>
      </c>
      <c r="P16" s="117">
        <f>'5. Rate_Base_&amp;_Cost_of_Capital'!P34</f>
        <v>0</v>
      </c>
      <c r="Q16" s="452">
        <f>'5. Rate_Base_&amp;_Cost_of_Capital'!Q34</f>
        <v>0</v>
      </c>
      <c r="R16" s="274">
        <f t="shared" si="2"/>
        <v>0</v>
      </c>
      <c r="S16" s="401">
        <f>'5. Rate_Base_&amp;_Cost_of_Capital'!S34</f>
        <v>0</v>
      </c>
      <c r="T16" s="117">
        <f>'5. Rate_Base_&amp;_Cost_of_Capital'!T34</f>
        <v>0</v>
      </c>
      <c r="U16" s="452">
        <f>'5. Rate_Base_&amp;_Cost_of_Capital'!U34</f>
        <v>0</v>
      </c>
      <c r="V16" s="274">
        <f t="shared" si="3"/>
        <v>0</v>
      </c>
      <c r="W16" s="401">
        <f>'5. Rate_Base_&amp;_Cost_of_Capital'!W34</f>
        <v>0</v>
      </c>
      <c r="X16" s="2"/>
    </row>
    <row r="17" spans="1:24" ht="16" thickBot="1">
      <c r="A17" s="2"/>
      <c r="B17" s="397">
        <f>MAX(B6:B16)+1</f>
        <v>6</v>
      </c>
      <c r="C17" s="18" t="s">
        <v>85</v>
      </c>
      <c r="D17" s="126">
        <f>SUM(D12:D16)</f>
        <v>521.0914748622406</v>
      </c>
      <c r="E17" s="441">
        <f t="shared" ref="E17" si="5">SUM(E12:E16)</f>
        <v>492.76184392436051</v>
      </c>
      <c r="F17" s="402">
        <f t="shared" si="0"/>
        <v>6.7286559750254469</v>
      </c>
      <c r="G17" s="403">
        <f>SUM(G12:G16)</f>
        <v>499.49049989938595</v>
      </c>
      <c r="H17" s="126">
        <f>SUM(H12:H16)</f>
        <v>520.91224376741206</v>
      </c>
      <c r="I17" s="441">
        <f t="shared" ref="I17" si="6">SUM(I12:I16)</f>
        <v>489.14002163534917</v>
      </c>
      <c r="J17" s="402">
        <f t="shared" si="1"/>
        <v>7.1321453269282529</v>
      </c>
      <c r="K17" s="516">
        <f>SUM(K12:K16)</f>
        <v>496.27216696227742</v>
      </c>
      <c r="L17" s="126">
        <f>SUM(L12:L16)</f>
        <v>674.58857503458</v>
      </c>
      <c r="M17" s="441">
        <f t="shared" ref="M17" si="7">SUM(M12:M16)</f>
        <v>635.1018527766762</v>
      </c>
      <c r="N17" s="402">
        <f>O17-M17</f>
        <v>10.773429794293975</v>
      </c>
      <c r="O17" s="403">
        <f>SUM(O12:O16)</f>
        <v>645.87528257097017</v>
      </c>
      <c r="P17" s="126">
        <f>SUM(P12:P16)</f>
        <v>749.54682337863096</v>
      </c>
      <c r="Q17" s="441">
        <f t="shared" ref="Q17" si="8">SUM(Q12:Q16)</f>
        <v>704.90808460246342</v>
      </c>
      <c r="R17" s="402">
        <f t="shared" si="2"/>
        <v>12.632457061714717</v>
      </c>
      <c r="S17" s="403">
        <f>SUM(S12:S16)</f>
        <v>717.54054166417814</v>
      </c>
      <c r="T17" s="126">
        <f>SUM(T12:T16)</f>
        <v>800.54114510714862</v>
      </c>
      <c r="U17" s="441">
        <f t="shared" ref="U17" si="9">SUM(U12:U16)</f>
        <v>751.93816929358184</v>
      </c>
      <c r="V17" s="402">
        <f t="shared" si="3"/>
        <v>13.993863014872204</v>
      </c>
      <c r="W17" s="403">
        <f>SUM(W12:W16)</f>
        <v>765.93203230845404</v>
      </c>
      <c r="X17" s="2"/>
    </row>
    <row r="18" spans="1:24">
      <c r="A18" s="2"/>
      <c r="B18" s="397"/>
      <c r="C18" s="18"/>
      <c r="D18" s="131"/>
      <c r="E18" s="129"/>
      <c r="F18" s="129"/>
      <c r="G18" s="130"/>
      <c r="H18" s="131"/>
      <c r="I18" s="129"/>
      <c r="J18" s="129"/>
      <c r="K18" s="130"/>
      <c r="L18" s="131"/>
      <c r="M18" s="129"/>
      <c r="N18" s="129"/>
      <c r="O18" s="130"/>
      <c r="P18" s="131"/>
      <c r="Q18" s="129"/>
      <c r="R18" s="129"/>
      <c r="S18" s="130"/>
      <c r="T18" s="131"/>
      <c r="U18" s="129"/>
      <c r="V18" s="129"/>
      <c r="W18" s="130"/>
      <c r="X18" s="2"/>
    </row>
    <row r="19" spans="1:24" ht="16" thickBot="1">
      <c r="A19" s="2"/>
      <c r="B19" s="19" t="s">
        <v>86</v>
      </c>
      <c r="C19" s="18"/>
      <c r="D19" s="131"/>
      <c r="E19" s="129"/>
      <c r="F19" s="129"/>
      <c r="G19" s="130"/>
      <c r="H19" s="131"/>
      <c r="I19" s="129"/>
      <c r="J19" s="129"/>
      <c r="K19" s="130"/>
      <c r="L19" s="131"/>
      <c r="M19" s="129"/>
      <c r="N19" s="129"/>
      <c r="O19" s="130"/>
      <c r="P19" s="131"/>
      <c r="Q19" s="129"/>
      <c r="R19" s="129"/>
      <c r="S19" s="130"/>
      <c r="T19" s="131"/>
      <c r="U19" s="129"/>
      <c r="V19" s="129"/>
      <c r="W19" s="130"/>
      <c r="X19" s="2"/>
    </row>
    <row r="20" spans="1:24">
      <c r="A20" s="2"/>
      <c r="B20" s="397">
        <f>MAX(B6:B19)+1</f>
        <v>7</v>
      </c>
      <c r="C20" s="31" t="s">
        <v>87</v>
      </c>
      <c r="D20" s="115">
        <f>'4a. OEB_Adjustment_Input_Sheet'!E48</f>
        <v>2341.1830407303878</v>
      </c>
      <c r="E20" s="439">
        <f>'4a. OEB_Adjustment_Input_Sheet'!F48</f>
        <v>2276.1821131137126</v>
      </c>
      <c r="F20" s="159">
        <f>G20-E20</f>
        <v>0</v>
      </c>
      <c r="G20" s="400">
        <f>'4a. OEB_Adjustment_Input_Sheet'!H48</f>
        <v>2276.1821131137126</v>
      </c>
      <c r="H20" s="115">
        <f>'4a. OEB_Adjustment_Input_Sheet'!I48</f>
        <v>2382.0445776492661</v>
      </c>
      <c r="I20" s="439">
        <f>'4a. OEB_Adjustment_Input_Sheet'!J48</f>
        <v>2315.0131596556307</v>
      </c>
      <c r="J20" s="159">
        <f>K20-I20</f>
        <v>0</v>
      </c>
      <c r="K20" s="400">
        <f>'4a. OEB_Adjustment_Input_Sheet'!L48</f>
        <v>2315.0131596556307</v>
      </c>
      <c r="L20" s="115">
        <f>'4a. OEB_Adjustment_Input_Sheet'!M48</f>
        <v>2207.0701716094759</v>
      </c>
      <c r="M20" s="439">
        <f>'4a. OEB_Adjustment_Input_Sheet'!N48</f>
        <v>2137.0050776658404</v>
      </c>
      <c r="N20" s="159">
        <f>O20-M20</f>
        <v>0</v>
      </c>
      <c r="O20" s="400">
        <f>'4a. OEB_Adjustment_Input_Sheet'!P48</f>
        <v>2137.0050776658404</v>
      </c>
      <c r="P20" s="115">
        <f>'4a. OEB_Adjustment_Input_Sheet'!Q48</f>
        <v>1869.0412869013185</v>
      </c>
      <c r="Q20" s="439">
        <f>'4a. OEB_Adjustment_Input_Sheet'!R48</f>
        <v>1803.2639737181387</v>
      </c>
      <c r="R20" s="159">
        <f>S20-Q20</f>
        <v>0</v>
      </c>
      <c r="S20" s="400">
        <f>'4a. OEB_Adjustment_Input_Sheet'!T48</f>
        <v>1803.2639737181387</v>
      </c>
      <c r="T20" s="115">
        <f>'4a. OEB_Adjustment_Input_Sheet'!U48</f>
        <v>1083.2856701268979</v>
      </c>
      <c r="U20" s="439">
        <f>'4a. OEB_Adjustment_Input_Sheet'!V48</f>
        <v>1038.8693352463804</v>
      </c>
      <c r="V20" s="159">
        <f>W20-U20</f>
        <v>0</v>
      </c>
      <c r="W20" s="400">
        <f>'4a. OEB_Adjustment_Input_Sheet'!X48</f>
        <v>1038.8693352463804</v>
      </c>
      <c r="X20" s="2"/>
    </row>
    <row r="21" spans="1:24">
      <c r="A21" s="2"/>
      <c r="B21" s="397">
        <f>MAX(B6:B20)+1</f>
        <v>8</v>
      </c>
      <c r="C21" s="31" t="s">
        <v>89</v>
      </c>
      <c r="D21" s="117">
        <f>'4a. OEB_Adjustment_Input_Sheet'!E49</f>
        <v>178.30914615894022</v>
      </c>
      <c r="E21" s="440">
        <f>'4a. OEB_Adjustment_Input_Sheet'!F49</f>
        <v>177.26632901745413</v>
      </c>
      <c r="F21" s="274">
        <f>G21-E21</f>
        <v>0</v>
      </c>
      <c r="G21" s="401">
        <f>'4a. OEB_Adjustment_Input_Sheet'!H49</f>
        <v>177.26632901745413</v>
      </c>
      <c r="H21" s="117">
        <f>'4a. OEB_Adjustment_Input_Sheet'!I49</f>
        <v>182.13638400290574</v>
      </c>
      <c r="I21" s="440">
        <f>'4a. OEB_Adjustment_Input_Sheet'!J49</f>
        <v>181.24805769734093</v>
      </c>
      <c r="J21" s="274">
        <f>K21-I21</f>
        <v>0</v>
      </c>
      <c r="K21" s="401">
        <f>'4a. OEB_Adjustment_Input_Sheet'!L49</f>
        <v>181.24805769734093</v>
      </c>
      <c r="L21" s="117">
        <f>'4a. OEB_Adjustment_Input_Sheet'!M49</f>
        <v>209.43947990488485</v>
      </c>
      <c r="M21" s="440">
        <f>'4a. OEB_Adjustment_Input_Sheet'!N49</f>
        <v>209.52090666270939</v>
      </c>
      <c r="N21" s="274">
        <f>O21-M21</f>
        <v>0</v>
      </c>
      <c r="O21" s="401">
        <f>'4a. OEB_Adjustment_Input_Sheet'!P49</f>
        <v>209.52090666270939</v>
      </c>
      <c r="P21" s="117">
        <f>'4a. OEB_Adjustment_Input_Sheet'!Q49</f>
        <v>188.58161880088213</v>
      </c>
      <c r="Q21" s="440">
        <f>'4a. OEB_Adjustment_Input_Sheet'!R49</f>
        <v>189.86309668551479</v>
      </c>
      <c r="R21" s="274">
        <f>S21-Q21</f>
        <v>0</v>
      </c>
      <c r="S21" s="401">
        <f>'4a. OEB_Adjustment_Input_Sheet'!T49</f>
        <v>189.86309668551479</v>
      </c>
      <c r="T21" s="117">
        <f>'4a. OEB_Adjustment_Input_Sheet'!U49</f>
        <v>148.18171404924288</v>
      </c>
      <c r="U21" s="440">
        <f>'4a. OEB_Adjustment_Input_Sheet'!V49</f>
        <v>147.9984846276615</v>
      </c>
      <c r="V21" s="274">
        <f>W21-U21</f>
        <v>0</v>
      </c>
      <c r="W21" s="401">
        <f>'4a. OEB_Adjustment_Input_Sheet'!X49</f>
        <v>147.9984846276615</v>
      </c>
      <c r="X21" s="2"/>
    </row>
    <row r="22" spans="1:24">
      <c r="A22" s="2"/>
      <c r="B22" s="397">
        <f>MAX(B6:B21)+1</f>
        <v>9</v>
      </c>
      <c r="C22" s="31" t="s">
        <v>90</v>
      </c>
      <c r="D22" s="117">
        <f>'4a. OEB_Adjustment_Input_Sheet'!E50</f>
        <v>553.00620716084643</v>
      </c>
      <c r="E22" s="440">
        <f>'4a. OEB_Adjustment_Input_Sheet'!F50</f>
        <v>550.10940838049294</v>
      </c>
      <c r="F22" s="274">
        <f t="shared" ref="F22" si="10">G22-E22</f>
        <v>-2.9481293111279001</v>
      </c>
      <c r="G22" s="401">
        <f>'4a. OEB_Adjustment_Input_Sheet'!H50</f>
        <v>547.16127906936504</v>
      </c>
      <c r="H22" s="117">
        <f>'4a. OEB_Adjustment_Input_Sheet'!I50</f>
        <v>471.54580560553313</v>
      </c>
      <c r="I22" s="440">
        <f>'4a. OEB_Adjustment_Input_Sheet'!J50</f>
        <v>465.89800800837565</v>
      </c>
      <c r="J22" s="274">
        <f>K22-I22</f>
        <v>-2.9481293111278433</v>
      </c>
      <c r="K22" s="401">
        <f>'4a. OEB_Adjustment_Input_Sheet'!L50</f>
        <v>462.94987869724781</v>
      </c>
      <c r="L22" s="117">
        <f>'4a. OEB_Adjustment_Input_Sheet'!M50</f>
        <v>578.74083776306861</v>
      </c>
      <c r="M22" s="440">
        <f>'4a. OEB_Adjustment_Input_Sheet'!N50</f>
        <v>570.31717304686617</v>
      </c>
      <c r="N22" s="274">
        <f>O22-M22</f>
        <v>-2.9481293111277864</v>
      </c>
      <c r="O22" s="401">
        <f>'4a. OEB_Adjustment_Input_Sheet'!P50</f>
        <v>567.36904373573839</v>
      </c>
      <c r="P22" s="117">
        <f>'4a. OEB_Adjustment_Input_Sheet'!Q50</f>
        <v>521.64900513544978</v>
      </c>
      <c r="Q22" s="440">
        <f>'4a. OEB_Adjustment_Input_Sheet'!R50</f>
        <v>510.76775588456934</v>
      </c>
      <c r="R22" s="274">
        <f>S22-Q22</f>
        <v>-2.9481293111278433</v>
      </c>
      <c r="S22" s="401">
        <f>'4a. OEB_Adjustment_Input_Sheet'!T50</f>
        <v>507.8196265734415</v>
      </c>
      <c r="T22" s="117">
        <f>'4a. OEB_Adjustment_Input_Sheet'!U50</f>
        <v>568.58392504591666</v>
      </c>
      <c r="U22" s="440">
        <f>'4a. OEB_Adjustment_Input_Sheet'!V50</f>
        <v>555.31909214008374</v>
      </c>
      <c r="V22" s="274">
        <f>W22-U22</f>
        <v>-2.9481293111277864</v>
      </c>
      <c r="W22" s="401">
        <f>'4a. OEB_Adjustment_Input_Sheet'!X50</f>
        <v>552.37096282895595</v>
      </c>
      <c r="X22" s="2"/>
    </row>
    <row r="23" spans="1:24">
      <c r="A23" s="2"/>
      <c r="B23" s="397">
        <f>MAX(B6:B22)+1</f>
        <v>10</v>
      </c>
      <c r="C23" s="31" t="s">
        <v>91</v>
      </c>
      <c r="D23" s="117">
        <f>'4a. OEB_Adjustment_Input_Sheet'!E51</f>
        <v>12.920303329500001</v>
      </c>
      <c r="E23" s="452">
        <f>'4a. OEB_Adjustment_Input_Sheet'!F51</f>
        <v>12.920303329500001</v>
      </c>
      <c r="F23" s="274">
        <f>G23-E23</f>
        <v>0</v>
      </c>
      <c r="G23" s="401">
        <f>'4a. OEB_Adjustment_Input_Sheet'!H51</f>
        <v>12.920303329500001</v>
      </c>
      <c r="H23" s="117">
        <f>'4a. OEB_Adjustment_Input_Sheet'!I51</f>
        <v>13.243310912737499</v>
      </c>
      <c r="I23" s="452">
        <f>'4a. OEB_Adjustment_Input_Sheet'!J51</f>
        <v>13.243310912737499</v>
      </c>
      <c r="J23" s="274">
        <f>K23-I23</f>
        <v>0</v>
      </c>
      <c r="K23" s="401">
        <f>'4a. OEB_Adjustment_Input_Sheet'!L51</f>
        <v>13.243310912737499</v>
      </c>
      <c r="L23" s="117">
        <f>'4a. OEB_Adjustment_Input_Sheet'!M51</f>
        <v>13.574393685555934</v>
      </c>
      <c r="M23" s="452">
        <f>'4a. OEB_Adjustment_Input_Sheet'!N51</f>
        <v>13.574393685555934</v>
      </c>
      <c r="N23" s="274">
        <f>O23-M23</f>
        <v>0</v>
      </c>
      <c r="O23" s="401">
        <f>'4a. OEB_Adjustment_Input_Sheet'!P51</f>
        <v>13.574393685555934</v>
      </c>
      <c r="P23" s="404">
        <f>'4a. OEB_Adjustment_Input_Sheet'!Q51</f>
        <v>12.677447328858811</v>
      </c>
      <c r="Q23" s="452">
        <f>'4a. OEB_Adjustment_Input_Sheet'!R51</f>
        <v>12.677447328858811</v>
      </c>
      <c r="R23" s="274">
        <f>S23-Q23</f>
        <v>0</v>
      </c>
      <c r="S23" s="401">
        <f>'4a. OEB_Adjustment_Input_Sheet'!T51</f>
        <v>12.677447328858811</v>
      </c>
      <c r="T23" s="404">
        <f>'4a. OEB_Adjustment_Input_Sheet'!U51</f>
        <v>9.7825564648545598</v>
      </c>
      <c r="U23" s="440">
        <f>'4a. OEB_Adjustment_Input_Sheet'!V51</f>
        <v>9.7825564648545598</v>
      </c>
      <c r="V23" s="274">
        <f>W23-U23</f>
        <v>0</v>
      </c>
      <c r="W23" s="401">
        <f>'4a. OEB_Adjustment_Input_Sheet'!X51</f>
        <v>9.7825564648545598</v>
      </c>
      <c r="X23" s="2"/>
    </row>
    <row r="24" spans="1:24" ht="16" thickBot="1">
      <c r="A24" s="2"/>
      <c r="B24" s="397">
        <f>MAX(B6:B23)+1</f>
        <v>11</v>
      </c>
      <c r="C24" s="18" t="s">
        <v>85</v>
      </c>
      <c r="D24" s="126">
        <f>SUM(D20:D23)</f>
        <v>3085.4186973796741</v>
      </c>
      <c r="E24" s="441">
        <f t="shared" ref="E24" si="11">SUM(E20:E23)</f>
        <v>3016.4781538411594</v>
      </c>
      <c r="F24" s="402">
        <f>G24-E24</f>
        <v>-2.9481293111280138</v>
      </c>
      <c r="G24" s="403">
        <f>SUM(G20:G23)</f>
        <v>3013.5300245300314</v>
      </c>
      <c r="H24" s="126">
        <f>SUM(H20:H23)</f>
        <v>3048.9700781704423</v>
      </c>
      <c r="I24" s="441">
        <f t="shared" ref="I24" si="12">SUM(I20:I23)</f>
        <v>2975.4025362740845</v>
      </c>
      <c r="J24" s="402">
        <f>K24-I24</f>
        <v>-2.9481293111280138</v>
      </c>
      <c r="K24" s="403">
        <f>SUM(K20:K23)</f>
        <v>2972.4544069629565</v>
      </c>
      <c r="L24" s="126">
        <f>SUM(L20:L23)</f>
        <v>3008.8248829629856</v>
      </c>
      <c r="M24" s="441">
        <f t="shared" ref="M24" si="13">SUM(M20:M23)</f>
        <v>2930.4175510609721</v>
      </c>
      <c r="N24" s="402">
        <f>O24-M24</f>
        <v>-2.948129311127559</v>
      </c>
      <c r="O24" s="403">
        <f>SUM(O20:O23)</f>
        <v>2927.4694217498445</v>
      </c>
      <c r="P24" s="126">
        <f>SUM(P20:P23)</f>
        <v>2591.9493581665092</v>
      </c>
      <c r="Q24" s="441">
        <f t="shared" ref="Q24" si="14">SUM(Q20:Q23)</f>
        <v>2516.5722736170815</v>
      </c>
      <c r="R24" s="402">
        <f>S24-Q24</f>
        <v>-2.948129311127559</v>
      </c>
      <c r="S24" s="403">
        <f>SUM(S20:S23)</f>
        <v>2513.6241443059539</v>
      </c>
      <c r="T24" s="126">
        <f>SUM(T20:T23)</f>
        <v>1809.8338656869118</v>
      </c>
      <c r="U24" s="441">
        <f t="shared" ref="U24" si="15">SUM(U20:U23)</f>
        <v>1751.9694684789802</v>
      </c>
      <c r="V24" s="402">
        <f>W24-U24</f>
        <v>-2.9481293111277864</v>
      </c>
      <c r="W24" s="403">
        <f>SUM(W20:W23)</f>
        <v>1749.0213391678524</v>
      </c>
      <c r="X24" s="2"/>
    </row>
    <row r="25" spans="1:24">
      <c r="A25" s="2"/>
      <c r="B25" s="397"/>
      <c r="C25" s="18"/>
      <c r="D25" s="131"/>
      <c r="E25" s="129"/>
      <c r="F25" s="129"/>
      <c r="G25" s="130"/>
      <c r="H25" s="131"/>
      <c r="I25" s="129"/>
      <c r="J25" s="129"/>
      <c r="K25" s="130"/>
      <c r="L25" s="131"/>
      <c r="M25" s="129"/>
      <c r="N25" s="129"/>
      <c r="O25" s="130"/>
      <c r="P25" s="131"/>
      <c r="Q25" s="129"/>
      <c r="R25" s="129"/>
      <c r="S25" s="130"/>
      <c r="T25" s="131"/>
      <c r="U25" s="129"/>
      <c r="V25" s="129"/>
      <c r="W25" s="130"/>
      <c r="X25" s="2"/>
    </row>
    <row r="26" spans="1:24" ht="16" thickBot="1">
      <c r="A26" s="2"/>
      <c r="B26" s="19" t="s">
        <v>228</v>
      </c>
      <c r="C26" s="18"/>
      <c r="D26" s="131"/>
      <c r="E26" s="129"/>
      <c r="F26" s="129"/>
      <c r="G26" s="130"/>
      <c r="H26" s="131"/>
      <c r="I26" s="129"/>
      <c r="J26" s="129"/>
      <c r="K26" s="130"/>
      <c r="L26" s="131"/>
      <c r="M26" s="129"/>
      <c r="N26" s="129"/>
      <c r="O26" s="130"/>
      <c r="P26" s="131"/>
      <c r="Q26" s="129"/>
      <c r="R26" s="129"/>
      <c r="S26" s="130"/>
      <c r="T26" s="131"/>
      <c r="U26" s="129"/>
      <c r="V26" s="129"/>
      <c r="W26" s="130"/>
      <c r="X26" s="2"/>
    </row>
    <row r="27" spans="1:24">
      <c r="A27" s="2"/>
      <c r="B27" s="397">
        <f>MAX(B6:B26)+1</f>
        <v>12</v>
      </c>
      <c r="C27" s="31" t="s">
        <v>213</v>
      </c>
      <c r="D27" s="115">
        <f>'4a. OEB_Adjustment_Input_Sheet'!E55</f>
        <v>-45.584611799724598</v>
      </c>
      <c r="E27" s="439">
        <f>'4a. OEB_Adjustment_Input_Sheet'!F55</f>
        <v>-45.584611799724598</v>
      </c>
      <c r="F27" s="159">
        <f>G27-E27</f>
        <v>0</v>
      </c>
      <c r="G27" s="400">
        <f>'4a. OEB_Adjustment_Input_Sheet'!H55</f>
        <v>-45.584611799724598</v>
      </c>
      <c r="H27" s="115">
        <f>'4a. OEB_Adjustment_Input_Sheet'!I55</f>
        <v>-38.721479407920185</v>
      </c>
      <c r="I27" s="439">
        <f>'4a. OEB_Adjustment_Input_Sheet'!J55</f>
        <v>-38.721479407920185</v>
      </c>
      <c r="J27" s="159">
        <f>K27-I27</f>
        <v>0</v>
      </c>
      <c r="K27" s="400">
        <f>'4a. OEB_Adjustment_Input_Sheet'!L55</f>
        <v>-38.721479407920185</v>
      </c>
      <c r="L27" s="115">
        <f>'4a. OEB_Adjustment_Input_Sheet'!M55</f>
        <v>-48.1397697129905</v>
      </c>
      <c r="M27" s="439">
        <f>'4a. OEB_Adjustment_Input_Sheet'!N55</f>
        <v>-48.1397697129905</v>
      </c>
      <c r="N27" s="159">
        <f>O27-M27</f>
        <v>0</v>
      </c>
      <c r="O27" s="400">
        <f>'4a. OEB_Adjustment_Input_Sheet'!P55</f>
        <v>-48.1397697129905</v>
      </c>
      <c r="P27" s="115">
        <f>'4a. OEB_Adjustment_Input_Sheet'!Q55</f>
        <v>-46.481303960917245</v>
      </c>
      <c r="Q27" s="439">
        <f>'4a. OEB_Adjustment_Input_Sheet'!R55</f>
        <v>-46.481303960917245</v>
      </c>
      <c r="R27" s="159">
        <f>S27-Q27</f>
        <v>0</v>
      </c>
      <c r="S27" s="400">
        <f>'4a. OEB_Adjustment_Input_Sheet'!T55</f>
        <v>-46.481303960917245</v>
      </c>
      <c r="T27" s="115">
        <f>'4a. OEB_Adjustment_Input_Sheet'!U55</f>
        <v>-38.298392871747069</v>
      </c>
      <c r="U27" s="439">
        <f>'4a. OEB_Adjustment_Input_Sheet'!V55</f>
        <v>-38.298392871747069</v>
      </c>
      <c r="V27" s="159">
        <f>W27-U27</f>
        <v>0</v>
      </c>
      <c r="W27" s="400">
        <f>'4a. OEB_Adjustment_Input_Sheet'!X55</f>
        <v>-38.298392871747069</v>
      </c>
      <c r="X27" s="2"/>
    </row>
    <row r="28" spans="1:24">
      <c r="A28" s="2"/>
      <c r="B28" s="397">
        <f>MAX(B6:B27)+1</f>
        <v>13</v>
      </c>
      <c r="C28" s="31" t="s">
        <v>95</v>
      </c>
      <c r="D28" s="404">
        <f>'4a. OEB_Adjustment_Input_Sheet'!E56</f>
        <v>24.200000000000003</v>
      </c>
      <c r="E28" s="452">
        <f>'4a. OEB_Adjustment_Input_Sheet'!F56</f>
        <v>26.620000000000005</v>
      </c>
      <c r="F28" s="405">
        <f>G28-E28</f>
        <v>0</v>
      </c>
      <c r="G28" s="406">
        <f>'4a. OEB_Adjustment_Input_Sheet'!H56</f>
        <v>26.620000000000005</v>
      </c>
      <c r="H28" s="404">
        <f>'4a. OEB_Adjustment_Input_Sheet'!I56</f>
        <v>41.9</v>
      </c>
      <c r="I28" s="452">
        <f>'4a. OEB_Adjustment_Input_Sheet'!J56</f>
        <v>46.089999999999996</v>
      </c>
      <c r="J28" s="405">
        <f>K28-I28</f>
        <v>0</v>
      </c>
      <c r="K28" s="406">
        <f>'4a. OEB_Adjustment_Input_Sheet'!L56</f>
        <v>46.089999999999996</v>
      </c>
      <c r="L28" s="404">
        <f>'4a. OEB_Adjustment_Input_Sheet'!M56</f>
        <v>52.300000000000004</v>
      </c>
      <c r="M28" s="452">
        <f>'4a. OEB_Adjustment_Input_Sheet'!N56</f>
        <v>57.53</v>
      </c>
      <c r="N28" s="405">
        <f>O28-M28</f>
        <v>0</v>
      </c>
      <c r="O28" s="406">
        <f>'4a. OEB_Adjustment_Input_Sheet'!P56</f>
        <v>57.53</v>
      </c>
      <c r="P28" s="404">
        <f>'4a. OEB_Adjustment_Input_Sheet'!Q56</f>
        <v>21.8</v>
      </c>
      <c r="Q28" s="452">
        <f>'4a. OEB_Adjustment_Input_Sheet'!R56</f>
        <v>23.98</v>
      </c>
      <c r="R28" s="405">
        <f>S28-Q28</f>
        <v>0</v>
      </c>
      <c r="S28" s="406">
        <f>'4a. OEB_Adjustment_Input_Sheet'!T56</f>
        <v>23.98</v>
      </c>
      <c r="T28" s="404">
        <f>'4a. OEB_Adjustment_Input_Sheet'!U56</f>
        <v>63.8</v>
      </c>
      <c r="U28" s="452">
        <f>'4a. OEB_Adjustment_Input_Sheet'!V56</f>
        <v>70.179999999999993</v>
      </c>
      <c r="V28" s="405">
        <f>W28-U28</f>
        <v>0</v>
      </c>
      <c r="W28" s="406">
        <f>'4a. OEB_Adjustment_Input_Sheet'!X56</f>
        <v>70.179999999999993</v>
      </c>
      <c r="X28" s="2"/>
    </row>
    <row r="29" spans="1:24" ht="16" thickBot="1">
      <c r="A29" s="2"/>
      <c r="B29" s="397">
        <f>MAX(B6:B28)+1</f>
        <v>14</v>
      </c>
      <c r="C29" s="18" t="s">
        <v>85</v>
      </c>
      <c r="D29" s="126">
        <f t="shared" ref="D29:E29" si="16">SUM(D27:D28)</f>
        <v>-21.384611799724595</v>
      </c>
      <c r="E29" s="126">
        <f t="shared" si="16"/>
        <v>-18.964611799724594</v>
      </c>
      <c r="F29" s="402">
        <f>G29-E29</f>
        <v>0</v>
      </c>
      <c r="G29" s="403">
        <f t="shared" ref="G29:H29" si="17">SUM(G27:G28)</f>
        <v>-18.964611799724594</v>
      </c>
      <c r="H29" s="126">
        <f t="shared" si="17"/>
        <v>3.1785205920798134</v>
      </c>
      <c r="I29" s="441">
        <f t="shared" ref="I29" si="18">SUM(I27:I28)</f>
        <v>7.3685205920798111</v>
      </c>
      <c r="J29" s="402">
        <f>K29-I29</f>
        <v>0</v>
      </c>
      <c r="K29" s="403">
        <f t="shared" ref="K29:M29" si="19">SUM(K27:K28)</f>
        <v>7.3685205920798111</v>
      </c>
      <c r="L29" s="126">
        <f t="shared" si="19"/>
        <v>4.1602302870095045</v>
      </c>
      <c r="M29" s="441">
        <f t="shared" si="19"/>
        <v>9.3902302870095014</v>
      </c>
      <c r="N29" s="402">
        <f>O29-M29</f>
        <v>0</v>
      </c>
      <c r="O29" s="403">
        <f t="shared" ref="O29:P29" si="20">SUM(O27:O28)</f>
        <v>9.3902302870095014</v>
      </c>
      <c r="P29" s="126">
        <f t="shared" si="20"/>
        <v>-24.681303960917244</v>
      </c>
      <c r="Q29" s="441">
        <f t="shared" ref="Q29" si="21">SUM(Q27:Q28)</f>
        <v>-22.501303960917244</v>
      </c>
      <c r="R29" s="402">
        <f>S29-Q29</f>
        <v>0</v>
      </c>
      <c r="S29" s="403">
        <f t="shared" ref="S29:T29" si="22">SUM(S27:S28)</f>
        <v>-22.501303960917244</v>
      </c>
      <c r="T29" s="126">
        <f t="shared" si="22"/>
        <v>25.501607128252928</v>
      </c>
      <c r="U29" s="441">
        <f t="shared" ref="U29" si="23">SUM(U27:U28)</f>
        <v>31.881607128252924</v>
      </c>
      <c r="V29" s="402">
        <f>W29-U29</f>
        <v>0</v>
      </c>
      <c r="W29" s="403">
        <f t="shared" ref="W29" si="24">SUM(W27:W28)</f>
        <v>31.881607128252924</v>
      </c>
      <c r="X29" s="2"/>
    </row>
    <row r="30" spans="1:24" ht="16" thickBot="1">
      <c r="A30" s="2"/>
      <c r="B30" s="397"/>
      <c r="C30" s="18"/>
      <c r="D30" s="131"/>
      <c r="E30" s="129"/>
      <c r="F30" s="129"/>
      <c r="G30" s="130"/>
      <c r="H30" s="131"/>
      <c r="I30" s="129"/>
      <c r="J30" s="129"/>
      <c r="K30" s="130"/>
      <c r="L30" s="131"/>
      <c r="M30" s="129"/>
      <c r="N30" s="129"/>
      <c r="O30" s="130"/>
      <c r="P30" s="131"/>
      <c r="Q30" s="129"/>
      <c r="R30" s="129"/>
      <c r="S30" s="130"/>
      <c r="T30" s="131"/>
      <c r="U30" s="129"/>
      <c r="V30" s="129"/>
      <c r="W30" s="130"/>
      <c r="X30" s="2"/>
    </row>
    <row r="31" spans="1:24" ht="16" thickBot="1">
      <c r="A31" s="2"/>
      <c r="B31" s="397">
        <f>MAX(B6:B30)+1</f>
        <v>15</v>
      </c>
      <c r="C31" s="69" t="s">
        <v>229</v>
      </c>
      <c r="D31" s="124">
        <f>'6. Taxes'!D33</f>
        <v>-16.52886807661406</v>
      </c>
      <c r="E31" s="453">
        <f>'6. Taxes'!E33</f>
        <v>-16.52886807661406</v>
      </c>
      <c r="F31" s="133">
        <f>G31-E31</f>
        <v>0</v>
      </c>
      <c r="G31" s="407">
        <f>'6. Taxes'!G33</f>
        <v>-16.52886807661406</v>
      </c>
      <c r="H31" s="124">
        <f>'6. Taxes'!H33</f>
        <v>-16.338221736742721</v>
      </c>
      <c r="I31" s="453">
        <f>'6. Taxes'!I33</f>
        <v>-16.338221736742721</v>
      </c>
      <c r="J31" s="133">
        <f>K31-I31</f>
        <v>0</v>
      </c>
      <c r="K31" s="407">
        <f>'6. Taxes'!K33</f>
        <v>-16.338221736742721</v>
      </c>
      <c r="L31" s="124">
        <f>'6. Taxes'!L33</f>
        <v>-16.392840454861386</v>
      </c>
      <c r="M31" s="453">
        <f>'6. Taxes'!M33</f>
        <v>-16.392840454861386</v>
      </c>
      <c r="N31" s="133">
        <f>O31-M31</f>
        <v>0</v>
      </c>
      <c r="O31" s="407">
        <f>'6. Taxes'!O33</f>
        <v>-16.392840454861386</v>
      </c>
      <c r="P31" s="124">
        <f>'6. Taxes'!P33</f>
        <v>-16.107586428827602</v>
      </c>
      <c r="Q31" s="453">
        <f>'6. Taxes'!Q33</f>
        <v>-16.107586428827602</v>
      </c>
      <c r="R31" s="133">
        <f>S31-Q31</f>
        <v>0</v>
      </c>
      <c r="S31" s="407">
        <f>'6. Taxes'!S33</f>
        <v>-16.107586428827602</v>
      </c>
      <c r="T31" s="124">
        <f>'6. Taxes'!T33</f>
        <v>-15.914425204173135</v>
      </c>
      <c r="U31" s="453">
        <f>'6. Taxes'!U33</f>
        <v>-15.914425204173135</v>
      </c>
      <c r="V31" s="133">
        <f>W31-U31</f>
        <v>0</v>
      </c>
      <c r="W31" s="407">
        <f>'6. Taxes'!W33</f>
        <v>-15.914425204173135</v>
      </c>
      <c r="X31" s="157"/>
    </row>
    <row r="32" spans="1:24" ht="16" thickBot="1">
      <c r="A32" s="2"/>
      <c r="B32" s="397"/>
      <c r="C32" s="18"/>
      <c r="D32" s="131"/>
      <c r="E32" s="129"/>
      <c r="F32" s="129"/>
      <c r="G32" s="130"/>
      <c r="H32" s="131"/>
      <c r="I32" s="129"/>
      <c r="J32" s="129"/>
      <c r="K32" s="130"/>
      <c r="L32" s="131"/>
      <c r="M32" s="129"/>
      <c r="N32" s="129"/>
      <c r="O32" s="130"/>
      <c r="P32" s="131"/>
      <c r="Q32" s="129"/>
      <c r="R32" s="129"/>
      <c r="S32" s="130"/>
      <c r="T32" s="131"/>
      <c r="U32" s="129"/>
      <c r="V32" s="129"/>
      <c r="W32" s="130"/>
      <c r="X32" s="2"/>
    </row>
    <row r="33" spans="2:24" ht="31.5" thickBot="1">
      <c r="B33" s="397">
        <v>15</v>
      </c>
      <c r="C33" s="309" t="s">
        <v>230</v>
      </c>
      <c r="D33" s="310">
        <f>D17+D24-D29+D31</f>
        <v>3611.3659159650256</v>
      </c>
      <c r="E33" s="454">
        <f t="shared" ref="E33" si="25">E17+E24-E29+E31</f>
        <v>3511.6757414886306</v>
      </c>
      <c r="F33" s="408">
        <f>G33-E33</f>
        <v>3.7805266638974899</v>
      </c>
      <c r="G33" s="409">
        <f>G17+G24-G29+G31</f>
        <v>3515.4562681525281</v>
      </c>
      <c r="H33" s="310">
        <f>H17+H24-H29+H31</f>
        <v>3550.3655796090325</v>
      </c>
      <c r="I33" s="454">
        <f t="shared" ref="I33" si="26">I17+I24-I29+I31</f>
        <v>3440.8358155806113</v>
      </c>
      <c r="J33" s="408">
        <f>K33-I33</f>
        <v>4.1840160158003528</v>
      </c>
      <c r="K33" s="409">
        <f>K17+K24-K29+K31</f>
        <v>3445.0198315964117</v>
      </c>
      <c r="L33" s="310">
        <f>L17+L24-L29+L31</f>
        <v>3662.8603872556946</v>
      </c>
      <c r="M33" s="454">
        <f t="shared" ref="M33" si="27">M17+M24-M29+M31</f>
        <v>3539.7363330957774</v>
      </c>
      <c r="N33" s="408">
        <f>O33-M33</f>
        <v>7.825300483166302</v>
      </c>
      <c r="O33" s="409">
        <f>O17+O24-O29+O31</f>
        <v>3547.5616335789437</v>
      </c>
      <c r="P33" s="310">
        <f>P17+P24-P29+P31</f>
        <v>3350.0698990772298</v>
      </c>
      <c r="Q33" s="454">
        <f t="shared" ref="Q33" si="28">Q17+Q24-Q29+Q31</f>
        <v>3227.8740757516343</v>
      </c>
      <c r="R33" s="408">
        <f>S33-Q33</f>
        <v>9.684327750587272</v>
      </c>
      <c r="S33" s="409">
        <f>S17+S24-S29+S31</f>
        <v>3237.5584035022216</v>
      </c>
      <c r="T33" s="310">
        <f>T17+T24-T29+T31</f>
        <v>2568.9589784616342</v>
      </c>
      <c r="U33" s="454">
        <f t="shared" ref="U33" si="29">U17+U24-U29+U31</f>
        <v>2456.1116054401355</v>
      </c>
      <c r="V33" s="408">
        <f>W33-U33</f>
        <v>11.045733703744645</v>
      </c>
      <c r="W33" s="409">
        <f>W17+W24-W29+W31</f>
        <v>2467.1573391438801</v>
      </c>
      <c r="X33" s="2"/>
    </row>
    <row r="34" spans="2:24" ht="16" thickBot="1">
      <c r="B34" s="397"/>
      <c r="C34" s="18"/>
      <c r="D34" s="131"/>
      <c r="E34" s="129"/>
      <c r="F34" s="410"/>
      <c r="G34" s="130"/>
      <c r="H34" s="131"/>
      <c r="I34" s="129"/>
      <c r="J34" s="410"/>
      <c r="K34" s="130"/>
      <c r="L34" s="131"/>
      <c r="M34" s="129"/>
      <c r="N34" s="410"/>
      <c r="O34" s="130"/>
      <c r="P34" s="131"/>
      <c r="Q34" s="129"/>
      <c r="R34" s="410"/>
      <c r="S34" s="130"/>
      <c r="T34" s="131"/>
      <c r="U34" s="129"/>
      <c r="V34" s="410"/>
      <c r="W34" s="130"/>
      <c r="X34" s="2"/>
    </row>
    <row r="35" spans="2:24" ht="29.5" thickBot="1">
      <c r="B35" s="397">
        <v>16</v>
      </c>
      <c r="C35" s="312" t="s">
        <v>231</v>
      </c>
      <c r="D35" s="311">
        <v>0</v>
      </c>
      <c r="E35" s="455">
        <v>0</v>
      </c>
      <c r="F35" s="411">
        <v>0</v>
      </c>
      <c r="G35" s="412">
        <f>E35+F35</f>
        <v>0</v>
      </c>
      <c r="H35" s="311">
        <v>9.5390547613850636</v>
      </c>
      <c r="I35" s="455">
        <v>14.944668602328054</v>
      </c>
      <c r="J35" s="411">
        <v>2.6908156453346876E-2</v>
      </c>
      <c r="K35" s="412">
        <f>I35+J35</f>
        <v>14.971576758781401</v>
      </c>
      <c r="L35" s="311">
        <v>18.650690153069959</v>
      </c>
      <c r="M35" s="455">
        <v>29.234597728971131</v>
      </c>
      <c r="N35" s="411">
        <v>5.6670078776498656E-2</v>
      </c>
      <c r="O35" s="412">
        <f>N35+M35</f>
        <v>29.29126780774763</v>
      </c>
      <c r="P35" s="311">
        <v>25.546493040031301</v>
      </c>
      <c r="Q35" s="455">
        <v>39.899645412837003</v>
      </c>
      <c r="R35" s="411">
        <v>8.8804431442966347E-2</v>
      </c>
      <c r="S35" s="412">
        <f>R35+Q35</f>
        <v>39.98844984427997</v>
      </c>
      <c r="T35" s="311">
        <v>18.033300733095004</v>
      </c>
      <c r="U35" s="455">
        <v>27.575405836878929</v>
      </c>
      <c r="V35" s="411">
        <v>0.10308399671811941</v>
      </c>
      <c r="W35" s="412">
        <f>U35+V35</f>
        <v>27.678489833597048</v>
      </c>
      <c r="X35" s="2"/>
    </row>
    <row r="36" spans="2:24" ht="16" thickBot="1">
      <c r="B36" s="397"/>
      <c r="C36" s="18"/>
      <c r="D36" s="131"/>
      <c r="E36" s="129"/>
      <c r="F36" s="129"/>
      <c r="G36" s="130"/>
      <c r="H36" s="131"/>
      <c r="I36" s="129"/>
      <c r="J36" s="129"/>
      <c r="K36" s="130"/>
      <c r="L36" s="131"/>
      <c r="M36" s="129"/>
      <c r="N36" s="129"/>
      <c r="O36" s="130"/>
      <c r="P36" s="131"/>
      <c r="Q36" s="129"/>
      <c r="R36" s="129"/>
      <c r="S36" s="130"/>
      <c r="T36" s="131"/>
      <c r="U36" s="129"/>
      <c r="V36" s="129"/>
      <c r="W36" s="130"/>
      <c r="X36" s="2"/>
    </row>
    <row r="37" spans="2:24" ht="16.5" customHeight="1" thickBot="1">
      <c r="B37" s="413">
        <f>MAX(B6:B32)+1</f>
        <v>16</v>
      </c>
      <c r="C37" s="61" t="s">
        <v>232</v>
      </c>
      <c r="D37" s="124">
        <f>D33-D35</f>
        <v>3611.3659159650256</v>
      </c>
      <c r="E37" s="453">
        <f t="shared" ref="E37" si="30">E33-E35</f>
        <v>3511.6757414886306</v>
      </c>
      <c r="F37" s="133">
        <f>G37-E37</f>
        <v>3.7805266638974899</v>
      </c>
      <c r="G37" s="407">
        <f>G33-G35</f>
        <v>3515.4562681525281</v>
      </c>
      <c r="H37" s="124">
        <f>H33-H35</f>
        <v>3540.8265248476473</v>
      </c>
      <c r="I37" s="453">
        <f t="shared" ref="I37" si="31">I33-I35</f>
        <v>3425.8911469782834</v>
      </c>
      <c r="J37" s="133">
        <f>K37-I37</f>
        <v>4.1571078593469792</v>
      </c>
      <c r="K37" s="407">
        <f>K33-K35</f>
        <v>3430.0482548376303</v>
      </c>
      <c r="L37" s="124">
        <f>L33-L35</f>
        <v>3644.2096971026244</v>
      </c>
      <c r="M37" s="453">
        <f t="shared" ref="M37" si="32">M33-M35</f>
        <v>3510.5017353668063</v>
      </c>
      <c r="N37" s="133">
        <f>O37-M37</f>
        <v>7.7686304043895689</v>
      </c>
      <c r="O37" s="407">
        <f>O33-O35</f>
        <v>3518.2703657711959</v>
      </c>
      <c r="P37" s="124">
        <f>P33-P35</f>
        <v>3324.5234060371986</v>
      </c>
      <c r="Q37" s="453">
        <f t="shared" ref="Q37" si="33">Q33-Q35</f>
        <v>3187.9744303387974</v>
      </c>
      <c r="R37" s="133">
        <f>S37-Q37</f>
        <v>9.5955233191443767</v>
      </c>
      <c r="S37" s="407">
        <f>S33-S35</f>
        <v>3197.5699536579418</v>
      </c>
      <c r="T37" s="124">
        <f>T33-T35</f>
        <v>2550.9256777285391</v>
      </c>
      <c r="U37" s="453">
        <f t="shared" ref="U37" si="34">U33-U35</f>
        <v>2428.5361996032566</v>
      </c>
      <c r="V37" s="133">
        <f>W37-U37</f>
        <v>10.942649707026249</v>
      </c>
      <c r="W37" s="407">
        <f>W33-W35</f>
        <v>2439.4788493102828</v>
      </c>
      <c r="X37" s="2"/>
    </row>
    <row r="38" spans="2:24">
      <c r="B38" s="398"/>
      <c r="C38" s="18"/>
      <c r="D38" s="18"/>
      <c r="E38" s="18"/>
      <c r="F38" s="18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</row>
    <row r="39" spans="2:24">
      <c r="B39" s="283" t="s">
        <v>195</v>
      </c>
      <c r="C39" s="2"/>
      <c r="D39" s="273"/>
      <c r="E39" s="273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</row>
    <row r="40" spans="2:24">
      <c r="B40" s="2"/>
      <c r="C40" s="2"/>
      <c r="D40" s="273"/>
      <c r="E40" s="273"/>
      <c r="F40" s="273"/>
      <c r="G40" s="273"/>
      <c r="H40" s="273"/>
      <c r="I40" s="273"/>
      <c r="J40" s="273"/>
      <c r="K40" s="273"/>
      <c r="L40" s="273"/>
      <c r="M40" s="273"/>
      <c r="N40" s="273"/>
      <c r="O40" s="273"/>
      <c r="P40" s="273"/>
      <c r="Q40" s="273"/>
      <c r="R40" s="273"/>
      <c r="S40" s="273"/>
      <c r="T40" s="273"/>
      <c r="U40" s="273"/>
      <c r="V40" s="273"/>
      <c r="W40" s="273"/>
      <c r="X40" s="2"/>
    </row>
    <row r="41" spans="2:24"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</row>
    <row r="42" spans="2:24">
      <c r="B42" s="2"/>
      <c r="C42" s="2"/>
      <c r="D42" s="2"/>
      <c r="E42" s="517"/>
      <c r="F42" s="517"/>
      <c r="G42" s="517"/>
      <c r="H42" s="517"/>
      <c r="I42" s="517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</row>
    <row r="43" spans="2:24">
      <c r="B43" s="2"/>
      <c r="C43" s="2"/>
      <c r="D43" s="2"/>
      <c r="E43" s="2"/>
      <c r="F43" s="2"/>
      <c r="G43" s="2"/>
      <c r="H43" s="273"/>
      <c r="I43" s="273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</row>
    <row r="44" spans="2:24">
      <c r="B44" s="2"/>
      <c r="C44" s="2"/>
      <c r="D44" s="2"/>
      <c r="E44" s="2"/>
      <c r="F44" s="2"/>
      <c r="G44" s="2"/>
      <c r="H44" s="273"/>
      <c r="I44" s="273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</row>
    <row r="45" spans="2:24">
      <c r="B45" s="2"/>
      <c r="C45" s="2"/>
      <c r="D45" s="2"/>
      <c r="E45" s="2"/>
      <c r="F45" s="2"/>
      <c r="G45" s="2"/>
      <c r="H45" s="273"/>
      <c r="I45" s="273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</row>
    <row r="46" spans="2:24">
      <c r="B46" s="2"/>
      <c r="C46" s="2"/>
      <c r="D46" s="2"/>
      <c r="E46" s="2"/>
      <c r="F46" s="2"/>
      <c r="G46" s="2"/>
      <c r="H46" s="273"/>
      <c r="I46" s="273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</row>
    <row r="47" spans="2:24">
      <c r="B47" s="2"/>
      <c r="C47" s="2"/>
      <c r="D47" s="2"/>
      <c r="E47" s="2"/>
      <c r="F47" s="2"/>
      <c r="G47" s="2"/>
      <c r="H47" s="273"/>
      <c r="I47" s="273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</row>
    <row r="48" spans="2:24">
      <c r="B48" s="2"/>
      <c r="C48" s="2"/>
      <c r="D48" s="2"/>
      <c r="E48" s="2"/>
      <c r="F48" s="2"/>
      <c r="G48" s="2"/>
      <c r="H48" s="273"/>
      <c r="I48" s="273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</row>
    <row r="49" spans="2:24">
      <c r="B49" s="2"/>
      <c r="C49" s="2"/>
      <c r="D49" s="2"/>
      <c r="E49" s="2"/>
      <c r="F49" s="2"/>
      <c r="G49" s="2"/>
      <c r="H49" s="273"/>
      <c r="I49" s="273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</row>
    <row r="50" spans="2:24">
      <c r="B50" s="2"/>
      <c r="C50" s="2"/>
      <c r="D50" s="2"/>
      <c r="E50" s="2"/>
      <c r="F50" s="2"/>
      <c r="G50" s="2"/>
      <c r="H50" s="273"/>
      <c r="I50" s="273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</row>
    <row r="51" spans="2:24"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</row>
    <row r="52" spans="2:24"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</row>
    <row r="53" spans="2:24"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</row>
    <row r="54" spans="2:24"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</row>
    <row r="55" spans="2:24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</row>
    <row r="56" spans="2:24"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</row>
    <row r="57" spans="2:24"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</row>
    <row r="58" spans="2:24"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</row>
    <row r="59" spans="2:24"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</row>
    <row r="60" spans="2:24"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</row>
    <row r="61" spans="2:24"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</row>
    <row r="62" spans="2:24"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</row>
    <row r="63" spans="2:24"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</row>
    <row r="64" spans="2:24"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</row>
    <row r="65" spans="8:9">
      <c r="H65" s="2"/>
      <c r="I65" s="2"/>
    </row>
    <row r="66" spans="8:9">
      <c r="H66" s="2"/>
      <c r="I66" s="2"/>
    </row>
    <row r="67" spans="8:9">
      <c r="H67" s="2"/>
      <c r="I67" s="2"/>
    </row>
    <row r="68" spans="8:9">
      <c r="H68" s="2"/>
      <c r="I68" s="2"/>
    </row>
    <row r="69" spans="8:9">
      <c r="H69" s="2"/>
      <c r="I69" s="2"/>
    </row>
    <row r="70" spans="8:9">
      <c r="H70" s="2"/>
      <c r="I70" s="2"/>
    </row>
    <row r="71" spans="8:9">
      <c r="H71" s="2"/>
      <c r="I71" s="2"/>
    </row>
    <row r="72" spans="8:9">
      <c r="H72" s="2"/>
      <c r="I72" s="2"/>
    </row>
    <row r="73" spans="8:9">
      <c r="H73" s="2"/>
      <c r="I73" s="2"/>
    </row>
    <row r="74" spans="8:9">
      <c r="H74" s="2"/>
      <c r="I74" s="2"/>
    </row>
    <row r="75" spans="8:9">
      <c r="H75" s="2"/>
      <c r="I75" s="2"/>
    </row>
    <row r="76" spans="8:9">
      <c r="H76" s="2"/>
      <c r="I76" s="2"/>
    </row>
    <row r="77" spans="8:9">
      <c r="H77" s="2"/>
      <c r="I77" s="2"/>
    </row>
    <row r="78" spans="8:9">
      <c r="H78" s="2"/>
      <c r="I78" s="2"/>
    </row>
    <row r="79" spans="8:9">
      <c r="H79" s="2"/>
      <c r="I79" s="2"/>
    </row>
    <row r="80" spans="8:9">
      <c r="H80" s="2"/>
      <c r="I80" s="2"/>
    </row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mergeCells count="6">
    <mergeCell ref="D6:W6"/>
    <mergeCell ref="D7:G7"/>
    <mergeCell ref="H7:K7"/>
    <mergeCell ref="L7:O7"/>
    <mergeCell ref="P7:S7"/>
    <mergeCell ref="T7:W7"/>
  </mergeCells>
  <pageMargins left="1" right="1" top="1" bottom="1" header="0.5" footer="0.5"/>
  <pageSetup paperSize="17" scale="65" fitToHeight="2" orientation="landscape" r:id="rId1"/>
  <headerFooter>
    <oddHeader>&amp;COPG Revenue Requirement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pageSetUpPr fitToPage="1"/>
  </sheetPr>
  <dimension ref="A1:AK83"/>
  <sheetViews>
    <sheetView showGridLines="0" view="pageBreakPreview" zoomScale="60" zoomScaleNormal="70" workbookViewId="0">
      <selection activeCell="U10" sqref="U10"/>
    </sheetView>
  </sheetViews>
  <sheetFormatPr defaultColWidth="0" defaultRowHeight="15.5" zeroHeight="1"/>
  <cols>
    <col min="1" max="1" width="2.7265625" style="2" customWidth="1"/>
    <col min="2" max="2" width="6.26953125" style="2" bestFit="1" customWidth="1"/>
    <col min="3" max="3" width="66.453125" style="2" customWidth="1"/>
    <col min="4" max="7" width="18.54296875" style="2" customWidth="1"/>
    <col min="8" max="23" width="16.7265625" style="2" customWidth="1"/>
    <col min="24" max="24" width="8.7265625" style="2" customWidth="1"/>
    <col min="25" max="25" width="9.26953125" style="2" hidden="1" customWidth="1"/>
    <col min="26" max="28" width="0" style="2" hidden="1" customWidth="1"/>
    <col min="29" max="29" width="9.26953125" style="2" hidden="1" customWidth="1"/>
    <col min="30" max="30" width="0" style="2" hidden="1" customWidth="1"/>
    <col min="31" max="31" width="9.26953125" style="2" hidden="1" customWidth="1"/>
    <col min="32" max="32" width="0" style="2" hidden="1" customWidth="1"/>
    <col min="33" max="33" width="9.26953125" style="2" hidden="1" customWidth="1"/>
    <col min="34" max="34" width="0" style="2" hidden="1" customWidth="1"/>
    <col min="35" max="35" width="9.26953125" style="2" hidden="1" customWidth="1"/>
    <col min="36" max="36" width="0" style="2" hidden="1" customWidth="1"/>
    <col min="37" max="37" width="9.26953125" style="2" hidden="1" customWidth="1"/>
    <col min="38" max="16384" width="0" style="2" hidden="1"/>
  </cols>
  <sheetData>
    <row r="1" spans="1:24" ht="15.75" customHeight="1">
      <c r="A1" s="31"/>
      <c r="B1" s="39" t="s">
        <v>233</v>
      </c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32" t="str">
        <f>'1. Cover'!M1</f>
        <v>Updated: 2021-11-29</v>
      </c>
    </row>
    <row r="2" spans="1:24" ht="15.75" customHeight="1">
      <c r="A2" s="31"/>
      <c r="B2" s="506"/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  <c r="V2" s="331"/>
      <c r="W2" s="332" t="str">
        <f>'1. Cover'!M2</f>
        <v>EB-2020-0290</v>
      </c>
    </row>
    <row r="3" spans="1:24" ht="15.75" customHeight="1">
      <c r="A3" s="31"/>
      <c r="B3" s="331"/>
      <c r="C3" s="331"/>
      <c r="D3" s="331"/>
      <c r="E3" s="331"/>
      <c r="F3" s="331"/>
      <c r="G3" s="331"/>
      <c r="H3" s="331"/>
      <c r="I3" s="331"/>
      <c r="J3" s="331"/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331"/>
      <c r="V3" s="331"/>
      <c r="W3" s="332" t="str">
        <f>'1. Cover'!M3</f>
        <v>Draft Payment Amounts Order</v>
      </c>
    </row>
    <row r="4" spans="1:24" ht="15.75" customHeight="1">
      <c r="A4" s="31"/>
      <c r="B4" s="331"/>
      <c r="C4" s="331"/>
      <c r="D4" s="331"/>
      <c r="E4" s="331"/>
      <c r="F4" s="331"/>
      <c r="G4" s="331"/>
      <c r="H4" s="331"/>
      <c r="I4" s="331"/>
      <c r="J4" s="331"/>
      <c r="K4" s="331"/>
      <c r="L4" s="331"/>
      <c r="M4" s="331"/>
      <c r="N4" s="331"/>
      <c r="O4" s="331"/>
      <c r="P4" s="331"/>
      <c r="Q4" s="331"/>
      <c r="R4" s="331"/>
      <c r="S4" s="331"/>
      <c r="T4" s="331"/>
      <c r="U4" s="331"/>
      <c r="V4" s="331"/>
      <c r="W4" s="332" t="str">
        <f>'1. Cover'!M4</f>
        <v>Appendix G</v>
      </c>
    </row>
    <row r="5" spans="1:24" ht="17.25" customHeight="1" thickBot="1">
      <c r="A5" s="31"/>
      <c r="B5" s="45"/>
      <c r="C5" s="18"/>
      <c r="D5" s="18"/>
      <c r="E5" s="18"/>
      <c r="F5" s="27"/>
      <c r="G5" s="27"/>
      <c r="H5" s="18"/>
      <c r="I5" s="18"/>
      <c r="J5" s="27"/>
      <c r="K5" s="27"/>
      <c r="L5" s="18"/>
      <c r="M5" s="18"/>
      <c r="N5" s="27"/>
      <c r="O5" s="27"/>
      <c r="P5" s="18"/>
      <c r="Q5" s="18"/>
      <c r="R5" s="27"/>
      <c r="S5" s="27"/>
      <c r="T5" s="18"/>
      <c r="U5" s="18"/>
      <c r="V5" s="27"/>
      <c r="W5" s="27"/>
    </row>
    <row r="6" spans="1:24" ht="16" thickBot="1">
      <c r="A6" s="31"/>
      <c r="B6" s="15"/>
      <c r="C6" s="15"/>
      <c r="D6" s="532" t="s">
        <v>76</v>
      </c>
      <c r="E6" s="533"/>
      <c r="F6" s="533"/>
      <c r="G6" s="533"/>
      <c r="H6" s="533"/>
      <c r="I6" s="533"/>
      <c r="J6" s="533"/>
      <c r="K6" s="533"/>
      <c r="L6" s="533"/>
      <c r="M6" s="533"/>
      <c r="N6" s="533"/>
      <c r="O6" s="533"/>
      <c r="P6" s="533"/>
      <c r="Q6" s="533"/>
      <c r="R6" s="533"/>
      <c r="S6" s="533"/>
      <c r="T6" s="533"/>
      <c r="U6" s="533"/>
      <c r="V6" s="533"/>
      <c r="W6" s="533"/>
    </row>
    <row r="7" spans="1:24">
      <c r="A7" s="31"/>
      <c r="B7" s="6"/>
      <c r="C7" s="512"/>
      <c r="D7" s="538">
        <v>2022</v>
      </c>
      <c r="E7" s="526"/>
      <c r="F7" s="526"/>
      <c r="G7" s="527"/>
      <c r="H7" s="538">
        <v>2023</v>
      </c>
      <c r="I7" s="526"/>
      <c r="J7" s="526"/>
      <c r="K7" s="527"/>
      <c r="L7" s="538">
        <v>2024</v>
      </c>
      <c r="M7" s="526"/>
      <c r="N7" s="526"/>
      <c r="O7" s="527"/>
      <c r="P7" s="538">
        <v>2025</v>
      </c>
      <c r="Q7" s="526"/>
      <c r="R7" s="526"/>
      <c r="S7" s="527"/>
      <c r="T7" s="538">
        <v>2026</v>
      </c>
      <c r="U7" s="526"/>
      <c r="V7" s="526"/>
      <c r="W7" s="527"/>
    </row>
    <row r="8" spans="1:24">
      <c r="B8" s="7" t="s">
        <v>26</v>
      </c>
      <c r="C8" s="33"/>
      <c r="D8" s="171" t="s">
        <v>27</v>
      </c>
      <c r="E8" s="339" t="s">
        <v>28</v>
      </c>
      <c r="F8" s="339" t="s">
        <v>29</v>
      </c>
      <c r="G8" s="396" t="s">
        <v>29</v>
      </c>
      <c r="H8" s="171" t="s">
        <v>27</v>
      </c>
      <c r="I8" s="339" t="s">
        <v>30</v>
      </c>
      <c r="J8" s="339" t="s">
        <v>29</v>
      </c>
      <c r="K8" s="396" t="s">
        <v>29</v>
      </c>
      <c r="L8" s="171" t="s">
        <v>27</v>
      </c>
      <c r="M8" s="339" t="s">
        <v>30</v>
      </c>
      <c r="N8" s="339" t="s">
        <v>29</v>
      </c>
      <c r="O8" s="396" t="s">
        <v>29</v>
      </c>
      <c r="P8" s="171" t="s">
        <v>27</v>
      </c>
      <c r="Q8" s="339" t="s">
        <v>30</v>
      </c>
      <c r="R8" s="339" t="s">
        <v>29</v>
      </c>
      <c r="S8" s="396" t="s">
        <v>29</v>
      </c>
      <c r="T8" s="171" t="s">
        <v>27</v>
      </c>
      <c r="U8" s="339" t="s">
        <v>30</v>
      </c>
      <c r="V8" s="339" t="s">
        <v>29</v>
      </c>
      <c r="W8" s="396" t="s">
        <v>29</v>
      </c>
    </row>
    <row r="9" spans="1:24" ht="16" thickBot="1">
      <c r="B9" s="9" t="s">
        <v>11</v>
      </c>
      <c r="C9" s="9" t="s">
        <v>31</v>
      </c>
      <c r="D9" s="216">
        <f>'4a. OEB_Adjustment_Input_Sheet'!$E$9</f>
        <v>44196</v>
      </c>
      <c r="E9" s="215">
        <v>44393</v>
      </c>
      <c r="F9" s="146" t="s">
        <v>33</v>
      </c>
      <c r="G9" s="10" t="s">
        <v>34</v>
      </c>
      <c r="H9" s="216">
        <f>'4a. OEB_Adjustment_Input_Sheet'!$E$9</f>
        <v>44196</v>
      </c>
      <c r="I9" s="215">
        <v>44393</v>
      </c>
      <c r="J9" s="146" t="s">
        <v>33</v>
      </c>
      <c r="K9" s="10" t="s">
        <v>34</v>
      </c>
      <c r="L9" s="216">
        <f>'4a. OEB_Adjustment_Input_Sheet'!$E$9</f>
        <v>44196</v>
      </c>
      <c r="M9" s="215">
        <v>44393</v>
      </c>
      <c r="N9" s="146" t="s">
        <v>33</v>
      </c>
      <c r="O9" s="10" t="s">
        <v>34</v>
      </c>
      <c r="P9" s="216">
        <f>'4a. OEB_Adjustment_Input_Sheet'!$E$9</f>
        <v>44196</v>
      </c>
      <c r="Q9" s="215">
        <v>44393</v>
      </c>
      <c r="R9" s="146" t="s">
        <v>33</v>
      </c>
      <c r="S9" s="10" t="s">
        <v>34</v>
      </c>
      <c r="T9" s="216">
        <f>'4a. OEB_Adjustment_Input_Sheet'!$E$9</f>
        <v>44196</v>
      </c>
      <c r="U9" s="215">
        <v>44393</v>
      </c>
      <c r="V9" s="146" t="s">
        <v>33</v>
      </c>
      <c r="W9" s="10" t="s">
        <v>34</v>
      </c>
    </row>
    <row r="10" spans="1:24">
      <c r="B10" s="397"/>
      <c r="C10" s="398"/>
      <c r="D10" s="495" t="s">
        <v>35</v>
      </c>
      <c r="E10" s="142" t="s">
        <v>36</v>
      </c>
      <c r="F10" s="494" t="s">
        <v>37</v>
      </c>
      <c r="G10" s="144" t="s">
        <v>38</v>
      </c>
      <c r="H10" s="501" t="s">
        <v>39</v>
      </c>
      <c r="I10" s="142" t="s">
        <v>40</v>
      </c>
      <c r="J10" s="143" t="s">
        <v>41</v>
      </c>
      <c r="K10" s="144" t="s">
        <v>42</v>
      </c>
      <c r="L10" s="142" t="s">
        <v>43</v>
      </c>
      <c r="M10" s="142" t="s">
        <v>44</v>
      </c>
      <c r="N10" s="143" t="s">
        <v>45</v>
      </c>
      <c r="O10" s="144" t="s">
        <v>46</v>
      </c>
      <c r="P10" s="142" t="s">
        <v>47</v>
      </c>
      <c r="Q10" s="142" t="s">
        <v>48</v>
      </c>
      <c r="R10" s="143" t="s">
        <v>49</v>
      </c>
      <c r="S10" s="144" t="s">
        <v>50</v>
      </c>
      <c r="T10" s="142" t="s">
        <v>51</v>
      </c>
      <c r="U10" s="501" t="s">
        <v>52</v>
      </c>
      <c r="V10" s="143" t="s">
        <v>53</v>
      </c>
      <c r="W10" s="144" t="s">
        <v>54</v>
      </c>
    </row>
    <row r="11" spans="1:24" ht="16" thickBot="1">
      <c r="B11" s="11" t="s">
        <v>234</v>
      </c>
      <c r="C11" s="398"/>
      <c r="D11" s="158"/>
      <c r="E11" s="456"/>
      <c r="F11" s="398"/>
      <c r="G11" s="414"/>
      <c r="H11" s="158"/>
      <c r="I11" s="456"/>
      <c r="J11" s="398"/>
      <c r="K11" s="414"/>
      <c r="L11" s="158"/>
      <c r="M11" s="456"/>
      <c r="N11" s="398"/>
      <c r="O11" s="414"/>
      <c r="P11" s="158"/>
      <c r="Q11" s="456"/>
      <c r="R11" s="398"/>
      <c r="S11" s="414"/>
      <c r="T11" s="158"/>
      <c r="U11" s="456"/>
      <c r="V11" s="398"/>
      <c r="W11" s="414"/>
    </row>
    <row r="12" spans="1:24">
      <c r="B12" s="36">
        <v>1</v>
      </c>
      <c r="C12" s="31" t="s">
        <v>235</v>
      </c>
      <c r="D12" s="115">
        <f>'4a. OEB_Adjustment_Input_Sheet'!E59</f>
        <v>33.200164176462152</v>
      </c>
      <c r="E12" s="439">
        <f>'4a. OEB_Adjustment_Input_Sheet'!F59</f>
        <v>33.600164176462151</v>
      </c>
      <c r="F12" s="415">
        <f>G12-E12</f>
        <v>0</v>
      </c>
      <c r="G12" s="116">
        <f>'4a. OEB_Adjustment_Input_Sheet'!H59</f>
        <v>33.600164176462151</v>
      </c>
      <c r="H12" s="115">
        <f>'4a. OEB_Adjustment_Input_Sheet'!I59</f>
        <v>30.827702027725657</v>
      </c>
      <c r="I12" s="439">
        <f>'4a. OEB_Adjustment_Input_Sheet'!J59</f>
        <v>31.227702027725655</v>
      </c>
      <c r="J12" s="415">
        <f>K12-I12</f>
        <v>0</v>
      </c>
      <c r="K12" s="116">
        <f>'4a. OEB_Adjustment_Input_Sheet'!L59</f>
        <v>31.227702027725655</v>
      </c>
      <c r="L12" s="115">
        <f>'4a. OEB_Adjustment_Input_Sheet'!M59</f>
        <v>33.299999999999997</v>
      </c>
      <c r="M12" s="439">
        <f>'4a. OEB_Adjustment_Input_Sheet'!N59</f>
        <v>34</v>
      </c>
      <c r="N12" s="415">
        <f>O12-M12</f>
        <v>0</v>
      </c>
      <c r="O12" s="116">
        <f>'4a. OEB_Adjustment_Input_Sheet'!P59</f>
        <v>34</v>
      </c>
      <c r="P12" s="115">
        <f>'4a. OEB_Adjustment_Input_Sheet'!Q59</f>
        <v>30.189065368159635</v>
      </c>
      <c r="Q12" s="439">
        <f>'4a. OEB_Adjustment_Input_Sheet'!R59</f>
        <v>31.089065368159634</v>
      </c>
      <c r="R12" s="415">
        <f>S12-Q12</f>
        <v>0</v>
      </c>
      <c r="S12" s="116">
        <f>'4a. OEB_Adjustment_Input_Sheet'!T59</f>
        <v>31.089065368159634</v>
      </c>
      <c r="T12" s="115">
        <f>'4a. OEB_Adjustment_Input_Sheet'!U59</f>
        <v>21.511204607036518</v>
      </c>
      <c r="U12" s="439">
        <f>'4a. OEB_Adjustment_Input_Sheet'!V59</f>
        <v>21.911204607036517</v>
      </c>
      <c r="V12" s="415">
        <f>W12-U12</f>
        <v>0</v>
      </c>
      <c r="W12" s="116">
        <f>'4a. OEB_Adjustment_Input_Sheet'!X59</f>
        <v>21.911204607036517</v>
      </c>
    </row>
    <row r="13" spans="1:24">
      <c r="B13" s="36">
        <v>2</v>
      </c>
      <c r="C13" s="31" t="s">
        <v>236</v>
      </c>
      <c r="D13" s="160">
        <v>89.7</v>
      </c>
      <c r="E13" s="459">
        <v>89.7</v>
      </c>
      <c r="F13" s="207">
        <f>G13-E13</f>
        <v>0</v>
      </c>
      <c r="G13" s="161">
        <v>89.7</v>
      </c>
      <c r="H13" s="461">
        <v>89.7</v>
      </c>
      <c r="I13" s="457">
        <v>89.7</v>
      </c>
      <c r="J13" s="207">
        <f>K13-I13</f>
        <v>0</v>
      </c>
      <c r="K13" s="161">
        <v>89.7</v>
      </c>
      <c r="L13" s="160">
        <v>89.7</v>
      </c>
      <c r="M13" s="459">
        <v>89.7</v>
      </c>
      <c r="N13" s="207">
        <f>O13-M13</f>
        <v>0</v>
      </c>
      <c r="O13" s="161">
        <v>89.7</v>
      </c>
      <c r="P13" s="160">
        <v>89.7</v>
      </c>
      <c r="Q13" s="459">
        <v>89.7</v>
      </c>
      <c r="R13" s="207">
        <f>S13-Q13</f>
        <v>0</v>
      </c>
      <c r="S13" s="161">
        <v>89.7</v>
      </c>
      <c r="T13" s="160">
        <v>89.7</v>
      </c>
      <c r="U13" s="459">
        <v>89.7</v>
      </c>
      <c r="V13" s="207">
        <f>W13-U13</f>
        <v>0</v>
      </c>
      <c r="W13" s="161">
        <v>89.7</v>
      </c>
      <c r="X13" s="59"/>
    </row>
    <row r="14" spans="1:24" ht="16" thickBot="1">
      <c r="B14" s="36">
        <v>3</v>
      </c>
      <c r="C14" s="18" t="s">
        <v>237</v>
      </c>
      <c r="D14" s="126">
        <f>D12*D13</f>
        <v>2978.0547266286553</v>
      </c>
      <c r="E14" s="441">
        <f t="shared" ref="E14" si="0">E12*E13</f>
        <v>3013.934726628655</v>
      </c>
      <c r="F14" s="208">
        <f>G14-E14</f>
        <v>0</v>
      </c>
      <c r="G14" s="127">
        <f>G12*G13</f>
        <v>3013.934726628655</v>
      </c>
      <c r="H14" s="126">
        <f>H12*H13</f>
        <v>2765.2448718869914</v>
      </c>
      <c r="I14" s="441">
        <f t="shared" ref="I14" si="1">I12*I13</f>
        <v>2801.1248718869915</v>
      </c>
      <c r="J14" s="208">
        <f>K14-I14</f>
        <v>0</v>
      </c>
      <c r="K14" s="127">
        <f>K12*K13</f>
        <v>2801.1248718869915</v>
      </c>
      <c r="L14" s="126">
        <f>L12*L13</f>
        <v>2987.0099999999998</v>
      </c>
      <c r="M14" s="441">
        <f t="shared" ref="M14" si="2">M12*M13</f>
        <v>3049.8</v>
      </c>
      <c r="N14" s="208">
        <f>O14-M14</f>
        <v>0</v>
      </c>
      <c r="O14" s="127">
        <f>O12*O13</f>
        <v>3049.8</v>
      </c>
      <c r="P14" s="126">
        <f>P12*P13</f>
        <v>2707.9591635239194</v>
      </c>
      <c r="Q14" s="441">
        <f t="shared" ref="Q14" si="3">Q12*Q13</f>
        <v>2788.6891635239194</v>
      </c>
      <c r="R14" s="208">
        <f>S14-Q14</f>
        <v>0</v>
      </c>
      <c r="S14" s="127">
        <f>S12*S13</f>
        <v>2788.6891635239194</v>
      </c>
      <c r="T14" s="126">
        <f>T12*T13</f>
        <v>1929.5550532511757</v>
      </c>
      <c r="U14" s="441">
        <f t="shared" ref="U14" si="4">U12*U13</f>
        <v>1965.4350532511755</v>
      </c>
      <c r="V14" s="208">
        <f>W14-U14</f>
        <v>0</v>
      </c>
      <c r="W14" s="127">
        <f>W12*W13</f>
        <v>1965.4350532511755</v>
      </c>
    </row>
    <row r="15" spans="1:24">
      <c r="B15" s="36"/>
      <c r="C15" s="31"/>
      <c r="D15" s="128"/>
      <c r="E15" s="458"/>
      <c r="F15" s="129"/>
      <c r="G15" s="130"/>
      <c r="H15" s="128"/>
      <c r="I15" s="458"/>
      <c r="J15" s="129"/>
      <c r="K15" s="130"/>
      <c r="L15" s="128"/>
      <c r="M15" s="458"/>
      <c r="N15" s="129"/>
      <c r="O15" s="130"/>
      <c r="P15" s="128"/>
      <c r="Q15" s="458"/>
      <c r="R15" s="129"/>
      <c r="S15" s="130"/>
      <c r="T15" s="128"/>
      <c r="U15" s="458"/>
      <c r="V15" s="129"/>
      <c r="W15" s="130"/>
    </row>
    <row r="16" spans="1:24" ht="16" thickBot="1">
      <c r="B16" s="11" t="s">
        <v>17</v>
      </c>
      <c r="C16" s="31"/>
      <c r="D16" s="131"/>
      <c r="E16" s="129"/>
      <c r="F16" s="129"/>
      <c r="G16" s="130"/>
      <c r="H16" s="131"/>
      <c r="I16" s="129"/>
      <c r="J16" s="129"/>
      <c r="K16" s="130"/>
      <c r="L16" s="131"/>
      <c r="M16" s="129"/>
      <c r="N16" s="129"/>
      <c r="O16" s="130"/>
      <c r="P16" s="131"/>
      <c r="Q16" s="129"/>
      <c r="R16" s="129"/>
      <c r="S16" s="130"/>
      <c r="T16" s="131"/>
      <c r="U16" s="129"/>
      <c r="V16" s="129"/>
      <c r="W16" s="130"/>
    </row>
    <row r="17" spans="2:23">
      <c r="B17" s="36">
        <v>4</v>
      </c>
      <c r="C17" s="31" t="s">
        <v>238</v>
      </c>
      <c r="D17" s="115">
        <f>'7. Rev_Req'!D37</f>
        <v>3611.3659159650256</v>
      </c>
      <c r="E17" s="460">
        <f>'7. Rev_Req'!E37</f>
        <v>3511.6757414886306</v>
      </c>
      <c r="F17" s="159">
        <f>G17-E17</f>
        <v>3.7805266638974899</v>
      </c>
      <c r="G17" s="116">
        <f>'7. Rev_Req'!G37</f>
        <v>3515.4562681525281</v>
      </c>
      <c r="H17" s="462">
        <f>'7. Rev_Req'!H37</f>
        <v>3540.8265248476473</v>
      </c>
      <c r="I17" s="439">
        <f>'7. Rev_Req'!I37</f>
        <v>3425.8911469782834</v>
      </c>
      <c r="J17" s="159">
        <f>K17-I17</f>
        <v>4.1571078593469792</v>
      </c>
      <c r="K17" s="116">
        <f>'7. Rev_Req'!K37</f>
        <v>3430.0482548376303</v>
      </c>
      <c r="L17" s="115">
        <f>'7. Rev_Req'!L37</f>
        <v>3644.2096971026244</v>
      </c>
      <c r="M17" s="460">
        <f>'7. Rev_Req'!M37</f>
        <v>3510.5017353668063</v>
      </c>
      <c r="N17" s="159">
        <f>O17-M17</f>
        <v>7.7686304043895689</v>
      </c>
      <c r="O17" s="116">
        <f>'7. Rev_Req'!O37</f>
        <v>3518.2703657711959</v>
      </c>
      <c r="P17" s="115">
        <f>'7. Rev_Req'!P37</f>
        <v>3324.5234060371986</v>
      </c>
      <c r="Q17" s="460">
        <f>'7. Rev_Req'!Q37</f>
        <v>3187.9744303387974</v>
      </c>
      <c r="R17" s="159">
        <f>S17-Q17</f>
        <v>9.5955233191443767</v>
      </c>
      <c r="S17" s="116">
        <f>'7. Rev_Req'!S37</f>
        <v>3197.5699536579418</v>
      </c>
      <c r="T17" s="115">
        <f>'7. Rev_Req'!T37</f>
        <v>2550.9256777285391</v>
      </c>
      <c r="U17" s="460">
        <f>'7. Rev_Req'!U37</f>
        <v>2428.5361996032566</v>
      </c>
      <c r="V17" s="159">
        <f>W17-U17</f>
        <v>10.942649707026249</v>
      </c>
      <c r="W17" s="116">
        <f>'7. Rev_Req'!W37</f>
        <v>2439.4788493102828</v>
      </c>
    </row>
    <row r="18" spans="2:23" ht="16" thickBot="1">
      <c r="B18" s="37">
        <v>5</v>
      </c>
      <c r="C18" s="38" t="s">
        <v>239</v>
      </c>
      <c r="D18" s="126">
        <f>+D17-D14</f>
        <v>633.31118933637026</v>
      </c>
      <c r="E18" s="441">
        <f t="shared" ref="E18" si="5">+E17-E14</f>
        <v>497.74101485997562</v>
      </c>
      <c r="F18" s="402">
        <f>G18-E18</f>
        <v>3.7805266638974899</v>
      </c>
      <c r="G18" s="127">
        <f>+G17-G14</f>
        <v>501.52154152387311</v>
      </c>
      <c r="H18" s="126">
        <f>+H17-H14</f>
        <v>775.5816529606559</v>
      </c>
      <c r="I18" s="441">
        <f t="shared" ref="I18" si="6">+I17-I14</f>
        <v>624.76627509129185</v>
      </c>
      <c r="J18" s="402">
        <f>K18-I18</f>
        <v>4.1571078593469792</v>
      </c>
      <c r="K18" s="127">
        <f>+K17-K14</f>
        <v>628.92338295063882</v>
      </c>
      <c r="L18" s="126">
        <f>+L17-L14</f>
        <v>657.19969710262467</v>
      </c>
      <c r="M18" s="441">
        <f t="shared" ref="M18" si="7">+M17-M14</f>
        <v>460.70173536680613</v>
      </c>
      <c r="N18" s="402">
        <f>O18-M18</f>
        <v>7.7686304043895689</v>
      </c>
      <c r="O18" s="127">
        <f>+O17-O14</f>
        <v>468.4703657711957</v>
      </c>
      <c r="P18" s="126">
        <f>+P17-P14</f>
        <v>616.56424251327917</v>
      </c>
      <c r="Q18" s="441">
        <f t="shared" ref="Q18" si="8">+Q17-Q14</f>
        <v>399.28526681487801</v>
      </c>
      <c r="R18" s="402">
        <f>S18-Q18</f>
        <v>9.5955233191443767</v>
      </c>
      <c r="S18" s="127">
        <f>+S17-S14</f>
        <v>408.88079013402239</v>
      </c>
      <c r="T18" s="126">
        <f>+T17-T14</f>
        <v>621.37062447736344</v>
      </c>
      <c r="U18" s="441">
        <f t="shared" ref="U18" si="9">+U17-U14</f>
        <v>463.10114635208106</v>
      </c>
      <c r="V18" s="402">
        <f>W18-U18</f>
        <v>10.942649707026249</v>
      </c>
      <c r="W18" s="127">
        <f>+W17-W14</f>
        <v>474.04379605910731</v>
      </c>
    </row>
    <row r="19" spans="2:23">
      <c r="F19" s="52"/>
      <c r="G19" s="52"/>
      <c r="J19" s="52"/>
      <c r="K19" s="52"/>
      <c r="N19" s="52"/>
      <c r="O19" s="52"/>
      <c r="R19" s="52"/>
      <c r="S19" s="52"/>
      <c r="V19" s="52"/>
      <c r="W19" s="52"/>
    </row>
    <row r="20" spans="2:23">
      <c r="B20" s="283" t="s">
        <v>195</v>
      </c>
      <c r="D20" s="273"/>
      <c r="E20" s="273"/>
      <c r="H20" s="273"/>
      <c r="I20" s="273"/>
      <c r="L20" s="273"/>
      <c r="M20" s="273"/>
      <c r="P20" s="273"/>
      <c r="Q20" s="273"/>
      <c r="T20" s="273"/>
      <c r="U20" s="273"/>
    </row>
    <row r="21" spans="2:23"/>
    <row r="22" spans="2:23"/>
    <row r="23" spans="2:23"/>
    <row r="24" spans="2:23"/>
    <row r="25" spans="2:23"/>
    <row r="26" spans="2:23"/>
    <row r="27" spans="2:23"/>
    <row r="28" spans="2:23"/>
    <row r="29" spans="2:23"/>
    <row r="30" spans="2:23"/>
    <row r="31" spans="2:23"/>
    <row r="32" spans="2:23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</sheetData>
  <mergeCells count="6">
    <mergeCell ref="L7:O7"/>
    <mergeCell ref="P7:S7"/>
    <mergeCell ref="D6:W6"/>
    <mergeCell ref="D7:G7"/>
    <mergeCell ref="H7:K7"/>
    <mergeCell ref="T7:W7"/>
  </mergeCells>
  <pageMargins left="1" right="1" top="1" bottom="1" header="0.5" footer="0.5"/>
  <pageSetup paperSize="17" scale="46" orientation="landscape" r:id="rId1"/>
  <headerFooter>
    <oddHeader>&amp;COPG Revenue Requirement Deficiency / (Sufficiency)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19E8EEAED40724BA55124D4E05440E0" ma:contentTypeVersion="4" ma:contentTypeDescription="Create a new document." ma:contentTypeScope="" ma:versionID="01dde17cd7dc3c230befc22dbd2cd6ed">
  <xsd:schema xmlns:xsd="http://www.w3.org/2001/XMLSchema" xmlns:xs="http://www.w3.org/2001/XMLSchema" xmlns:p="http://schemas.microsoft.com/office/2006/metadata/properties" xmlns:ns2="9da22b51-5068-4fa5-8ec1-c4c2a2ef62f7" targetNamespace="http://schemas.microsoft.com/office/2006/metadata/properties" ma:root="true" ma:fieldsID="3aa3059cd3e29d0fb58aa0843ee4fa5e" ns2:_="">
    <xsd:import namespace="9da22b51-5068-4fa5-8ec1-c4c2a2ef62f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a22b51-5068-4fa5-8ec1-c4c2a2ef62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4E80D0C-6567-4986-AC95-05977E79B7CC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9da22b51-5068-4fa5-8ec1-c4c2a2ef62f7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81C08009-2009-4939-BD60-015A6C9462D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da22b51-5068-4fa5-8ec1-c4c2a2ef62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FC50943-455D-4D9F-BF09-1F8717C6FE5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5</vt:i4>
      </vt:variant>
    </vt:vector>
  </HeadingPairs>
  <TitlesOfParts>
    <vt:vector size="17" baseType="lpstr">
      <vt:lpstr>1. Cover</vt:lpstr>
      <vt:lpstr>2. TOC</vt:lpstr>
      <vt:lpstr>3. Legend</vt:lpstr>
      <vt:lpstr>4a. OEB_Adjustment_Input_Sheet</vt:lpstr>
      <vt:lpstr>4b. OEB_Adjustment_Input_Sheet</vt:lpstr>
      <vt:lpstr>5. Rate_Base_&amp;_Cost_of_Capital</vt:lpstr>
      <vt:lpstr>6. Taxes</vt:lpstr>
      <vt:lpstr>7. Rev_Req</vt:lpstr>
      <vt:lpstr>8. Revenue_Def_Suff</vt:lpstr>
      <vt:lpstr>9. Payment_Amounts</vt:lpstr>
      <vt:lpstr>10. Deferral_Variance_&amp;_Riders</vt:lpstr>
      <vt:lpstr>11. Impact</vt:lpstr>
      <vt:lpstr>'10. Deferral_Variance_&amp;_Riders'!Print_Area</vt:lpstr>
      <vt:lpstr>'4a. OEB_Adjustment_Input_Sheet'!Print_Area</vt:lpstr>
      <vt:lpstr>'4b. OEB_Adjustment_Input_Sheet'!Print_Area</vt:lpstr>
      <vt:lpstr>'5. Rate_Base_&amp;_Cost_of_Capital'!Print_Area</vt:lpstr>
      <vt:lpstr>'7. Rev_Req'!Print_Area</vt:lpstr>
    </vt:vector>
  </TitlesOfParts>
  <Manager/>
  <Company>Ontario Power Generation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dialin</dc:creator>
  <cp:keywords/>
  <dc:description/>
  <cp:lastModifiedBy>PATCHETT Lori -AGC LC&amp;ADM</cp:lastModifiedBy>
  <cp:revision/>
  <dcterms:created xsi:type="dcterms:W3CDTF">2007-07-01T14:51:25Z</dcterms:created>
  <dcterms:modified xsi:type="dcterms:W3CDTF">2021-11-29T21:02:36Z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5ac1693-a67e-4d5a-af26-9e50640f01a1_Enabled">
    <vt:lpwstr>True</vt:lpwstr>
  </property>
  <property fmtid="{D5CDD505-2E9C-101B-9397-08002B2CF9AE}" pid="3" name="MSIP_Label_65ac1693-a67e-4d5a-af26-9e50640f01a1_SiteId">
    <vt:lpwstr>962f21cf-93ea-449f-99bf-402e2b2987b2</vt:lpwstr>
  </property>
  <property fmtid="{D5CDD505-2E9C-101B-9397-08002B2CF9AE}" pid="4" name="MSIP_Label_65ac1693-a67e-4d5a-af26-9e50640f01a1_Owner">
    <vt:lpwstr>herman.mo@opg.com</vt:lpwstr>
  </property>
  <property fmtid="{D5CDD505-2E9C-101B-9397-08002B2CF9AE}" pid="5" name="MSIP_Label_65ac1693-a67e-4d5a-af26-9e50640f01a1_SetDate">
    <vt:lpwstr>2020-12-04T02:54:28.8779665Z</vt:lpwstr>
  </property>
  <property fmtid="{D5CDD505-2E9C-101B-9397-08002B2CF9AE}" pid="6" name="MSIP_Label_65ac1693-a67e-4d5a-af26-9e50640f01a1_Name">
    <vt:lpwstr>Internal or Proprietary</vt:lpwstr>
  </property>
  <property fmtid="{D5CDD505-2E9C-101B-9397-08002B2CF9AE}" pid="7" name="MSIP_Label_65ac1693-a67e-4d5a-af26-9e50640f01a1_Application">
    <vt:lpwstr>Microsoft Azure Information Protection</vt:lpwstr>
  </property>
  <property fmtid="{D5CDD505-2E9C-101B-9397-08002B2CF9AE}" pid="8" name="MSIP_Label_65ac1693-a67e-4d5a-af26-9e50640f01a1_ActionId">
    <vt:lpwstr>8b0049d9-2384-4eec-911f-f055660e7d11</vt:lpwstr>
  </property>
  <property fmtid="{D5CDD505-2E9C-101B-9397-08002B2CF9AE}" pid="9" name="MSIP_Label_65ac1693-a67e-4d5a-af26-9e50640f01a1_Extended_MSFT_Method">
    <vt:lpwstr>Automatic</vt:lpwstr>
  </property>
  <property fmtid="{D5CDD505-2E9C-101B-9397-08002B2CF9AE}" pid="10" name="MSIP_Label_de7afb16-bed2-47a7-a936-de53beb31938_Enabled">
    <vt:lpwstr>True</vt:lpwstr>
  </property>
  <property fmtid="{D5CDD505-2E9C-101B-9397-08002B2CF9AE}" pid="11" name="MSIP_Label_de7afb16-bed2-47a7-a936-de53beb31938_SiteId">
    <vt:lpwstr>962f21cf-93ea-449f-99bf-402e2b2987b2</vt:lpwstr>
  </property>
  <property fmtid="{D5CDD505-2E9C-101B-9397-08002B2CF9AE}" pid="12" name="MSIP_Label_de7afb16-bed2-47a7-a936-de53beb31938_Owner">
    <vt:lpwstr>herman.mo@opg.com</vt:lpwstr>
  </property>
  <property fmtid="{D5CDD505-2E9C-101B-9397-08002B2CF9AE}" pid="13" name="MSIP_Label_de7afb16-bed2-47a7-a936-de53beb31938_SetDate">
    <vt:lpwstr>2020-12-04T02:54:28.8779665Z</vt:lpwstr>
  </property>
  <property fmtid="{D5CDD505-2E9C-101B-9397-08002B2CF9AE}" pid="14" name="MSIP_Label_de7afb16-bed2-47a7-a936-de53beb31938_Name">
    <vt:lpwstr>OPG Proprietary</vt:lpwstr>
  </property>
  <property fmtid="{D5CDD505-2E9C-101B-9397-08002B2CF9AE}" pid="15" name="MSIP_Label_de7afb16-bed2-47a7-a936-de53beb31938_Application">
    <vt:lpwstr>Microsoft Azure Information Protection</vt:lpwstr>
  </property>
  <property fmtid="{D5CDD505-2E9C-101B-9397-08002B2CF9AE}" pid="16" name="MSIP_Label_de7afb16-bed2-47a7-a936-de53beb31938_ActionId">
    <vt:lpwstr>8b0049d9-2384-4eec-911f-f055660e7d11</vt:lpwstr>
  </property>
  <property fmtid="{D5CDD505-2E9C-101B-9397-08002B2CF9AE}" pid="17" name="MSIP_Label_de7afb16-bed2-47a7-a936-de53beb31938_Parent">
    <vt:lpwstr>65ac1693-a67e-4d5a-af26-9e50640f01a1</vt:lpwstr>
  </property>
  <property fmtid="{D5CDD505-2E9C-101B-9397-08002B2CF9AE}" pid="18" name="MSIP_Label_de7afb16-bed2-47a7-a936-de53beb31938_Extended_MSFT_Method">
    <vt:lpwstr>Automatic</vt:lpwstr>
  </property>
  <property fmtid="{D5CDD505-2E9C-101B-9397-08002B2CF9AE}" pid="19" name="Sensitivity">
    <vt:lpwstr>Internal or Proprietary OPG Proprietary</vt:lpwstr>
  </property>
  <property fmtid="{D5CDD505-2E9C-101B-9397-08002B2CF9AE}" pid="20" name="ContentTypeId">
    <vt:lpwstr>0x010100019E8EEAED40724BA55124D4E05440E0</vt:lpwstr>
  </property>
  <property fmtid="{D5CDD505-2E9C-101B-9397-08002B2CF9AE}" pid="21" name="Order">
    <vt:r8>9400</vt:r8>
  </property>
  <property fmtid="{D5CDD505-2E9C-101B-9397-08002B2CF9AE}" pid="22" name="xd_ProgID">
    <vt:lpwstr/>
  </property>
  <property fmtid="{D5CDD505-2E9C-101B-9397-08002B2CF9AE}" pid="23" name="TemplateUrl">
    <vt:lpwstr/>
  </property>
  <property fmtid="{D5CDD505-2E9C-101B-9397-08002B2CF9AE}" pid="24" name="_ExtendedDescription">
    <vt:lpwstr/>
  </property>
  <property fmtid="{D5CDD505-2E9C-101B-9397-08002B2CF9AE}" pid="25" name="_CopySource">
    <vt:lpwstr>https://ontariopowergeneration.sharepoint.com/teams/external/support/EB2020/Tables/05-Settlement Conference Tables/Appendix H_OPG_Revenue Requirement Work Form_20210702.xlsx</vt:lpwstr>
  </property>
</Properties>
</file>