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628"/>
  <workbookPr/>
  <mc:AlternateContent xmlns:mc="http://schemas.openxmlformats.org/markup-compatibility/2006">
    <mc:Choice Requires="x15">
      <x15ac:absPath xmlns:x15ac="http://schemas.microsoft.com/office/spreadsheetml/2010/11/ac" url="\\Evs01\212444$\SynchFolder\1. Work\JRAP (2023-2027)\"/>
    </mc:Choice>
  </mc:AlternateContent>
  <xr:revisionPtr revIDLastSave="0" documentId="11_E114853078CC86276F3803BA9810E4A35FCBCB6C" xr6:coauthVersionLast="47" xr6:coauthVersionMax="47" xr10:uidLastSave="{00000000-0000-0000-0000-000000000000}"/>
  <bookViews>
    <workbookView xWindow="0" yWindow="0" windowWidth="19200" windowHeight="7050" xr2:uid="{00000000-000D-0000-FFFF-FFFF00000000}"/>
  </bookViews>
  <sheets>
    <sheet name="I-01-A-Staff-007 a) Tx" sheetId="1" r:id="rId1"/>
    <sheet name="I-01-A-Staff-007 b) Dx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L17" i="2"/>
  <c r="L16" i="2"/>
  <c r="L15" i="2"/>
  <c r="L18" i="1"/>
  <c r="L17" i="1"/>
  <c r="L16" i="1"/>
  <c r="L15" i="1"/>
  <c r="O5" i="2"/>
  <c r="P5" i="2" s="1"/>
  <c r="Q3" i="2"/>
  <c r="P3" i="2"/>
  <c r="O3" i="2"/>
  <c r="N3" i="2"/>
  <c r="M3" i="2"/>
  <c r="F17" i="2"/>
  <c r="I10" i="2"/>
  <c r="I12" i="2" s="1"/>
  <c r="H10" i="2"/>
  <c r="H12" i="2" s="1"/>
  <c r="G10" i="2"/>
  <c r="G12" i="2" s="1"/>
  <c r="F10" i="2"/>
  <c r="F12" i="2" s="1"/>
  <c r="F13" i="2" s="1"/>
  <c r="E10" i="2"/>
  <c r="E16" i="2" s="1"/>
  <c r="E18" i="2" s="1"/>
  <c r="O5" i="1"/>
  <c r="P5" i="1" s="1"/>
  <c r="Q3" i="1"/>
  <c r="P3" i="1"/>
  <c r="O3" i="1"/>
  <c r="N3" i="1"/>
  <c r="M3" i="1"/>
  <c r="F17" i="1"/>
  <c r="G17" i="1" s="1"/>
  <c r="I10" i="1"/>
  <c r="I12" i="1" s="1"/>
  <c r="H10" i="1"/>
  <c r="H12" i="1" s="1"/>
  <c r="G10" i="1"/>
  <c r="G12" i="1" s="1"/>
  <c r="G13" i="1" s="1"/>
  <c r="F10" i="1"/>
  <c r="E10" i="1"/>
  <c r="E12" i="1" s="1"/>
  <c r="E12" i="2" l="1"/>
  <c r="G13" i="2"/>
  <c r="H13" i="2"/>
  <c r="G17" i="2"/>
  <c r="H17" i="2" s="1"/>
  <c r="M14" i="2"/>
  <c r="G14" i="2"/>
  <c r="Q5" i="2"/>
  <c r="I13" i="2" s="1"/>
  <c r="F16" i="2"/>
  <c r="F23" i="2"/>
  <c r="E16" i="1"/>
  <c r="E18" i="1" s="1"/>
  <c r="Q5" i="1"/>
  <c r="I13" i="1" s="1"/>
  <c r="H17" i="1"/>
  <c r="I17" i="1" s="1"/>
  <c r="H13" i="1"/>
  <c r="F12" i="1"/>
  <c r="F13" i="1" s="1"/>
  <c r="G16" i="2" l="1"/>
  <c r="G18" i="2" s="1"/>
  <c r="H14" i="2"/>
  <c r="H16" i="2"/>
  <c r="H21" i="2" s="1"/>
  <c r="I17" i="2"/>
  <c r="I14" i="2"/>
  <c r="I16" i="2" s="1"/>
  <c r="F18" i="2"/>
  <c r="F21" i="2"/>
  <c r="F22" i="2"/>
  <c r="F24" i="2" s="1"/>
  <c r="G21" i="2"/>
  <c r="M14" i="1"/>
  <c r="H14" i="1"/>
  <c r="H16" i="1" s="1"/>
  <c r="I14" i="1"/>
  <c r="I16" i="1" s="1"/>
  <c r="G14" i="1"/>
  <c r="F16" i="1"/>
  <c r="F23" i="1"/>
  <c r="H18" i="2" l="1"/>
  <c r="I22" i="2" s="1"/>
  <c r="H23" i="2"/>
  <c r="G22" i="2"/>
  <c r="N6" i="2"/>
  <c r="N7" i="2" s="1"/>
  <c r="G23" i="2"/>
  <c r="I21" i="2"/>
  <c r="I18" i="2"/>
  <c r="H22" i="2"/>
  <c r="H24" i="2" s="1"/>
  <c r="I23" i="2"/>
  <c r="I18" i="1"/>
  <c r="I21" i="1"/>
  <c r="F21" i="1"/>
  <c r="F22" i="1"/>
  <c r="F24" i="1" s="1"/>
  <c r="N6" i="1" s="1"/>
  <c r="N7" i="1" s="1"/>
  <c r="M15" i="1" s="1"/>
  <c r="F18" i="1"/>
  <c r="G23" i="1" s="1"/>
  <c r="G16" i="1"/>
  <c r="H18" i="1"/>
  <c r="I23" i="1" s="1"/>
  <c r="I24" i="2" l="1"/>
  <c r="P6" i="2"/>
  <c r="P7" i="2" s="1"/>
  <c r="G24" i="2"/>
  <c r="M15" i="2"/>
  <c r="G18" i="1"/>
  <c r="G21" i="1"/>
  <c r="G22" i="1"/>
  <c r="G24" i="1" s="1"/>
  <c r="O6" i="1" s="1"/>
  <c r="O7" i="1" s="1"/>
  <c r="H21" i="1"/>
  <c r="I22" i="1"/>
  <c r="I24" i="1" s="1"/>
  <c r="Q6" i="1" s="1"/>
  <c r="Q7" i="1" s="1"/>
  <c r="Q6" i="2" l="1"/>
  <c r="Q7" i="2" s="1"/>
  <c r="O6" i="2"/>
  <c r="O7" i="2" s="1"/>
  <c r="H23" i="1"/>
  <c r="M16" i="1"/>
  <c r="H22" i="1"/>
  <c r="M16" i="2" l="1"/>
  <c r="M17" i="2" s="1"/>
  <c r="M18" i="2" s="1"/>
  <c r="H24" i="1"/>
  <c r="P6" i="1" s="1"/>
  <c r="P7" i="1" s="1"/>
  <c r="M17" i="1" l="1"/>
  <c r="M18" i="1" s="1"/>
</calcChain>
</file>

<file path=xl/sharedStrings.xml><?xml version="1.0" encoding="utf-8"?>
<sst xmlns="http://schemas.openxmlformats.org/spreadsheetml/2006/main" count="80" uniqueCount="45">
  <si>
    <t>Table 1 - Transmission</t>
  </si>
  <si>
    <t>Table 2 - Transmission</t>
  </si>
  <si>
    <t>Line</t>
  </si>
  <si>
    <t>Reference</t>
  </si>
  <si>
    <t>Custom Revenue Cap Index by Component</t>
  </si>
  <si>
    <t>Rate Base</t>
  </si>
  <si>
    <t>C-01-01</t>
  </si>
  <si>
    <t>Inflation Factor (I)</t>
  </si>
  <si>
    <t>Productivity Factor (X)</t>
  </si>
  <si>
    <t>Return on Debt</t>
  </si>
  <si>
    <t>F-01-02</t>
  </si>
  <si>
    <t>Capital Factor  (C)</t>
  </si>
  <si>
    <t>Return on Equity</t>
  </si>
  <si>
    <t>F-01-01</t>
  </si>
  <si>
    <t>Custom Revenue Cap Index Total</t>
  </si>
  <si>
    <t>Depreciation (note 1)</t>
  </si>
  <si>
    <t>E-08-01
D-01-01</t>
  </si>
  <si>
    <t>Additional Productivity Factor for Capital Only</t>
  </si>
  <si>
    <t>Income Taxes</t>
  </si>
  <si>
    <t>E-09-01</t>
  </si>
  <si>
    <t>Total Capital Related Revenue Requirement</t>
  </si>
  <si>
    <t>Less Working Capital Related Revenue Requirement</t>
  </si>
  <si>
    <t>Total Capital Related Revenue Requirement (excluding working capital)</t>
  </si>
  <si>
    <t>Table 3 - Transmission</t>
  </si>
  <si>
    <t xml:space="preserve">     Less Productivity Factor on Capital (0.00%+0.15%)</t>
  </si>
  <si>
    <t xml:space="preserve">Year </t>
  </si>
  <si>
    <t xml:space="preserve">Formula </t>
  </si>
  <si>
    <t>Revenue Requirement (millions)</t>
  </si>
  <si>
    <t xml:space="preserve">     Less Prior Year Productivity Factor on Capital</t>
  </si>
  <si>
    <t>Cost of Service</t>
  </si>
  <si>
    <t xml:space="preserve">     Less Removing Working Capital from Capital Factor</t>
  </si>
  <si>
    <t>Total Capital Related Revenue Requirement (excluding working capital and Productivity)</t>
  </si>
  <si>
    <t>OM&amp;A (note 1)</t>
  </si>
  <si>
    <t>E-02-01
D-01-01</t>
  </si>
  <si>
    <t>Total Revenue Requirement</t>
  </si>
  <si>
    <t>Increase in Capital Related Revenue Requirement</t>
  </si>
  <si>
    <t>Increase in Capital Related Revenue Requirement as a percentage of  Previous Year Total Revenue Requirement</t>
  </si>
  <si>
    <t>Less Capital Related Revenue Requirement in I-X</t>
  </si>
  <si>
    <t>Capital Factor</t>
  </si>
  <si>
    <t>Note 1:  The OM&amp;A and Depreciation lines reflect the Proposed PCB Treatment as further explained in Section 4 of Exhibit D-01-01</t>
  </si>
  <si>
    <t>Table 1 - Distribution</t>
  </si>
  <si>
    <t>Table 2 - Distribution</t>
  </si>
  <si>
    <t>Table 3 - Distribution</t>
  </si>
  <si>
    <t xml:space="preserve">     Less Productivity Factor on Capital (0.30%+0.15%)</t>
  </si>
  <si>
    <t>E-03-01
D-01-01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</si>
</sst>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.0_);_(* \(#,##0.0\);_(* &quot;-&quot;??_);_(@_)"/>
    <numFmt numFmtId="165" formatCode="&quot;$&quot;#,##0.0"/>
    <numFmt numFmtId="166" formatCode="_(* #,##0.000_);_(* \(#,##0.000\);_(* &quot;-&quot;??_);_(@_)"/>
    <numFmt numFmtId="167" formatCode="0.000%"/>
    <numFmt numFmtId="168" formatCode="0.0"/>
    <numFmt numFmtId="169" formatCode="_(* #,##0.00000_);_(* \(#,##0.00000\);_(* &quot;-&quot;??_);_(@_)"/>
    <numFmt numFmtId="170" formatCode="_(* #,##0.0000_);_(* \(#,##0.00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166" fontId="3" fillId="0" borderId="10" xfId="1" applyNumberFormat="1" applyFont="1" applyFill="1" applyBorder="1"/>
    <xf numFmtId="0" fontId="3" fillId="0" borderId="19" xfId="0" applyFont="1" applyBorder="1" applyAlignment="1">
      <alignment horizontal="center"/>
    </xf>
    <xf numFmtId="164" fontId="3" fillId="0" borderId="19" xfId="1" applyNumberFormat="1" applyFont="1" applyFill="1" applyBorder="1"/>
    <xf numFmtId="0" fontId="4" fillId="0" borderId="21" xfId="0" applyFont="1" applyBorder="1"/>
    <xf numFmtId="0" fontId="3" fillId="0" borderId="22" xfId="0" applyFont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0" fontId="4" fillId="0" borderId="24" xfId="0" applyFont="1" applyBorder="1"/>
    <xf numFmtId="0" fontId="4" fillId="0" borderId="19" xfId="0" applyFont="1" applyBorder="1" applyAlignment="1">
      <alignment horizontal="center"/>
    </xf>
    <xf numFmtId="164" fontId="4" fillId="0" borderId="19" xfId="1" applyNumberFormat="1" applyFont="1" applyFill="1" applyBorder="1"/>
    <xf numFmtId="164" fontId="4" fillId="0" borderId="20" xfId="1" applyNumberFormat="1" applyFont="1" applyFill="1" applyBorder="1"/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164" fontId="4" fillId="0" borderId="26" xfId="1" applyNumberFormat="1" applyFont="1" applyFill="1" applyBorder="1"/>
    <xf numFmtId="164" fontId="4" fillId="0" borderId="27" xfId="1" applyNumberFormat="1" applyFont="1" applyFill="1" applyBorder="1"/>
    <xf numFmtId="0" fontId="3" fillId="0" borderId="25" xfId="0" applyFont="1" applyBorder="1"/>
    <xf numFmtId="49" fontId="3" fillId="0" borderId="25" xfId="0" applyNumberFormat="1" applyFont="1" applyBorder="1" applyAlignment="1">
      <alignment horizontal="left" vertical="center" wrapText="1"/>
    </xf>
    <xf numFmtId="164" fontId="4" fillId="0" borderId="10" xfId="1" applyNumberFormat="1" applyFont="1" applyFill="1" applyBorder="1"/>
    <xf numFmtId="0" fontId="3" fillId="0" borderId="28" xfId="0" applyFont="1" applyBorder="1"/>
    <xf numFmtId="0" fontId="4" fillId="0" borderId="29" xfId="0" applyFont="1" applyBorder="1" applyAlignment="1">
      <alignment horizontal="center"/>
    </xf>
    <xf numFmtId="164" fontId="4" fillId="0" borderId="29" xfId="1" applyNumberFormat="1" applyFont="1" applyFill="1" applyBorder="1"/>
    <xf numFmtId="0" fontId="0" fillId="0" borderId="31" xfId="0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 applyAlignment="1">
      <alignment horizontal="center"/>
    </xf>
    <xf numFmtId="164" fontId="4" fillId="0" borderId="3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 applyBorder="1"/>
    <xf numFmtId="164" fontId="1" fillId="0" borderId="0" xfId="1" applyNumberFormat="1" applyFont="1" applyFill="1" applyBorder="1"/>
    <xf numFmtId="164" fontId="3" fillId="0" borderId="0" xfId="1" applyNumberFormat="1" applyFont="1" applyFill="1" applyBorder="1"/>
    <xf numFmtId="164" fontId="0" fillId="0" borderId="0" xfId="1" applyNumberFormat="1" applyFont="1" applyFill="1"/>
    <xf numFmtId="167" fontId="0" fillId="0" borderId="0" xfId="2" applyNumberFormat="1" applyFo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0" xfId="1" applyNumberFormat="1" applyFont="1" applyBorder="1"/>
    <xf numFmtId="0" fontId="0" fillId="0" borderId="21" xfId="0" applyBorder="1"/>
    <xf numFmtId="0" fontId="0" fillId="0" borderId="15" xfId="0" applyBorder="1"/>
    <xf numFmtId="0" fontId="0" fillId="0" borderId="15" xfId="0" quotePrefix="1" applyBorder="1"/>
    <xf numFmtId="0" fontId="0" fillId="0" borderId="5" xfId="0" applyBorder="1"/>
    <xf numFmtId="2" fontId="0" fillId="0" borderId="6" xfId="0" applyNumberFormat="1" applyBorder="1"/>
    <xf numFmtId="0" fontId="2" fillId="0" borderId="0" xfId="0" applyFont="1" applyAlignment="1">
      <alignment horizontal="left"/>
    </xf>
    <xf numFmtId="2" fontId="0" fillId="0" borderId="0" xfId="0" applyNumberFormat="1"/>
    <xf numFmtId="168" fontId="0" fillId="0" borderId="0" xfId="0" applyNumberFormat="1"/>
    <xf numFmtId="166" fontId="0" fillId="0" borderId="0" xfId="0" applyNumberFormat="1"/>
    <xf numFmtId="1" fontId="0" fillId="0" borderId="0" xfId="0" applyNumberFormat="1"/>
    <xf numFmtId="169" fontId="0" fillId="0" borderId="0" xfId="0" applyNumberFormat="1"/>
    <xf numFmtId="0" fontId="5" fillId="0" borderId="0" xfId="0" applyFont="1"/>
    <xf numFmtId="2" fontId="0" fillId="0" borderId="35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0" fontId="3" fillId="0" borderId="10" xfId="0" applyFont="1" applyBorder="1" applyAlignment="1">
      <alignment horizontal="center" wrapText="1"/>
    </xf>
    <xf numFmtId="164" fontId="4" fillId="0" borderId="11" xfId="1" applyNumberFormat="1" applyFont="1" applyFill="1" applyBorder="1"/>
    <xf numFmtId="166" fontId="3" fillId="0" borderId="11" xfId="1" applyNumberFormat="1" applyFont="1" applyFill="1" applyBorder="1"/>
    <xf numFmtId="164" fontId="3" fillId="0" borderId="20" xfId="1" applyNumberFormat="1" applyFont="1" applyFill="1" applyBorder="1"/>
    <xf numFmtId="164" fontId="4" fillId="0" borderId="22" xfId="1" applyNumberFormat="1" applyFont="1" applyFill="1" applyBorder="1"/>
    <xf numFmtId="164" fontId="4" fillId="0" borderId="23" xfId="1" applyNumberFormat="1" applyFont="1" applyFill="1" applyBorder="1"/>
    <xf numFmtId="0" fontId="3" fillId="0" borderId="3" xfId="0" applyFont="1" applyBorder="1" applyAlignment="1">
      <alignment horizontal="center" wrapText="1"/>
    </xf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26" xfId="1" applyNumberFormat="1" applyFont="1" applyFill="1" applyBorder="1"/>
    <xf numFmtId="164" fontId="3" fillId="0" borderId="27" xfId="1" applyNumberFormat="1" applyFont="1" applyFill="1" applyBorder="1"/>
    <xf numFmtId="10" fontId="3" fillId="0" borderId="10" xfId="2" applyNumberFormat="1" applyFont="1" applyFill="1" applyBorder="1"/>
    <xf numFmtId="10" fontId="3" fillId="0" borderId="11" xfId="2" applyNumberFormat="1" applyFont="1" applyFill="1" applyBorder="1"/>
    <xf numFmtId="10" fontId="3" fillId="0" borderId="29" xfId="2" applyNumberFormat="1" applyFont="1" applyFill="1" applyBorder="1"/>
    <xf numFmtId="10" fontId="3" fillId="0" borderId="30" xfId="2" applyNumberFormat="1" applyFont="1" applyFill="1" applyBorder="1"/>
    <xf numFmtId="10" fontId="4" fillId="0" borderId="33" xfId="2" applyNumberFormat="1" applyFont="1" applyFill="1" applyBorder="1"/>
    <xf numFmtId="10" fontId="4" fillId="0" borderId="34" xfId="2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12" xfId="1" applyNumberFormat="1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165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3" fillId="0" borderId="12" xfId="1" applyNumberFormat="1" applyFont="1" applyFill="1" applyBorder="1" applyAlignment="1">
      <alignment horizontal="center"/>
    </xf>
    <xf numFmtId="0" fontId="0" fillId="0" borderId="13" xfId="0" quotePrefix="1" applyBorder="1"/>
    <xf numFmtId="1" fontId="3" fillId="0" borderId="15" xfId="1" applyNumberFormat="1" applyFont="1" applyFill="1" applyBorder="1" applyAlignment="1">
      <alignment horizontal="center"/>
    </xf>
    <xf numFmtId="0" fontId="0" fillId="0" borderId="0" xfId="1" quotePrefix="1" applyNumberFormat="1" applyFont="1" applyFill="1" applyBorder="1" applyAlignment="1"/>
    <xf numFmtId="1" fontId="3" fillId="0" borderId="16" xfId="1" applyNumberFormat="1" applyFont="1" applyFill="1" applyBorder="1" applyAlignment="1">
      <alignment horizontal="center"/>
    </xf>
    <xf numFmtId="0" fontId="0" fillId="0" borderId="17" xfId="0" applyBorder="1"/>
    <xf numFmtId="165" fontId="0" fillId="0" borderId="18" xfId="0" applyNumberFormat="1" applyBorder="1" applyAlignment="1">
      <alignment horizontal="center"/>
    </xf>
    <xf numFmtId="170" fontId="0" fillId="0" borderId="0" xfId="0" applyNumberFormat="1"/>
    <xf numFmtId="167" fontId="0" fillId="0" borderId="0" xfId="2" applyNumberFormat="1" applyFont="1" applyFill="1"/>
    <xf numFmtId="164" fontId="0" fillId="0" borderId="0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2"/>
  <sheetViews>
    <sheetView tabSelected="1" topLeftCell="A13" zoomScaleNormal="100" workbookViewId="0">
      <selection activeCell="H40" sqref="H40"/>
    </sheetView>
  </sheetViews>
  <sheetFormatPr defaultRowHeight="14.45"/>
  <cols>
    <col min="1" max="1" width="1.85546875" customWidth="1"/>
    <col min="2" max="2" width="5.140625" customWidth="1"/>
    <col min="3" max="3" width="84" bestFit="1" customWidth="1"/>
    <col min="4" max="4" width="11.5703125" customWidth="1"/>
    <col min="5" max="5" width="10.7109375" bestFit="1" customWidth="1"/>
    <col min="6" max="6" width="10" customWidth="1"/>
    <col min="7" max="8" width="10.7109375" bestFit="1" customWidth="1"/>
    <col min="9" max="9" width="10.7109375" customWidth="1"/>
    <col min="10" max="10" width="11.140625" bestFit="1" customWidth="1"/>
    <col min="11" max="11" width="10" customWidth="1"/>
    <col min="12" max="12" width="31.85546875" customWidth="1"/>
    <col min="13" max="17" width="14.140625" customWidth="1"/>
  </cols>
  <sheetData>
    <row r="2" spans="2:17" ht="15" thickBot="1">
      <c r="B2" s="1" t="s">
        <v>0</v>
      </c>
      <c r="K2" s="1" t="s">
        <v>1</v>
      </c>
    </row>
    <row r="3" spans="2:17" ht="15" thickBot="1">
      <c r="B3" s="2" t="s">
        <v>2</v>
      </c>
      <c r="C3" s="3"/>
      <c r="D3" s="4" t="s">
        <v>3</v>
      </c>
      <c r="E3" s="4">
        <v>2023</v>
      </c>
      <c r="F3" s="4">
        <v>2024</v>
      </c>
      <c r="G3" s="4">
        <v>2025</v>
      </c>
      <c r="H3" s="4">
        <v>2026</v>
      </c>
      <c r="I3" s="5">
        <v>2027</v>
      </c>
      <c r="K3" s="45" t="s">
        <v>4</v>
      </c>
      <c r="L3" s="46"/>
      <c r="M3" s="46">
        <f>E$3</f>
        <v>2023</v>
      </c>
      <c r="N3" s="46">
        <f>F$3</f>
        <v>2024</v>
      </c>
      <c r="O3" s="46">
        <f>G$3</f>
        <v>2025</v>
      </c>
      <c r="P3" s="46">
        <f>H$3</f>
        <v>2026</v>
      </c>
      <c r="Q3" s="47">
        <f>I$3</f>
        <v>2027</v>
      </c>
    </row>
    <row r="4" spans="2:17">
      <c r="B4" s="7">
        <v>1</v>
      </c>
      <c r="C4" s="8" t="s">
        <v>5</v>
      </c>
      <c r="D4" s="9" t="s">
        <v>6</v>
      </c>
      <c r="E4" s="10">
        <v>14592.741199408372</v>
      </c>
      <c r="F4" s="10">
        <v>15450.31616583345</v>
      </c>
      <c r="G4" s="10">
        <v>16448.872498153578</v>
      </c>
      <c r="H4" s="10">
        <v>17394.114960989438</v>
      </c>
      <c r="I4" s="11">
        <v>18256.183534442775</v>
      </c>
      <c r="K4" s="49" t="s">
        <v>7</v>
      </c>
      <c r="N4" s="61">
        <v>2</v>
      </c>
      <c r="O4" s="61">
        <v>2</v>
      </c>
      <c r="P4" s="61">
        <v>2</v>
      </c>
      <c r="Q4" s="62">
        <v>2</v>
      </c>
    </row>
    <row r="5" spans="2:17">
      <c r="B5" s="7"/>
      <c r="C5" s="8"/>
      <c r="D5" s="9"/>
      <c r="E5" s="10"/>
      <c r="F5" s="10"/>
      <c r="G5" s="10"/>
      <c r="H5" s="10"/>
      <c r="I5" s="11"/>
      <c r="K5" s="50" t="s">
        <v>8</v>
      </c>
      <c r="N5" s="55">
        <v>0</v>
      </c>
      <c r="O5" s="55">
        <f>N5</f>
        <v>0</v>
      </c>
      <c r="P5" s="55">
        <f>O5</f>
        <v>0</v>
      </c>
      <c r="Q5" s="63">
        <f>P5</f>
        <v>0</v>
      </c>
    </row>
    <row r="6" spans="2:17" ht="15" thickBot="1">
      <c r="B6" s="7">
        <v>2</v>
      </c>
      <c r="C6" s="8" t="s">
        <v>9</v>
      </c>
      <c r="D6" s="9" t="s">
        <v>10</v>
      </c>
      <c r="E6" s="10">
        <v>339.52793444934053</v>
      </c>
      <c r="F6" s="10">
        <v>359.48105038602102</v>
      </c>
      <c r="G6" s="10">
        <v>382.71436647866221</v>
      </c>
      <c r="H6" s="10">
        <v>404.70723379364478</v>
      </c>
      <c r="I6" s="11">
        <v>424.76490206163044</v>
      </c>
      <c r="K6" s="51" t="s">
        <v>11</v>
      </c>
      <c r="N6" s="55">
        <f>F24*100</f>
        <v>4.2867283087990771</v>
      </c>
      <c r="O6" s="55">
        <f>G24*100</f>
        <v>2.6281187854126835</v>
      </c>
      <c r="P6" s="55">
        <f>H24*100</f>
        <v>3.5622949472981653</v>
      </c>
      <c r="Q6" s="63">
        <f>I24*100</f>
        <v>1.6799162769407159</v>
      </c>
    </row>
    <row r="7" spans="2:17" ht="15" thickBot="1">
      <c r="B7" s="7">
        <v>3</v>
      </c>
      <c r="C7" s="8" t="s">
        <v>12</v>
      </c>
      <c r="D7" s="9" t="s">
        <v>13</v>
      </c>
      <c r="E7" s="10">
        <v>486.81384641226339</v>
      </c>
      <c r="F7" s="10">
        <v>515.42254729220394</v>
      </c>
      <c r="G7" s="10">
        <v>548.73438653840333</v>
      </c>
      <c r="H7" s="10">
        <v>580.2676750986077</v>
      </c>
      <c r="I7" s="11">
        <v>609.02628270901096</v>
      </c>
      <c r="K7" s="52" t="s">
        <v>14</v>
      </c>
      <c r="L7" s="53"/>
      <c r="M7" s="53"/>
      <c r="N7" s="64">
        <f>SUM(N4:N6)</f>
        <v>6.2867283087990771</v>
      </c>
      <c r="O7" s="64">
        <f>SUM(O4:O6)</f>
        <v>4.6281187854126831</v>
      </c>
      <c r="P7" s="64">
        <f>SUM(P4:P6)</f>
        <v>5.5622949472981649</v>
      </c>
      <c r="Q7" s="65">
        <f>SUM(Q4:Q6)</f>
        <v>3.6799162769407161</v>
      </c>
    </row>
    <row r="8" spans="2:17" ht="26.45" thickBot="1">
      <c r="B8" s="7">
        <v>4</v>
      </c>
      <c r="C8" s="8" t="s">
        <v>15</v>
      </c>
      <c r="D8" s="66" t="s">
        <v>16</v>
      </c>
      <c r="E8" s="10">
        <v>528.22290973963834</v>
      </c>
      <c r="F8" s="10">
        <v>557.63512975039237</v>
      </c>
      <c r="G8" s="10">
        <v>593.84450187358902</v>
      </c>
      <c r="H8" s="10">
        <v>625.1285821714539</v>
      </c>
      <c r="I8" s="11">
        <v>647.3154092289526</v>
      </c>
      <c r="K8" s="52" t="s">
        <v>17</v>
      </c>
      <c r="L8" s="53"/>
      <c r="M8" s="53"/>
      <c r="N8" s="53">
        <v>-0.15</v>
      </c>
      <c r="O8" s="53">
        <v>-0.15</v>
      </c>
      <c r="P8" s="53">
        <v>-0.15</v>
      </c>
      <c r="Q8" s="53">
        <v>-0.15</v>
      </c>
    </row>
    <row r="9" spans="2:17">
      <c r="B9" s="7">
        <v>5</v>
      </c>
      <c r="C9" s="8" t="s">
        <v>18</v>
      </c>
      <c r="D9" s="9" t="s">
        <v>19</v>
      </c>
      <c r="E9" s="10">
        <v>40.497558205492965</v>
      </c>
      <c r="F9" s="10">
        <v>70.908180614328074</v>
      </c>
      <c r="G9" s="10">
        <v>61.425712084982884</v>
      </c>
      <c r="H9" s="10">
        <v>83.056243801378557</v>
      </c>
      <c r="I9" s="11">
        <v>84.342362874421227</v>
      </c>
    </row>
    <row r="10" spans="2:17">
      <c r="B10" s="7">
        <v>6</v>
      </c>
      <c r="C10" s="12" t="s">
        <v>20</v>
      </c>
      <c r="D10" s="13"/>
      <c r="E10" s="31">
        <f>SUM(E6:E9)</f>
        <v>1395.0622488067352</v>
      </c>
      <c r="F10" s="31">
        <f>SUM(F6:F9)</f>
        <v>1503.4469080429453</v>
      </c>
      <c r="G10" s="31">
        <f>SUM(G6:G9)</f>
        <v>1586.7189669756376</v>
      </c>
      <c r="H10" s="31">
        <f t="shared" ref="H10:I10" si="0">SUM(H6:H9)</f>
        <v>1693.1597348650848</v>
      </c>
      <c r="I10" s="67">
        <f t="shared" si="0"/>
        <v>1765.4489568740153</v>
      </c>
    </row>
    <row r="11" spans="2:17">
      <c r="B11" s="7">
        <v>7</v>
      </c>
      <c r="C11" s="8" t="s">
        <v>21</v>
      </c>
      <c r="D11" s="9"/>
      <c r="E11" s="10">
        <v>2.2098953025817489</v>
      </c>
      <c r="F11" s="10">
        <v>2.3334521156905552</v>
      </c>
      <c r="G11" s="10">
        <v>2.3271576768360402</v>
      </c>
      <c r="H11" s="10">
        <v>2.4140595562542311</v>
      </c>
      <c r="I11" s="11">
        <v>2.4355875921982948</v>
      </c>
    </row>
    <row r="12" spans="2:17" ht="15" thickBot="1">
      <c r="B12" s="7">
        <v>8</v>
      </c>
      <c r="C12" s="12" t="s">
        <v>22</v>
      </c>
      <c r="D12" s="9"/>
      <c r="E12" s="31">
        <f>E10-E11</f>
        <v>1392.8523535041534</v>
      </c>
      <c r="F12" s="31">
        <f>F10-F11</f>
        <v>1501.1134559272548</v>
      </c>
      <c r="G12" s="31">
        <f t="shared" ref="G12:I12" si="1">G10-G11</f>
        <v>1584.3918092988015</v>
      </c>
      <c r="H12" s="31">
        <f t="shared" si="1"/>
        <v>1690.7456753088306</v>
      </c>
      <c r="I12" s="67">
        <f t="shared" si="1"/>
        <v>1763.0133692818169</v>
      </c>
      <c r="K12" s="1" t="s">
        <v>23</v>
      </c>
    </row>
    <row r="13" spans="2:17" ht="44.1" thickBot="1">
      <c r="B13" s="7">
        <v>9</v>
      </c>
      <c r="C13" s="8" t="s">
        <v>24</v>
      </c>
      <c r="D13" s="9"/>
      <c r="E13" s="10"/>
      <c r="F13" s="14">
        <f>-F12*(-N5-N8)/100</f>
        <v>-2.2516701838908819</v>
      </c>
      <c r="G13" s="14">
        <f>-G12*(-O5-O8)/100</f>
        <v>-2.3765877139482021</v>
      </c>
      <c r="H13" s="14">
        <f>-H12*(-P5-P8)/100</f>
        <v>-2.5361185129632458</v>
      </c>
      <c r="I13" s="68">
        <f>-I12*(-Q5-Q8)/100</f>
        <v>-2.6445200539227254</v>
      </c>
      <c r="K13" s="83" t="s">
        <v>25</v>
      </c>
      <c r="L13" s="46" t="s">
        <v>26</v>
      </c>
      <c r="M13" s="84" t="s">
        <v>27</v>
      </c>
    </row>
    <row r="14" spans="2:17">
      <c r="B14" s="7">
        <v>10</v>
      </c>
      <c r="C14" s="8" t="s">
        <v>28</v>
      </c>
      <c r="D14" s="9"/>
      <c r="E14" s="10"/>
      <c r="F14" s="14"/>
      <c r="G14" s="14">
        <f>SUM($F13:F13)</f>
        <v>-2.2516701838908819</v>
      </c>
      <c r="H14" s="14">
        <f>SUM($F13:G13)</f>
        <v>-4.6282578978390845</v>
      </c>
      <c r="I14" s="68">
        <f>SUM($F13:H13)</f>
        <v>-7.1643764108023298</v>
      </c>
      <c r="K14" s="85">
        <v>2023</v>
      </c>
      <c r="L14" s="86" t="s">
        <v>29</v>
      </c>
      <c r="M14" s="87">
        <f>E18</f>
        <v>1823.2018373787748</v>
      </c>
    </row>
    <row r="15" spans="2:17" ht="15" thickBot="1">
      <c r="B15" s="7">
        <v>11</v>
      </c>
      <c r="C15" s="8" t="s">
        <v>30</v>
      </c>
      <c r="D15" s="15"/>
      <c r="E15" s="16"/>
      <c r="F15" s="16">
        <v>-7.603478672384778E-2</v>
      </c>
      <c r="G15" s="16">
        <v>-2.0868882488691121E-2</v>
      </c>
      <c r="H15" s="16">
        <v>-5.8368108759975001E-2</v>
      </c>
      <c r="I15" s="69">
        <v>-2.9382099386063398E-2</v>
      </c>
      <c r="K15" s="88">
        <v>2024</v>
      </c>
      <c r="L15" t="str">
        <f>"2023 Revenue Requirement x 1.0629"</f>
        <v>2023 Revenue Requirement x 1.0629</v>
      </c>
      <c r="M15" s="87">
        <f>M14*(1+N7%)</f>
        <v>1937.8215834158113</v>
      </c>
    </row>
    <row r="16" spans="2:17" ht="15.6" customHeight="1" thickBot="1">
      <c r="B16" s="7">
        <v>12</v>
      </c>
      <c r="C16" s="17" t="s">
        <v>31</v>
      </c>
      <c r="D16" s="18"/>
      <c r="E16" s="70">
        <f>SUM(E10)</f>
        <v>1395.0622488067352</v>
      </c>
      <c r="F16" s="70">
        <f>SUM(F10,F13:F15)</f>
        <v>1501.1192030723307</v>
      </c>
      <c r="G16" s="70">
        <f>SUM(G10,G13:G15)</f>
        <v>1582.0698401953098</v>
      </c>
      <c r="H16" s="70">
        <f t="shared" ref="H16" si="2">SUM(H10,H13:H15)</f>
        <v>1685.9369903455224</v>
      </c>
      <c r="I16" s="71">
        <f>SUM(I10,I13:I15)</f>
        <v>1755.6106783099042</v>
      </c>
      <c r="K16" s="89">
        <v>2025</v>
      </c>
      <c r="L16" s="90" t="str">
        <f>"2024 Revenue Requirement x 1.0463"</f>
        <v>2024 Revenue Requirement x 1.0463</v>
      </c>
      <c r="M16" s="87">
        <f>M15*(1+O7%)</f>
        <v>2027.5062681456602</v>
      </c>
    </row>
    <row r="17" spans="2:16" ht="26.1">
      <c r="B17" s="7">
        <v>13</v>
      </c>
      <c r="C17" s="3" t="s">
        <v>32</v>
      </c>
      <c r="D17" s="72" t="s">
        <v>33</v>
      </c>
      <c r="E17" s="73">
        <v>428.13958857203966</v>
      </c>
      <c r="F17" s="73">
        <f>E17*(1+N4%+N5%)</f>
        <v>436.70238034348046</v>
      </c>
      <c r="G17" s="73">
        <f>F17*(1+O4%+O5%)</f>
        <v>445.43642795035009</v>
      </c>
      <c r="H17" s="73">
        <f>G17*(1+P4%+P5%)</f>
        <v>454.34515650935708</v>
      </c>
      <c r="I17" s="74">
        <f>H17*(1+Q4%+Q5%)</f>
        <v>463.43205963954421</v>
      </c>
      <c r="K17" s="91">
        <v>2026</v>
      </c>
      <c r="L17" s="92" t="str">
        <f>"2025 Revenue Requirement x 1.0556"</f>
        <v>2025 Revenue Requirement x 1.0556</v>
      </c>
      <c r="M17" s="87">
        <f>M16*(1+P7%)</f>
        <v>2140.28214685488</v>
      </c>
    </row>
    <row r="18" spans="2:16" ht="15" thickBot="1">
      <c r="B18" s="7">
        <v>14</v>
      </c>
      <c r="C18" s="12" t="s">
        <v>34</v>
      </c>
      <c r="D18" s="13"/>
      <c r="E18" s="31">
        <f>SUM(E16:E17)</f>
        <v>1823.2018373787748</v>
      </c>
      <c r="F18" s="31">
        <f>SUM(F16:F17)</f>
        <v>1937.8215834158111</v>
      </c>
      <c r="G18" s="31">
        <f>SUM(G16:G17)</f>
        <v>2027.5062681456598</v>
      </c>
      <c r="H18" s="31">
        <f>SUM(H16:H17)</f>
        <v>2140.2821468548796</v>
      </c>
      <c r="I18" s="67">
        <f>SUM(I16:I17)</f>
        <v>2219.0427379494486</v>
      </c>
      <c r="J18" s="20"/>
      <c r="K18" s="93">
        <v>2027</v>
      </c>
      <c r="L18" s="94" t="str">
        <f>"2026 Revenue Requirement x 1.0368"</f>
        <v>2026 Revenue Requirement x 1.0368</v>
      </c>
      <c r="M18" s="95">
        <f>M17*(1+Q7%)</f>
        <v>2219.0427379494486</v>
      </c>
      <c r="N18" s="20"/>
      <c r="O18" s="20"/>
      <c r="P18" s="20"/>
    </row>
    <row r="19" spans="2:16">
      <c r="B19" s="7"/>
      <c r="C19" s="21"/>
      <c r="D19" s="22"/>
      <c r="E19" s="23"/>
      <c r="F19" s="23"/>
      <c r="G19" s="23"/>
      <c r="H19" s="23"/>
      <c r="I19" s="24"/>
      <c r="N19" s="20"/>
      <c r="O19" s="20"/>
      <c r="P19" s="20"/>
    </row>
    <row r="20" spans="2:16">
      <c r="B20" s="7"/>
      <c r="C20" s="25"/>
      <c r="D20" s="26"/>
      <c r="E20" s="27"/>
      <c r="F20" s="27"/>
      <c r="G20" s="27"/>
      <c r="H20" s="27"/>
      <c r="I20" s="28"/>
      <c r="N20" s="20"/>
      <c r="O20" s="20"/>
      <c r="P20" s="20"/>
    </row>
    <row r="21" spans="2:16" ht="15" customHeight="1">
      <c r="B21" s="7">
        <v>15</v>
      </c>
      <c r="C21" s="29" t="s">
        <v>35</v>
      </c>
      <c r="D21" s="26"/>
      <c r="E21" s="27"/>
      <c r="F21" s="75">
        <f>F16-E16</f>
        <v>106.05695426559555</v>
      </c>
      <c r="G21" s="75">
        <f>G16-F16</f>
        <v>80.95063712297906</v>
      </c>
      <c r="H21" s="75">
        <f>H16-G16</f>
        <v>103.86715015021264</v>
      </c>
      <c r="I21" s="76">
        <f>I16-H16</f>
        <v>69.67368796438177</v>
      </c>
      <c r="N21" s="20"/>
      <c r="O21" s="20"/>
      <c r="P21" s="20"/>
    </row>
    <row r="22" spans="2:16" ht="42.6" customHeight="1">
      <c r="B22" s="7">
        <v>16</v>
      </c>
      <c r="C22" s="30" t="s">
        <v>36</v>
      </c>
      <c r="D22" s="13"/>
      <c r="E22" s="31"/>
      <c r="F22" s="77">
        <f>(F16-E16)/E18</f>
        <v>5.8170714888086165E-2</v>
      </c>
      <c r="G22" s="77">
        <f>(G16-F16)/F18</f>
        <v>4.1774040404837905E-2</v>
      </c>
      <c r="H22" s="77">
        <f>(H16-G16)/G18</f>
        <v>5.1229015555749012E-2</v>
      </c>
      <c r="I22" s="78">
        <f>(I16-H16)/H18</f>
        <v>3.2553506119165861E-2</v>
      </c>
    </row>
    <row r="23" spans="2:16" ht="15" thickBot="1">
      <c r="B23" s="7">
        <v>17</v>
      </c>
      <c r="C23" s="32" t="s">
        <v>37</v>
      </c>
      <c r="D23" s="33"/>
      <c r="E23" s="34"/>
      <c r="F23" s="79">
        <f>E16/E18*(N4+N5)/100</f>
        <v>1.5303431800095399E-2</v>
      </c>
      <c r="G23" s="79">
        <f>F16/F18*(O4+O5)/100</f>
        <v>1.5492852550711068E-2</v>
      </c>
      <c r="H23" s="79">
        <f>G16/G18*(P4+P5)/100</f>
        <v>1.5606066082767356E-2</v>
      </c>
      <c r="I23" s="80">
        <f>H16/H18*(Q4+Q5)/100</f>
        <v>1.5754343349758702E-2</v>
      </c>
    </row>
    <row r="24" spans="2:16" ht="15" thickBot="1">
      <c r="B24" s="35">
        <v>18</v>
      </c>
      <c r="C24" s="36" t="s">
        <v>38</v>
      </c>
      <c r="D24" s="37"/>
      <c r="E24" s="38"/>
      <c r="F24" s="81">
        <f>F22-F23</f>
        <v>4.2867283087990767E-2</v>
      </c>
      <c r="G24" s="81">
        <f>G22-G23</f>
        <v>2.6281187854126836E-2</v>
      </c>
      <c r="H24" s="81">
        <f>H22-H23</f>
        <v>3.5622949472981655E-2</v>
      </c>
      <c r="I24" s="82">
        <f>I22-I23</f>
        <v>1.6799162769407159E-2</v>
      </c>
    </row>
    <row r="25" spans="2:16">
      <c r="C25" t="s">
        <v>39</v>
      </c>
      <c r="D25" s="6"/>
      <c r="E25" s="39"/>
      <c r="F25" s="40"/>
      <c r="G25" s="40"/>
      <c r="H25" s="40"/>
      <c r="I25" s="40"/>
    </row>
    <row r="26" spans="2:16">
      <c r="C26" s="1"/>
      <c r="D26" s="6"/>
      <c r="F26" s="41"/>
      <c r="G26" s="41"/>
      <c r="H26" s="41"/>
      <c r="I26" s="41"/>
    </row>
    <row r="27" spans="2:16">
      <c r="C27" s="1"/>
      <c r="E27" s="41"/>
      <c r="F27" s="42"/>
      <c r="G27" s="42"/>
      <c r="H27" s="42"/>
      <c r="I27" s="42"/>
      <c r="J27" s="20"/>
    </row>
    <row r="28" spans="2:16">
      <c r="C28" s="1"/>
      <c r="F28" s="20"/>
      <c r="G28" s="20"/>
      <c r="H28" s="20"/>
      <c r="I28" s="20"/>
    </row>
    <row r="29" spans="2:16" ht="12.6" customHeight="1"/>
    <row r="30" spans="2:16">
      <c r="C30" s="1"/>
      <c r="E30" s="20"/>
      <c r="F30" s="43"/>
      <c r="G30" s="43"/>
      <c r="H30" s="43"/>
      <c r="I30" s="43"/>
      <c r="J30" s="20"/>
      <c r="K30" s="44"/>
    </row>
    <row r="31" spans="2:16">
      <c r="F31" s="19"/>
      <c r="G31" s="19"/>
      <c r="H31" s="19"/>
      <c r="I31" s="19"/>
      <c r="J31" s="19"/>
    </row>
    <row r="32" spans="2:16">
      <c r="F32" s="19"/>
      <c r="G32" s="19"/>
      <c r="H32" s="19"/>
      <c r="I32" s="19"/>
      <c r="J32" s="19"/>
    </row>
    <row r="33" spans="3:14">
      <c r="J33" s="19"/>
    </row>
    <row r="34" spans="3:14">
      <c r="J34" s="48"/>
      <c r="K34" s="48"/>
      <c r="L34" s="48"/>
      <c r="M34" s="48"/>
      <c r="N34" s="48"/>
    </row>
    <row r="35" spans="3:14">
      <c r="J35" s="48"/>
      <c r="K35" s="48"/>
      <c r="L35" s="48"/>
      <c r="M35" s="48"/>
      <c r="N35" s="48"/>
    </row>
    <row r="36" spans="3:14">
      <c r="J36" s="48"/>
      <c r="K36" s="48"/>
      <c r="L36" s="48"/>
      <c r="M36" s="48"/>
      <c r="N36" s="48"/>
    </row>
    <row r="37" spans="3:14">
      <c r="J37" s="48"/>
      <c r="K37" s="48"/>
      <c r="L37" s="48"/>
      <c r="M37" s="48"/>
      <c r="N37" s="48"/>
    </row>
    <row r="38" spans="3:14">
      <c r="J38" s="48"/>
      <c r="K38" s="48"/>
      <c r="L38" s="48"/>
      <c r="M38" s="48"/>
      <c r="N38" s="48"/>
    </row>
    <row r="39" spans="3:14">
      <c r="J39" s="48"/>
      <c r="K39" s="48"/>
      <c r="L39" s="48"/>
      <c r="M39" s="48"/>
      <c r="N39" s="48"/>
    </row>
    <row r="41" spans="3:14">
      <c r="C41" s="54"/>
      <c r="D41" s="6"/>
      <c r="E41" s="6"/>
      <c r="F41" s="6"/>
      <c r="G41" s="6"/>
      <c r="H41" s="6"/>
      <c r="I41" s="6"/>
      <c r="J41" s="19"/>
      <c r="K41" s="19"/>
      <c r="L41" s="19"/>
      <c r="M41" s="19"/>
    </row>
    <row r="42" spans="3:14">
      <c r="D42" s="55"/>
      <c r="E42" s="56"/>
      <c r="F42" s="56"/>
      <c r="G42" s="56"/>
      <c r="H42" s="56"/>
      <c r="I42" s="56"/>
    </row>
    <row r="43" spans="3:14">
      <c r="E43" s="57"/>
      <c r="F43" s="57"/>
      <c r="G43" s="57"/>
      <c r="H43" s="57"/>
      <c r="I43" s="57"/>
    </row>
    <row r="45" spans="3:14">
      <c r="C45" s="54"/>
      <c r="D45" s="6"/>
      <c r="E45" s="6"/>
      <c r="F45" s="6"/>
      <c r="G45" s="6"/>
      <c r="H45" s="6"/>
      <c r="I45" s="6"/>
    </row>
    <row r="46" spans="3:14">
      <c r="D46" s="55"/>
      <c r="E46" s="55"/>
      <c r="F46" s="58"/>
      <c r="G46" s="58"/>
      <c r="H46" s="58"/>
      <c r="I46" s="58"/>
      <c r="J46" s="19"/>
      <c r="K46" s="19"/>
      <c r="L46" s="19"/>
      <c r="M46" s="19"/>
    </row>
    <row r="49" spans="3:10">
      <c r="E49" s="20"/>
      <c r="F49" s="59"/>
      <c r="G49" s="59"/>
      <c r="H49" s="59"/>
      <c r="I49" s="59"/>
      <c r="J49" s="20"/>
    </row>
    <row r="52" spans="3:10" ht="28.5">
      <c r="C52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2"/>
  <sheetViews>
    <sheetView topLeftCell="A8" zoomScale="55" zoomScaleNormal="55" workbookViewId="0">
      <selection activeCell="L22" sqref="L22"/>
    </sheetView>
  </sheetViews>
  <sheetFormatPr defaultColWidth="8.7109375" defaultRowHeight="14.45"/>
  <cols>
    <col min="1" max="1" width="1.85546875" customWidth="1"/>
    <col min="2" max="2" width="5.140625" customWidth="1"/>
    <col min="3" max="3" width="84" bestFit="1" customWidth="1"/>
    <col min="4" max="4" width="11.5703125" customWidth="1"/>
    <col min="5" max="5" width="10.7109375" bestFit="1" customWidth="1"/>
    <col min="6" max="6" width="10" customWidth="1"/>
    <col min="7" max="8" width="10.7109375" bestFit="1" customWidth="1"/>
    <col min="9" max="9" width="10.7109375" customWidth="1"/>
    <col min="10" max="10" width="11.140625" bestFit="1" customWidth="1"/>
    <col min="11" max="11" width="10" customWidth="1"/>
    <col min="12" max="12" width="31.5703125" bestFit="1" customWidth="1"/>
    <col min="13" max="17" width="14.140625" customWidth="1"/>
  </cols>
  <sheetData>
    <row r="2" spans="2:17" ht="15" thickBot="1">
      <c r="B2" s="1" t="s">
        <v>40</v>
      </c>
      <c r="K2" s="1" t="s">
        <v>41</v>
      </c>
      <c r="N2" s="20"/>
      <c r="O2" s="20"/>
      <c r="P2" s="20"/>
      <c r="Q2" s="20"/>
    </row>
    <row r="3" spans="2:17" ht="15" thickBot="1">
      <c r="B3" s="2" t="s">
        <v>2</v>
      </c>
      <c r="C3" s="3"/>
      <c r="D3" s="4" t="s">
        <v>3</v>
      </c>
      <c r="E3" s="4">
        <v>2023</v>
      </c>
      <c r="F3" s="4">
        <v>2024</v>
      </c>
      <c r="G3" s="4">
        <v>2025</v>
      </c>
      <c r="H3" s="4">
        <v>2026</v>
      </c>
      <c r="I3" s="5">
        <v>2027</v>
      </c>
      <c r="K3" s="45" t="s">
        <v>4</v>
      </c>
      <c r="L3" s="46"/>
      <c r="M3" s="46">
        <f>E$3</f>
        <v>2023</v>
      </c>
      <c r="N3" s="46">
        <f>F$3</f>
        <v>2024</v>
      </c>
      <c r="O3" s="46">
        <f>G$3</f>
        <v>2025</v>
      </c>
      <c r="P3" s="46">
        <f>H$3</f>
        <v>2026</v>
      </c>
      <c r="Q3" s="47">
        <f>I$3</f>
        <v>2027</v>
      </c>
    </row>
    <row r="4" spans="2:17">
      <c r="B4" s="7">
        <v>1</v>
      </c>
      <c r="C4" s="8" t="s">
        <v>5</v>
      </c>
      <c r="D4" s="9" t="s">
        <v>6</v>
      </c>
      <c r="E4" s="10">
        <v>9372.004705661373</v>
      </c>
      <c r="F4" s="10">
        <v>9962.9062270764207</v>
      </c>
      <c r="G4" s="10">
        <v>10641.235196890641</v>
      </c>
      <c r="H4" s="10">
        <v>11301.820210901804</v>
      </c>
      <c r="I4" s="11">
        <v>11880.466818617997</v>
      </c>
      <c r="K4" s="49" t="s">
        <v>7</v>
      </c>
      <c r="N4" s="61">
        <v>2.2000000000000002</v>
      </c>
      <c r="O4" s="61">
        <v>2.2000000000000002</v>
      </c>
      <c r="P4" s="61">
        <v>2.2000000000000002</v>
      </c>
      <c r="Q4" s="62">
        <v>2.2000000000000002</v>
      </c>
    </row>
    <row r="5" spans="2:17">
      <c r="B5" s="7"/>
      <c r="C5" s="8"/>
      <c r="D5" s="9"/>
      <c r="E5" s="10"/>
      <c r="F5" s="10"/>
      <c r="G5" s="10"/>
      <c r="H5" s="10"/>
      <c r="I5" s="11"/>
      <c r="K5" s="50" t="s">
        <v>8</v>
      </c>
      <c r="N5" s="55">
        <v>-0.3</v>
      </c>
      <c r="O5" s="55">
        <f>N5</f>
        <v>-0.3</v>
      </c>
      <c r="P5" s="55">
        <f>O5</f>
        <v>-0.3</v>
      </c>
      <c r="Q5" s="63">
        <f>P5</f>
        <v>-0.3</v>
      </c>
    </row>
    <row r="6" spans="2:17" ht="15" thickBot="1">
      <c r="B6" s="7">
        <v>2</v>
      </c>
      <c r="C6" s="8" t="s">
        <v>9</v>
      </c>
      <c r="D6" s="9" t="s">
        <v>10</v>
      </c>
      <c r="E6" s="10">
        <v>219.44979763829784</v>
      </c>
      <c r="F6" s="10">
        <v>233.28597125304017</v>
      </c>
      <c r="G6" s="10">
        <v>249.16929035985157</v>
      </c>
      <c r="H6" s="10">
        <v>264.63713361179714</v>
      </c>
      <c r="I6" s="11">
        <v>278.18634776226315</v>
      </c>
      <c r="K6" s="51" t="s">
        <v>11</v>
      </c>
      <c r="N6" s="55">
        <f>F24*100</f>
        <v>2.9344656981891664</v>
      </c>
      <c r="O6" s="55">
        <f>G24*100</f>
        <v>2.4118821797594823</v>
      </c>
      <c r="P6" s="55">
        <f>H24*100</f>
        <v>3.4813034646704941</v>
      </c>
      <c r="Q6" s="63">
        <f>I24*100</f>
        <v>2.5554493046271989</v>
      </c>
    </row>
    <row r="7" spans="2:17" ht="15" thickBot="1">
      <c r="B7" s="7">
        <v>3</v>
      </c>
      <c r="C7" s="8" t="s">
        <v>12</v>
      </c>
      <c r="D7" s="9" t="s">
        <v>13</v>
      </c>
      <c r="E7" s="10">
        <v>312.65007698086339</v>
      </c>
      <c r="F7" s="10">
        <v>332.36247039519276</v>
      </c>
      <c r="G7" s="10">
        <v>354.99143152843192</v>
      </c>
      <c r="H7" s="10">
        <v>377.02846430536636</v>
      </c>
      <c r="I7" s="11">
        <v>396.33202663607244</v>
      </c>
      <c r="K7" s="52" t="s">
        <v>14</v>
      </c>
      <c r="L7" s="53"/>
      <c r="M7" s="53"/>
      <c r="N7" s="64">
        <f>SUM(N4:N6)</f>
        <v>4.8344656981891667</v>
      </c>
      <c r="O7" s="64">
        <f>SUM(O4:O6)</f>
        <v>4.3118821797594826</v>
      </c>
      <c r="P7" s="64">
        <f>SUM(P4:P6)</f>
        <v>5.381303464670494</v>
      </c>
      <c r="Q7" s="65">
        <f>SUM(Q4:Q6)</f>
        <v>4.4554493046271988</v>
      </c>
    </row>
    <row r="8" spans="2:17" ht="26.45" thickBot="1">
      <c r="B8" s="7">
        <v>4</v>
      </c>
      <c r="C8" s="8" t="s">
        <v>15</v>
      </c>
      <c r="D8" s="66" t="s">
        <v>16</v>
      </c>
      <c r="E8" s="10">
        <v>460.0901355931461</v>
      </c>
      <c r="F8" s="10">
        <v>481.27160901619948</v>
      </c>
      <c r="G8" s="10">
        <v>522.02154806664453</v>
      </c>
      <c r="H8" s="10">
        <v>557.26201378704911</v>
      </c>
      <c r="I8" s="11">
        <v>592.31796574933151</v>
      </c>
      <c r="K8" s="52" t="s">
        <v>17</v>
      </c>
      <c r="L8" s="53"/>
      <c r="M8" s="53"/>
      <c r="N8" s="53">
        <v>-0.15</v>
      </c>
      <c r="O8" s="53">
        <v>-0.15</v>
      </c>
      <c r="P8" s="53">
        <v>-0.15</v>
      </c>
      <c r="Q8" s="53">
        <v>-0.15</v>
      </c>
    </row>
    <row r="9" spans="2:17">
      <c r="B9" s="7">
        <v>5</v>
      </c>
      <c r="C9" s="8" t="s">
        <v>18</v>
      </c>
      <c r="D9" s="66" t="s">
        <v>19</v>
      </c>
      <c r="E9" s="10">
        <v>37.177143152483261</v>
      </c>
      <c r="F9" s="10">
        <v>54.584465888034622</v>
      </c>
      <c r="G9" s="10">
        <v>42.376264281212507</v>
      </c>
      <c r="H9" s="10">
        <v>59.171786298700958</v>
      </c>
      <c r="I9" s="11">
        <v>68.706382517356658</v>
      </c>
    </row>
    <row r="10" spans="2:17">
      <c r="B10" s="7">
        <v>6</v>
      </c>
      <c r="C10" s="12" t="s">
        <v>20</v>
      </c>
      <c r="D10" s="13"/>
      <c r="E10" s="31">
        <f>SUM(E6:E9)</f>
        <v>1029.3671533647905</v>
      </c>
      <c r="F10" s="31">
        <f>SUM(F6:F9)</f>
        <v>1101.5045165524671</v>
      </c>
      <c r="G10" s="31">
        <f>SUM(G6:G9)</f>
        <v>1168.5585342361405</v>
      </c>
      <c r="H10" s="31">
        <f t="shared" ref="H10:I10" si="0">SUM(H6:H9)</f>
        <v>1258.0993980029136</v>
      </c>
      <c r="I10" s="67">
        <f t="shared" si="0"/>
        <v>1335.5427226650238</v>
      </c>
    </row>
    <row r="11" spans="2:17">
      <c r="B11" s="7">
        <v>7</v>
      </c>
      <c r="C11" s="8" t="s">
        <v>21</v>
      </c>
      <c r="D11" s="9"/>
      <c r="E11" s="10">
        <v>17.163298222418305</v>
      </c>
      <c r="F11" s="10">
        <v>17.366959804595552</v>
      </c>
      <c r="G11" s="10">
        <v>17.538720886256826</v>
      </c>
      <c r="H11" s="10">
        <v>17.752694321310361</v>
      </c>
      <c r="I11" s="11">
        <v>18.00268596492101</v>
      </c>
    </row>
    <row r="12" spans="2:17" ht="15" thickBot="1">
      <c r="B12" s="7">
        <v>8</v>
      </c>
      <c r="C12" s="12" t="s">
        <v>22</v>
      </c>
      <c r="D12" s="9"/>
      <c r="E12" s="31">
        <f>E10-E11</f>
        <v>1012.2038551423722</v>
      </c>
      <c r="F12" s="31">
        <f t="shared" ref="F12:I12" si="1">F10-F11</f>
        <v>1084.1375567478715</v>
      </c>
      <c r="G12" s="31">
        <f t="shared" si="1"/>
        <v>1151.0198133498836</v>
      </c>
      <c r="H12" s="31">
        <f t="shared" si="1"/>
        <v>1240.3467036816032</v>
      </c>
      <c r="I12" s="67">
        <f t="shared" si="1"/>
        <v>1317.5400367001027</v>
      </c>
      <c r="K12" s="1" t="s">
        <v>42</v>
      </c>
    </row>
    <row r="13" spans="2:17" ht="44.1" thickBot="1">
      <c r="B13" s="7">
        <v>9</v>
      </c>
      <c r="C13" s="8" t="s">
        <v>43</v>
      </c>
      <c r="D13" s="9"/>
      <c r="E13" s="10"/>
      <c r="F13" s="14">
        <f>-F12*(-N5-N8)/100</f>
        <v>-4.8786190053654215</v>
      </c>
      <c r="G13" s="14">
        <f>-G12*(-O5-O8)/100</f>
        <v>-5.1795891600744755</v>
      </c>
      <c r="H13" s="14">
        <f>-H12*(-P5-P8)/100</f>
        <v>-5.5815601665672139</v>
      </c>
      <c r="I13" s="68">
        <f>-I12*(-Q5-Q8)/100</f>
        <v>-5.9289301651504616</v>
      </c>
      <c r="K13" s="83" t="s">
        <v>25</v>
      </c>
      <c r="L13" s="46" t="s">
        <v>26</v>
      </c>
      <c r="M13" s="84" t="s">
        <v>27</v>
      </c>
    </row>
    <row r="14" spans="2:17">
      <c r="B14" s="7">
        <v>10</v>
      </c>
      <c r="C14" s="8" t="s">
        <v>28</v>
      </c>
      <c r="D14" s="9"/>
      <c r="E14" s="10"/>
      <c r="F14" s="14"/>
      <c r="G14" s="14">
        <f>SUM($F13:F13)</f>
        <v>-4.8786190053654215</v>
      </c>
      <c r="H14" s="14">
        <f>SUM($F13:G13)</f>
        <v>-10.058208165439897</v>
      </c>
      <c r="I14" s="68">
        <f>SUM($F13:H13)</f>
        <v>-15.639768332007112</v>
      </c>
      <c r="K14" s="85">
        <v>2023</v>
      </c>
      <c r="L14" s="86" t="s">
        <v>29</v>
      </c>
      <c r="M14" s="87">
        <f>E18</f>
        <v>1632.3764733643675</v>
      </c>
    </row>
    <row r="15" spans="2:17" ht="15" thickBot="1">
      <c r="B15" s="7">
        <v>11</v>
      </c>
      <c r="C15" s="8" t="s">
        <v>30</v>
      </c>
      <c r="D15" s="15"/>
      <c r="E15" s="16"/>
      <c r="F15" s="10">
        <v>0.20075940780736284</v>
      </c>
      <c r="G15" s="10">
        <v>0.44041199195315539</v>
      </c>
      <c r="H15" s="10">
        <v>0.64510736025040971</v>
      </c>
      <c r="I15" s="11">
        <v>0.82135304445546409</v>
      </c>
      <c r="K15" s="88">
        <v>2024</v>
      </c>
      <c r="L15" t="str">
        <f>"2023 Revenue Requirement x 1.0483"</f>
        <v>2023 Revenue Requirement x 1.0483</v>
      </c>
      <c r="M15" s="87">
        <f>M14*(1+N7%)</f>
        <v>1711.293154034478</v>
      </c>
    </row>
    <row r="16" spans="2:17" ht="15.6" customHeight="1" thickBot="1">
      <c r="B16" s="7">
        <v>12</v>
      </c>
      <c r="C16" s="17" t="s">
        <v>31</v>
      </c>
      <c r="D16" s="18"/>
      <c r="E16" s="70">
        <f>SUM(E10)</f>
        <v>1029.3671533647905</v>
      </c>
      <c r="F16" s="70">
        <f>SUM(F10,F13:F15)</f>
        <v>1096.8266569549089</v>
      </c>
      <c r="G16" s="70">
        <f>SUM(G10,G13:G15)</f>
        <v>1158.9407380626537</v>
      </c>
      <c r="H16" s="70">
        <f t="shared" ref="H16:I16" si="2">SUM(H10,H13:H15)</f>
        <v>1243.1047370311569</v>
      </c>
      <c r="I16" s="71">
        <f t="shared" si="2"/>
        <v>1314.7953772123217</v>
      </c>
      <c r="K16" s="89">
        <v>2025</v>
      </c>
      <c r="L16" s="90" t="str">
        <f>"2024 Revenue Requirement x 1.0431"</f>
        <v>2024 Revenue Requirement x 1.0431</v>
      </c>
      <c r="M16" s="87">
        <f>M15*(1+O7%)</f>
        <v>1785.0820985867347</v>
      </c>
    </row>
    <row r="17" spans="2:16" ht="26.1">
      <c r="B17" s="7">
        <v>13</v>
      </c>
      <c r="C17" s="3" t="s">
        <v>32</v>
      </c>
      <c r="D17" s="72" t="s">
        <v>44</v>
      </c>
      <c r="E17" s="73">
        <v>603.00931999957686</v>
      </c>
      <c r="F17" s="73">
        <f>E17*(1+N4%+N5%)</f>
        <v>614.46649707956885</v>
      </c>
      <c r="G17" s="73">
        <f>F17*(1+O4%+O5%)</f>
        <v>626.14136052408071</v>
      </c>
      <c r="H17" s="73">
        <f>G17*(1+P4%+P5%)</f>
        <v>638.03804637403834</v>
      </c>
      <c r="I17" s="74">
        <f>H17*(1+Q4%+Q5%)</f>
        <v>650.16076925514517</v>
      </c>
      <c r="K17" s="91">
        <v>2026</v>
      </c>
      <c r="L17" s="92" t="str">
        <f>"2025 Revenue Requirement x 1.0538"</f>
        <v>2025 Revenue Requirement x 1.0538</v>
      </c>
      <c r="M17" s="87">
        <f>M16*(1+P7%)</f>
        <v>1881.1427834051954</v>
      </c>
    </row>
    <row r="18" spans="2:16" ht="15" thickBot="1">
      <c r="B18" s="7">
        <v>14</v>
      </c>
      <c r="C18" s="12" t="s">
        <v>34</v>
      </c>
      <c r="D18" s="13"/>
      <c r="E18" s="31">
        <f>SUM(E16:E17)</f>
        <v>1632.3764733643675</v>
      </c>
      <c r="F18" s="31">
        <f>SUM(F16:F17)</f>
        <v>1711.2931540344778</v>
      </c>
      <c r="G18" s="31">
        <f>SUM(G16:G17)</f>
        <v>1785.0820985867344</v>
      </c>
      <c r="H18" s="31">
        <f>SUM(H16:H17)</f>
        <v>1881.1427834051951</v>
      </c>
      <c r="I18" s="67">
        <f>SUM(I16:I17)</f>
        <v>1964.9561464674669</v>
      </c>
      <c r="J18" s="20"/>
      <c r="K18" s="93">
        <v>2027</v>
      </c>
      <c r="L18" s="94" t="str">
        <f>"2026 Revenue Requirement x 1.0446"</f>
        <v>2026 Revenue Requirement x 1.0446</v>
      </c>
      <c r="M18" s="95">
        <f>M17*(1+Q7%)</f>
        <v>1964.9561464674669</v>
      </c>
      <c r="N18" s="20"/>
      <c r="O18" s="20"/>
      <c r="P18" s="20"/>
    </row>
    <row r="19" spans="2:16">
      <c r="B19" s="7"/>
      <c r="C19" s="21"/>
      <c r="D19" s="22"/>
      <c r="E19" s="23"/>
      <c r="F19" s="23"/>
      <c r="G19" s="23"/>
      <c r="H19" s="23"/>
      <c r="I19" s="24"/>
      <c r="L19" s="20"/>
      <c r="M19" s="20"/>
      <c r="N19" s="20"/>
      <c r="O19" s="20"/>
      <c r="P19" s="20"/>
    </row>
    <row r="20" spans="2:16">
      <c r="B20" s="7"/>
      <c r="C20" s="25"/>
      <c r="D20" s="26"/>
      <c r="E20" s="27"/>
      <c r="F20" s="27"/>
      <c r="G20" s="27"/>
      <c r="H20" s="27"/>
      <c r="I20" s="28"/>
      <c r="L20" s="20"/>
      <c r="M20" s="20"/>
      <c r="N20" s="20"/>
      <c r="O20" s="20"/>
      <c r="P20" s="20"/>
    </row>
    <row r="21" spans="2:16" ht="15" customHeight="1">
      <c r="B21" s="7">
        <v>15</v>
      </c>
      <c r="C21" s="29" t="s">
        <v>35</v>
      </c>
      <c r="D21" s="26"/>
      <c r="E21" s="27"/>
      <c r="F21" s="75">
        <f>F16-E16</f>
        <v>67.459503590118402</v>
      </c>
      <c r="G21" s="75">
        <f>G16-F16</f>
        <v>62.114081107744823</v>
      </c>
      <c r="H21" s="75">
        <f>H16-G16</f>
        <v>84.163998968503165</v>
      </c>
      <c r="I21" s="76">
        <f>I16-H16</f>
        <v>71.690640181164781</v>
      </c>
      <c r="L21" s="20"/>
      <c r="M21" s="20"/>
      <c r="N21" s="20"/>
      <c r="O21" s="20"/>
      <c r="P21" s="20"/>
    </row>
    <row r="22" spans="2:16" ht="42.6" customHeight="1">
      <c r="B22" s="7">
        <v>16</v>
      </c>
      <c r="C22" s="30" t="s">
        <v>36</v>
      </c>
      <c r="D22" s="13"/>
      <c r="E22" s="31"/>
      <c r="F22" s="77">
        <f>(F16-E16)/E18</f>
        <v>4.1325946980283738E-2</v>
      </c>
      <c r="G22" s="77">
        <f>(G16-F16)/F18</f>
        <v>3.6296575464763066E-2</v>
      </c>
      <c r="H22" s="77">
        <f>(H16-G16)/G18</f>
        <v>4.7148531171275855E-2</v>
      </c>
      <c r="I22" s="78">
        <f>(I16-H16)/H18</f>
        <v>3.8110153473513729E-2</v>
      </c>
      <c r="K22" s="1"/>
    </row>
    <row r="23" spans="2:16" ht="15" thickBot="1">
      <c r="B23" s="7">
        <v>17</v>
      </c>
      <c r="C23" s="32" t="s">
        <v>37</v>
      </c>
      <c r="D23" s="33"/>
      <c r="E23" s="34"/>
      <c r="F23" s="79">
        <f>E16/E18*(N4+N5)/100</f>
        <v>1.1981289998392075E-2</v>
      </c>
      <c r="G23" s="79">
        <f>F16/F18*(O4+O5)/100</f>
        <v>1.2177753667168244E-2</v>
      </c>
      <c r="H23" s="79">
        <f>G16/G18*(P4+P5)/100</f>
        <v>1.2335496524570918E-2</v>
      </c>
      <c r="I23" s="80">
        <f>H16/H18*(Q4+Q5)/100</f>
        <v>1.2555660427241737E-2</v>
      </c>
    </row>
    <row r="24" spans="2:16" ht="15" thickBot="1">
      <c r="B24" s="35">
        <v>18</v>
      </c>
      <c r="C24" s="36" t="s">
        <v>38</v>
      </c>
      <c r="D24" s="37"/>
      <c r="E24" s="38"/>
      <c r="F24" s="81">
        <f>F22-F23</f>
        <v>2.9344656981891662E-2</v>
      </c>
      <c r="G24" s="81">
        <f>G22-G23</f>
        <v>2.4118821797594822E-2</v>
      </c>
      <c r="H24" s="81">
        <f>H22-H23</f>
        <v>3.4813034646704939E-2</v>
      </c>
      <c r="I24" s="82">
        <f>I22-I23</f>
        <v>2.5554493046271991E-2</v>
      </c>
    </row>
    <row r="25" spans="2:16">
      <c r="B25" t="s">
        <v>39</v>
      </c>
      <c r="C25" s="1"/>
      <c r="D25" s="6"/>
      <c r="E25" s="39"/>
      <c r="F25" s="40"/>
      <c r="G25" s="40"/>
      <c r="H25" s="40"/>
      <c r="I25" s="40"/>
    </row>
    <row r="26" spans="2:16">
      <c r="C26" s="1"/>
      <c r="D26" s="6"/>
      <c r="F26" s="41"/>
      <c r="G26" s="41"/>
      <c r="H26" s="41"/>
      <c r="I26" s="41"/>
    </row>
    <row r="27" spans="2:16">
      <c r="C27" s="1"/>
      <c r="E27" s="41"/>
      <c r="F27" s="42"/>
      <c r="G27" s="42"/>
      <c r="H27" s="42"/>
      <c r="I27" s="42"/>
      <c r="J27" s="20"/>
    </row>
    <row r="28" spans="2:16">
      <c r="C28" s="1"/>
      <c r="F28" s="20"/>
      <c r="G28" s="20"/>
      <c r="H28" s="20"/>
      <c r="I28" s="20"/>
    </row>
    <row r="29" spans="2:16" ht="12.6" customHeight="1"/>
    <row r="30" spans="2:16">
      <c r="C30" s="1"/>
      <c r="E30" s="20"/>
      <c r="F30" s="43"/>
      <c r="G30" s="43"/>
      <c r="H30" s="43"/>
      <c r="I30" s="43"/>
      <c r="J30" s="20"/>
      <c r="K30" s="97"/>
    </row>
    <row r="31" spans="2:16">
      <c r="F31" s="19"/>
      <c r="G31" s="19"/>
      <c r="H31" s="19"/>
      <c r="I31" s="19"/>
      <c r="J31" s="19"/>
    </row>
    <row r="32" spans="2:16">
      <c r="F32" s="96"/>
      <c r="G32" s="19"/>
      <c r="H32" s="19"/>
      <c r="I32" s="19"/>
      <c r="J32" s="19"/>
    </row>
    <row r="33" spans="6:14">
      <c r="F33" s="19"/>
      <c r="G33" s="19"/>
      <c r="H33" s="19"/>
      <c r="I33" s="19"/>
      <c r="J33" s="19"/>
    </row>
    <row r="34" spans="6:14">
      <c r="F34" s="43"/>
      <c r="G34" s="43"/>
      <c r="H34" s="43"/>
      <c r="I34" s="43"/>
      <c r="J34" s="19"/>
    </row>
    <row r="35" spans="6:14">
      <c r="F35" s="43"/>
      <c r="G35" s="43"/>
      <c r="H35" s="43"/>
      <c r="I35" s="43"/>
      <c r="J35" s="19"/>
    </row>
    <row r="36" spans="6:14">
      <c r="J36" s="19"/>
    </row>
    <row r="37" spans="6:14">
      <c r="J37" s="98"/>
      <c r="K37" s="98"/>
      <c r="L37" s="98"/>
      <c r="M37" s="98"/>
      <c r="N37" s="98"/>
    </row>
    <row r="38" spans="6:14">
      <c r="J38" s="98"/>
      <c r="K38" s="98"/>
      <c r="L38" s="98"/>
      <c r="M38" s="98"/>
      <c r="N38" s="98"/>
    </row>
    <row r="39" spans="6:14">
      <c r="J39" s="98"/>
      <c r="K39" s="98"/>
      <c r="L39" s="98"/>
      <c r="M39" s="98"/>
      <c r="N39" s="98"/>
    </row>
    <row r="40" spans="6:14">
      <c r="J40" s="98"/>
      <c r="K40" s="98"/>
      <c r="L40" s="98"/>
      <c r="M40" s="98"/>
      <c r="N40" s="98"/>
    </row>
    <row r="41" spans="6:14">
      <c r="J41" s="98"/>
      <c r="K41" s="98"/>
      <c r="L41" s="98"/>
      <c r="M41" s="98"/>
      <c r="N41" s="98"/>
    </row>
    <row r="42" spans="6:14">
      <c r="J42" s="98"/>
      <c r="K42" s="98"/>
      <c r="L42" s="98"/>
      <c r="M42" s="98"/>
      <c r="N42" s="9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8" ma:contentTypeDescription="Create a new document." ma:contentTypeScope="" ma:versionID="0c802177d4b7133b5ad96ef4ad399efc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cf4c392d34e6e60db5227b5fb611a7e7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A6F9A-B107-4D4E-B2E1-BA33D2E120A3}"/>
</file>

<file path=customXml/itemProps2.xml><?xml version="1.0" encoding="utf-8"?>
<ds:datastoreItem xmlns:ds="http://schemas.openxmlformats.org/officeDocument/2006/customXml" ds:itemID="{D2ACB3E8-C51D-4B83-A3CE-1538062755B5}"/>
</file>

<file path=customXml/itemProps3.xml><?xml version="1.0" encoding="utf-8"?>
<ds:datastoreItem xmlns:ds="http://schemas.openxmlformats.org/officeDocument/2006/customXml" ds:itemID="{767CB40D-5FC3-4083-8986-6762043445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I-01-A-Staff-007-01</dc:title>
  <dc:subject/>
  <dc:creator>TORRIE Melanie</dc:creator>
  <cp:keywords/>
  <dc:description/>
  <cp:lastModifiedBy>VETSIS Stephen</cp:lastModifiedBy>
  <cp:revision/>
  <dcterms:created xsi:type="dcterms:W3CDTF">2021-11-04T19:29:16Z</dcterms:created>
  <dcterms:modified xsi:type="dcterms:W3CDTF">2021-11-05T19:53:56Z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0x0101003AFE77665E354B468AF3F4F0E95858A6</vt:lpwstr>
  </property>
  <property fmtid="{D5CDD505-2E9C-101B-9397-08002B2CF9AE}" pid="3" name="QC_Ready">
    <vt:bool>false</vt:bool>
  </property>
  <property fmtid="{D5CDD505-2E9C-101B-9397-08002B2CF9AE}" pid="4" name="Witness(Internal)">
    <vt:lpwstr>155;#Stephen.Vetsis@HydroOne.com</vt:lpwstr>
  </property>
  <property fmtid="{D5CDD505-2E9C-101B-9397-08002B2CF9AE}" pid="5" name="WitnessApproved">
    <vt:lpwstr>Approved</vt:lpwstr>
  </property>
  <property fmtid="{D5CDD505-2E9C-101B-9397-08002B2CF9AE}" pid="6" name="RA Review Draft 1">
    <vt:bool>false</vt:bool>
  </property>
  <property fmtid="{D5CDD505-2E9C-101B-9397-08002B2CF9AE}" pid="7" name="Tab">
    <vt:lpwstr>1</vt:lpwstr>
  </property>
  <property fmtid="{D5CDD505-2E9C-101B-9397-08002B2CF9AE}" pid="8" name="CaseNumber">
    <vt:lpwstr>EB-2021-0110</vt:lpwstr>
  </property>
  <property fmtid="{D5CDD505-2E9C-101B-9397-08002B2CF9AE}" pid="9" name="ELT">
    <vt:bool>false</vt:bool>
  </property>
  <property fmtid="{D5CDD505-2E9C-101B-9397-08002B2CF9AE}" pid="10" name="IntervenorAcronymn">
    <vt:lpwstr>Staff</vt:lpwstr>
  </property>
  <property fmtid="{D5CDD505-2E9C-101B-9397-08002B2CF9AE}" pid="11" name="Refusal">
    <vt:bool>false</vt:bool>
  </property>
  <property fmtid="{D5CDD505-2E9C-101B-9397-08002B2CF9AE}" pid="12" name="TSW">
    <vt:lpwstr>No</vt:lpwstr>
  </property>
  <property fmtid="{D5CDD505-2E9C-101B-9397-08002B2CF9AE}" pid="14" name="Expert">
    <vt:lpwstr>NO</vt:lpwstr>
  </property>
  <property fmtid="{D5CDD505-2E9C-101B-9397-08002B2CF9AE}" pid="16" name="RDirApproved">
    <vt:bool>true</vt:bool>
  </property>
  <property fmtid="{D5CDD505-2E9C-101B-9397-08002B2CF9AE}" pid="17" name="Panel">
    <vt:lpwstr>;#Panel #1: Custom IR &amp; Rates;#</vt:lpwstr>
  </property>
  <property fmtid="{D5CDD505-2E9C-101B-9397-08002B2CF9AE}" pid="18" name="2021/2022Update">
    <vt:bool>false</vt:bool>
  </property>
  <property fmtid="{D5CDD505-2E9C-101B-9397-08002B2CF9AE}" pid="19" name="Strategic">
    <vt:bool>false</vt:bool>
  </property>
  <property fmtid="{D5CDD505-2E9C-101B-9397-08002B2CF9AE}" pid="20" name="Exhibit">
    <vt:lpwstr>I</vt:lpwstr>
  </property>
  <property fmtid="{D5CDD505-2E9C-101B-9397-08002B2CF9AE}" pid="21" name="RAApproved">
    <vt:bool>true</vt:bool>
  </property>
  <property fmtid="{D5CDD505-2E9C-101B-9397-08002B2CF9AE}" pid="22" name="FormattingComplete">
    <vt:bool>false</vt:bool>
  </property>
  <property fmtid="{D5CDD505-2E9C-101B-9397-08002B2CF9AE}" pid="23" name="StrategicThemeFlag">
    <vt:lpwstr>;#None Applicable;#</vt:lpwstr>
  </property>
  <property fmtid="{D5CDD505-2E9C-101B-9397-08002B2CF9AE}" pid="24" name="Support">
    <vt:lpwstr>125;#Arlen.STERNBERG@HydroOne.com</vt:lpwstr>
  </property>
  <property fmtid="{D5CDD505-2E9C-101B-9397-08002B2CF9AE}" pid="25" name="RA">
    <vt:lpwstr>25;#Heloise.Apesteguy-Reux@HydroOne.com</vt:lpwstr>
  </property>
  <property fmtid="{D5CDD505-2E9C-101B-9397-08002B2CF9AE}" pid="26" name="FilingDate">
    <vt:filetime>2021-11-29T00:00:00Z</vt:filetime>
  </property>
  <property fmtid="{D5CDD505-2E9C-101B-9397-08002B2CF9AE}" pid="27" name="PDFCreationInitiated">
    <vt:bool>false</vt:bool>
  </property>
  <property fmtid="{D5CDD505-2E9C-101B-9397-08002B2CF9AE}" pid="28" name="Schedule">
    <vt:lpwstr>A-Staff-007</vt:lpwstr>
  </property>
  <property fmtid="{D5CDD505-2E9C-101B-9397-08002B2CF9AE}" pid="29" name="ExhibitReference">
    <vt:lpwstr>A-04-02, A-04-03</vt:lpwstr>
  </property>
  <property fmtid="{D5CDD505-2E9C-101B-9397-08002B2CF9AE}" pid="30" name="DraftReady">
    <vt:lpwstr>Ready</vt:lpwstr>
  </property>
  <property fmtid="{D5CDD505-2E9C-101B-9397-08002B2CF9AE}" pid="31" name="Confidential">
    <vt:bool>false</vt:bool>
  </property>
  <property fmtid="{D5CDD505-2E9C-101B-9397-08002B2CF9AE}" pid="32" name="Issue">
    <vt:lpwstr>;#2.0 - CUSTOM APPLICATION - Issue 5: Are all components of Hydro One’s proposed Transmission and Distribution Custom Incentive Rate Methodologies appropriate?;#</vt:lpwstr>
  </property>
  <property fmtid="{D5CDD505-2E9C-101B-9397-08002B2CF9AE}" pid="33" name="IRAuthor">
    <vt:lpwstr>25;#Heloise.Apesteguy-Reux@HydroOne.com;#154;#Melanie.Torrie@HydroOne.com</vt:lpwstr>
  </property>
  <property fmtid="{D5CDD505-2E9C-101B-9397-08002B2CF9AE}" pid="34" name="Witness">
    <vt:lpwstr>VETSIS Stephen</vt:lpwstr>
  </property>
</Properties>
</file>