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JRAP/Interrogatories/"/>
    </mc:Choice>
  </mc:AlternateContent>
  <xr:revisionPtr revIDLastSave="2" documentId="11_FC2206C16345164498149DA59BE5C2D241504AC6" xr6:coauthVersionLast="47" xr6:coauthVersionMax="47" xr10:uidLastSave="{46D38DF9-E77D-4F5A-9A8D-842135688B3E}"/>
  <bookViews>
    <workbookView xWindow="-108" yWindow="-108" windowWidth="23256" windowHeight="12576" firstSheet="1" activeTab="1" xr2:uid="{00000000-000D-0000-FFFF-FFFF00000000}"/>
  </bookViews>
  <sheets>
    <sheet name="TX Accelerated CCA" sheetId="1" r:id="rId1"/>
    <sheet name="DX Accelerated CCA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__N4" localSheetId="0">'[1]Revenue Forecast_Chg'!#REF!</definedName>
    <definedName name="__N4">'[1]Revenue Forecast_Chg'!#REF!</definedName>
    <definedName name="__N6" localSheetId="0">'[1]Revenue Forecast_Old'!#REF!</definedName>
    <definedName name="__N6">'[1]Revenue Forecast_Old'!#REF!</definedName>
    <definedName name="__SUM1">#N/A</definedName>
    <definedName name="__SUM2" localSheetId="0">#REF!</definedName>
    <definedName name="__SUM2">#REF!</definedName>
    <definedName name="__SUM3">[2]OPEB!$A$1:$G$45</definedName>
    <definedName name="_1st__250_KWH">'[3]97PVModel'!$B$28:$N$30</definedName>
    <definedName name="_N4" localSheetId="0">'[4]Revenue Forecast_Chg'!#REF!</definedName>
    <definedName name="_N4">'[4]Revenue Forecast_Chg'!#REF!</definedName>
    <definedName name="_N6" localSheetId="0">'[4]Revenue Forecast_Old'!#REF!</definedName>
    <definedName name="_N6">'[4]Revenue Forecast_Old'!#REF!</definedName>
    <definedName name="_SUM1">#N/A</definedName>
    <definedName name="_SUM2" localSheetId="0">#REF!</definedName>
    <definedName name="_SUM2">#REF!</definedName>
    <definedName name="_SUM3">[5]OPEB!$A$1:$G$45</definedName>
    <definedName name="ActDirect">'[6]Total Directs and LDCs'!$A$8:$W$13</definedName>
    <definedName name="ActDirectApr">'[7]Total Directs and LDCs'!$A$8:$X$9</definedName>
    <definedName name="ActDirectAug">'[8]Total Directs and LDCs'!$A$8:$X$9</definedName>
    <definedName name="ActDirectDec">'[9]Total Directs and LDCs'!$A$8:$X$9</definedName>
    <definedName name="ActDirectFeb">'[10]Total Directs and LDCs'!$A$8:$X$9</definedName>
    <definedName name="ActDirectJan">'[11]Total Directs and LDCs'!$A$8:$X$9</definedName>
    <definedName name="ActDirectJuly">'[12]Total Directs and LDCs'!$A$8:$X$9</definedName>
    <definedName name="ActDirectJune">'[13]Total Directs and LDCs'!$A$8:$X$9</definedName>
    <definedName name="ActDirectMar">'[14]Total Directs and LDCs'!$A$8:$X$9</definedName>
    <definedName name="ActDirectMay">'[15]Total Directs and LDCs'!$A$8:$X$9</definedName>
    <definedName name="ActDirectNov">'[16]Total Directs and LDCs'!$A$8:$X$9</definedName>
    <definedName name="ActDirectOct">'[17]Total Directs and LDCs'!$A$8:$X$9</definedName>
    <definedName name="ActDirectSept">'[18]Total Directs and LDCs'!$A$8:$X$9</definedName>
    <definedName name="ActELDC">'[6]Total Directs and LDCs'!$A$16:$W$21</definedName>
    <definedName name="ActELDCApr">'[7]Total Directs and LDCs'!$A$13:$X$14</definedName>
    <definedName name="ActELDCAug">'[8]Total Directs and LDCs'!$A$13:$X$14</definedName>
    <definedName name="ActELDCDec">'[9]Total Directs and LDCs'!$A$13:$X$14</definedName>
    <definedName name="ActELDCFeb">'[10]Total Directs and LDCs'!$A$13:$X$14</definedName>
    <definedName name="ActELDCJan">'[11]Total Directs and LDCs'!$A$13:$X$14</definedName>
    <definedName name="ActELDCJuly">'[12]Total Directs and LDCs'!$A$13:$X$14</definedName>
    <definedName name="ActELDCJune">'[13]Total Directs and LDCs'!$A$13:$X$14</definedName>
    <definedName name="ActELDCMar">'[14]Total Directs and LDCs'!$A$13:$X$14</definedName>
    <definedName name="ActELDCMay">'[15]Total Directs and LDCs'!$A$13:$X$14</definedName>
    <definedName name="ActELDCNov">'[16]Total Directs and LDCs'!$A$13:$X$14</definedName>
    <definedName name="ActELDCOct">'[17]Total Directs and LDCs'!$A$13:$X$14</definedName>
    <definedName name="ActELDCSept">'[18]Total Directs and LDCs'!$A$13:$X$14</definedName>
    <definedName name="ActOMEU">'[19]Total from CSS (Retail and MEU)'!$A$111:$U$123</definedName>
    <definedName name="ActOMEUApr">'[20]Total from CSS (Retail and MEU)'!$A$98:$X$110</definedName>
    <definedName name="ActOMEUAug">'[21]Total from CSS (Retail and MEU)'!$A$98:$X$110</definedName>
    <definedName name="ActOMEUDec">'[22]Total from CSS (Retail and MEU)'!$A$98:$X$110</definedName>
    <definedName name="ActOMEUFeb">'[23]Total from CSS (Retail and MEU)'!$A$98:$X$110</definedName>
    <definedName name="ActOMEUJan">'[24]Total from CSS (Retail and MEU)'!$A$98:$X$110</definedName>
    <definedName name="ActOMEUJuly">'[25]Total from CSS (Retail and MEU)'!$A$98:$X$110</definedName>
    <definedName name="ActOMEUJune">'[26]Total from CSS (Retail and MEU)'!$A$98:$X$110</definedName>
    <definedName name="ActOMEUMar">'[27]Total from CSS (Retail and MEU)'!$A$98:$X$110</definedName>
    <definedName name="ActOMEUMay">'[28]Total from CSS (Retail and MEU)'!$A$98:$X$110</definedName>
    <definedName name="ActOMEUNov">'[29]Total from CSS (Retail and MEU)'!$A$98:$X$110</definedName>
    <definedName name="ActOMEUOct">'[30]Total from CSS (Retail and MEU)'!$A$98:$X$110</definedName>
    <definedName name="ActOMEUSept">'[31]Total from CSS (Retail and MEU)'!$A$98:$X$110</definedName>
    <definedName name="ActRetail">'[19]Total from CSS (Retail and MEU)'!$A$8:$U$95</definedName>
    <definedName name="ActRetailApr">'[20]Total from CSS (Retail and MEU)'!$A$9:$X$80</definedName>
    <definedName name="ActRetailAug">'[21]Total from CSS (Retail and MEU)'!$A$9:$X$80</definedName>
    <definedName name="ActRetailDec">'[22]Total from CSS (Retail and MEU)'!$A$9:$X$80</definedName>
    <definedName name="ActRetailFeb">'[23]Total from CSS (Retail and MEU)'!$A$9:$X$80</definedName>
    <definedName name="ActRetailJan">'[24]Total from CSS (Retail and MEU)'!$A$9:$W$79</definedName>
    <definedName name="ActRetailJuly">'[25]Total from CSS (Retail and MEU)'!$A$9:$X$80</definedName>
    <definedName name="ActRetailJune">'[26]Total from CSS (Retail and MEU)'!$A$9:$X$80</definedName>
    <definedName name="ActRetailMar">'[27]Total from CSS (Retail and MEU)'!$A$9:$X$80</definedName>
    <definedName name="ActRetailMay">'[28]Total from CSS (Retail and MEU)'!$A$9:$X$80</definedName>
    <definedName name="ActRetailNov">'[29]Total from CSS (Retail and MEU)'!$A$9:$X$80</definedName>
    <definedName name="ActRetailOct">'[30]Total from CSS (Retail and MEU)'!$A$9:$X$80</definedName>
    <definedName name="ActRetailSept">'[31]Total from CSS (Retail and MEU)'!$A$9:$X$80</definedName>
    <definedName name="ActRetJan">'[24]Total from CSS (Retail and MEU)'!$A$9:$W$79</definedName>
    <definedName name="ActTXLDC">'[6]Total Directs and LDCs'!$A$15:$W$15</definedName>
    <definedName name="ActTXLDCApr">'[7]Total Directs and LDCs'!$A$12:$X$12</definedName>
    <definedName name="ActTXLDCAug">'[8]Total Directs and LDCs'!$A$12:$X$12</definedName>
    <definedName name="ActTXLDCDec">'[9]Total Directs and LDCs'!$A$12:$X$12</definedName>
    <definedName name="ActTXLDCFeb">'[10]Total Directs and LDCs'!$A$12:$X$12</definedName>
    <definedName name="ActTXLDCJan">'[11]Total Directs and LDCs'!$A$12:$X$12</definedName>
    <definedName name="ActTXLDCJuly">'[12]Total Directs and LDCs'!$A$12:$X$12</definedName>
    <definedName name="ActTXLDCJune">'[13]Total Directs and LDCs'!$A$12:$X$12</definedName>
    <definedName name="ActTXLDCMar">'[14]Total Directs and LDCs'!$A$12:$X$12</definedName>
    <definedName name="ActTXLDCMay">'[15]Total Directs and LDCs'!$A$12:$X$12</definedName>
    <definedName name="ActTXLDCNov">'[16]Total Directs and LDCs'!$A$12:$X$12</definedName>
    <definedName name="ActTXLDCOct">'[17]Total Directs and LDCs'!$A$12:$X$12</definedName>
    <definedName name="ActTXLDCSept">'[18]Total Directs and LDCs'!$A$12:$X$12</definedName>
    <definedName name="ActTXMEU">'[19]Total from CSS (Retail and MEU)'!$A$98:$T$109</definedName>
    <definedName name="ActTXMEUApr">'[20]Total from CSS (Retail and MEU)'!$A$85:$W$96</definedName>
    <definedName name="ActTXMEUAug">'[21]Total from CSS (Retail and MEU)'!$A$85:$W$96</definedName>
    <definedName name="ActTXMEUDec">'[22]Total from CSS (Retail and MEU)'!$A$85:$W$96</definedName>
    <definedName name="ActTXMEUFeb">'[23]Total from CSS (Retail and MEU)'!$A$85:$W$96</definedName>
    <definedName name="ActTXMEUJan">'[24]Total from CSS (Retail and MEU)'!$A$85:$W$96</definedName>
    <definedName name="ActTXMEUJuly">'[25]Total from CSS (Retail and MEU)'!$A$85:$W$96</definedName>
    <definedName name="ActTXMEUJune">'[26]Total from CSS (Retail and MEU)'!$A$85:$W$96</definedName>
    <definedName name="ActTXMEUMar">'[27]Total from CSS (Retail and MEU)'!$A$85:$W$96</definedName>
    <definedName name="ActTXMEUMay">'[28]Total from CSS (Retail and MEU)'!$A$85:$W$96</definedName>
    <definedName name="ActTXMEUNov">'[29]Total from CSS (Retail and MEU)'!$A$85:$W$96</definedName>
    <definedName name="ActTXMEUOct">'[30]Total from CSS (Retail and MEU)'!$A$85:$W$96</definedName>
    <definedName name="ActTXMEUSept">'[31]Total from CSS (Retail and MEU)'!$A$85:$W$96</definedName>
    <definedName name="area1enr">'[3]97PVModel'!$B$9:$N$11</definedName>
    <definedName name="area2enr">'[3]97PVModel'!$B$28:$N$30</definedName>
    <definedName name="area3enr">'[3]97PVModel'!$B$47:$N$49</definedName>
    <definedName name="area4enr">'[3]97PVModel'!$B$66:$N$68</definedName>
    <definedName name="area5enr">'[3]97PVModel'!$B$85:$N$87</definedName>
    <definedName name="area6enr">'[3]97PVModel'!$B$104:$N$106</definedName>
    <definedName name="ASD" localSheetId="0">#REF!</definedName>
    <definedName name="ASD">#REF!</definedName>
    <definedName name="ASOFDATE" localSheetId="0">'[32]Source Mar 1-2001'!#REF!</definedName>
    <definedName name="ASOFDATE">'[32]Source Mar 1-2001'!#REF!</definedName>
    <definedName name="Assumptions_2002" localSheetId="0">#REF!</definedName>
    <definedName name="Assumptions_2002">#REF!</definedName>
    <definedName name="Assumptions_2003" localSheetId="0">#REF!</definedName>
    <definedName name="Assumptions_2003">#REF!</definedName>
    <definedName name="Box_1">'[33]H1 1506 summary'!$E$20</definedName>
    <definedName name="Box_11">'[33]H1 1506 summary'!$E$39</definedName>
    <definedName name="Box_12">'[33]H1 1506 summary'!$E$40</definedName>
    <definedName name="Box_13">'[33]H1 1506 summary'!$E$41</definedName>
    <definedName name="Box_2">'[33]H1 1506 summary'!$E$21</definedName>
    <definedName name="Box_23">'[33]H1 1506 summary'!$E$47</definedName>
    <definedName name="Box_3">'[33]H1 1506 summary'!$E$27</definedName>
    <definedName name="Box_4">'[33]H1 1506 summary'!$E$28</definedName>
    <definedName name="Box_5">'[33]H1 1506 summary'!$E$32</definedName>
    <definedName name="Box11or12kwh">'[34]H1 1506 summary'!$C$44</definedName>
    <definedName name="Box1or2kwh">'[34]H1 1506 summary'!$E$21</definedName>
    <definedName name="Box23kwh">'[34]H1 1506 summary'!$E$54</definedName>
    <definedName name="Box3or4kwh">'[34]H1 1506 summary'!$E$30</definedName>
    <definedName name="Buses">[35]Buses!$A$3:$B$4212</definedName>
    <definedName name="BUV" localSheetId="0">#REF!</definedName>
    <definedName name="BUV">#REF!</definedName>
    <definedName name="Capex_QAP_Distribution" localSheetId="0">#REF!</definedName>
    <definedName name="Capex_QAP_Distribution">#REF!</definedName>
    <definedName name="Capex_Quarter_check">#REF!</definedName>
    <definedName name="CCRefund_zrn_zro">'[36]CCRefund_zrn_zro trans'!$E$7</definedName>
    <definedName name="Chart_Data">'[3]97PVModel'!$W$211:$AA$348</definedName>
    <definedName name="CIPPMYTD_TARGET">'[37]Nov 2018 CIP FACS'!#REF!</definedName>
    <definedName name="class">'[3]97PVModel'!$B$5:$O$5</definedName>
    <definedName name="CMYTDDATA">'[38]CM YTD Data'!$A$1:$AJ$1500</definedName>
    <definedName name="Current_1" localSheetId="0">#REF!</definedName>
    <definedName name="Current_1">#REF!</definedName>
    <definedName name="Current_2" localSheetId="0">#REF!</definedName>
    <definedName name="Current_2">#REF!</definedName>
    <definedName name="Current_3" localSheetId="0">#REF!</definedName>
    <definedName name="Current_3">#REF!</definedName>
    <definedName name="date">[39]notes!$B$1</definedName>
    <definedName name="Dec_02_Actual" localSheetId="0">#REF!</definedName>
    <definedName name="Dec_02_Actual">#REF!</definedName>
    <definedName name="DeptID" localSheetId="0">#REF!</definedName>
    <definedName name="DeptID">#REF!</definedName>
    <definedName name="DirectLoad" localSheetId="0">'[40]Dx_Tariff&amp;COP'!#REF!</definedName>
    <definedName name="DirectLoad">'[40]Dx_Tariff&amp;COP'!#REF!</definedName>
    <definedName name="DirectRate" localSheetId="0">#REF!</definedName>
    <definedName name="DirectRate">#REF!</definedName>
    <definedName name="DollarFormat" localSheetId="0">#REF!</definedName>
    <definedName name="DollarFormat">#REF!</definedName>
    <definedName name="DollarFormat_Area" localSheetId="0">#REF!</definedName>
    <definedName name="DollarFormat_Area">#REF!</definedName>
    <definedName name="DxBase" localSheetId="0">#REF!</definedName>
    <definedName name="DXDepr99" localSheetId="0">#REF!</definedName>
    <definedName name="DXDepr99">#REF!</definedName>
    <definedName name="DxOp" localSheetId="0">#REF!</definedName>
    <definedName name="eLDC_1505" localSheetId="0">#REF!</definedName>
    <definedName name="eLDC_1505">#REF!</definedName>
    <definedName name="ELDCLoad" localSheetId="0">'[40]Dx_Tariff&amp;COP'!#REF!</definedName>
    <definedName name="ELDCLoad">'[40]Dx_Tariff&amp;COP'!#REF!</definedName>
    <definedName name="ELDCRate" localSheetId="0">#REF!</definedName>
    <definedName name="ELDCRate">#REF!</definedName>
    <definedName name="Feb" localSheetId="0">#REF!</definedName>
    <definedName name="Feb">#REF!</definedName>
    <definedName name="FebActRetail">'[23]Total from CSS (Retail and MEU)'!$A$9:$X$80</definedName>
    <definedName name="FVRate0">'[41]Input - Proj Info'!$K$113</definedName>
    <definedName name="FVRate1">'[41]Input - Proj Info'!$K$114</definedName>
    <definedName name="FVRate2">'[41]Input - Proj Info'!$K$115</definedName>
    <definedName name="FVRate3">'[41]Input - Proj Info'!$K$116</definedName>
    <definedName name="FVRate4">'[41]Input - Proj Info'!$K$117</definedName>
    <definedName name="gl_tb_lookup">'[36]PV-FIXED ASSETS ACCOUNTS'!$A:$DM</definedName>
    <definedName name="HON_1505" localSheetId="0">#REF!</definedName>
    <definedName name="HON_1505">#REF!</definedName>
    <definedName name="HTML_CodePage" hidden="1">1252</definedName>
    <definedName name="HTML_Control" localSheetId="0" hidden="1">{"'2003 05 15'!$W$11:$AI$18","'2003 05 15'!$A$1:$V$30"}</definedName>
    <definedName name="HTML_Control" hidden="1">{"'2003 05 15'!$W$11:$AI$18","'2003 05 15'!$A$1:$V$30"}</definedName>
    <definedName name="HTML_Description" hidden="1">""</definedName>
    <definedName name="HTML_Email" hidden="1">""</definedName>
    <definedName name="HTML_Header" hidden="1">"2003 05 15"</definedName>
    <definedName name="HTML_LastUpdate" hidden="1">"5/15/2003"</definedName>
    <definedName name="HTML_LineAfter" hidden="1">FALSE</definedName>
    <definedName name="HTML_LineBefore" hidden="1">FALSE</definedName>
    <definedName name="HTML_Name" hidden="1">"Dave Sloan"</definedName>
    <definedName name="HTML_OBDlg2" hidden="1">TRUE</definedName>
    <definedName name="HTML_OBDlg4" hidden="1">TRUE</definedName>
    <definedName name="HTML_OS" hidden="1">0</definedName>
    <definedName name="HTML_PathFile" hidden="1">"N:\Time _ Cost Allocation\2003 03 AM Time Allocation\Results\MyHTML.htm"</definedName>
    <definedName name="HTML_Title" hidden="1">"2003 05 15 to Ian"</definedName>
    <definedName name="Huh?" localSheetId="0" hidden="1">{"'2003 05 15'!$W$11:$AI$18","'2003 05 15'!$A$1:$V$30"}</definedName>
    <definedName name="Huh?" hidden="1">{"'2003 05 15'!$W$11:$AI$18","'2003 05 15'!$A$1:$V$30"}</definedName>
    <definedName name="Intangible_pid_segment">'[36]YTD Intangible CIP by PID'!$A:$K</definedName>
    <definedName name="Jan_03_Estimate_p1" localSheetId="0">#REF!</definedName>
    <definedName name="Jan_03_Estimate_p1">#REF!</definedName>
    <definedName name="Jan_03_Estimate_p2" localSheetId="0">#REF!</definedName>
    <definedName name="Jan_03_Estimate_p2">#REF!</definedName>
    <definedName name="Jan_03_p3" localSheetId="0">#REF!</definedName>
    <definedName name="Jan_03_p3">#REF!</definedName>
    <definedName name="Jan_03_p4">#REF!</definedName>
    <definedName name="LDC" localSheetId="0">'[40]Dx_Tariff&amp;COP'!#REF!</definedName>
    <definedName name="LDC">'[40]Dx_Tariff&amp;COP'!#REF!</definedName>
    <definedName name="LDCkWh" localSheetId="0">'[40]Dx_Tariff&amp;COP'!#REF!</definedName>
    <definedName name="LDCkWh">'[40]Dx_Tariff&amp;COP'!#REF!</definedName>
    <definedName name="LDCkWh2" localSheetId="0">'[40]Dx_Tariff&amp;COP'!#REF!</definedName>
    <definedName name="LDCkWh2">'[40]Dx_Tariff&amp;COP'!#REF!</definedName>
    <definedName name="LDCkWh3" localSheetId="0">'[40]Dx_Tariff&amp;COP'!#REF!</definedName>
    <definedName name="LDCkWh3">'[40]Dx_Tariff&amp;COP'!#REF!</definedName>
    <definedName name="LDCLoads" localSheetId="0">'[40]Dx_Tariff&amp;COP'!#REF!</definedName>
    <definedName name="LDCLoads">'[40]Dx_Tariff&amp;COP'!#REF!</definedName>
    <definedName name="LDCRates" localSheetId="0">#REF!</definedName>
    <definedName name="LDCRates">#REF!</definedName>
    <definedName name="LDCRates2" localSheetId="0">#REF!</definedName>
    <definedName name="LDCRates2">#REF!</definedName>
    <definedName name="LoadForecast" localSheetId="0">'[40]Dx_Tariff&amp;COP'!#REF!</definedName>
    <definedName name="LoadForecast">'[40]Dx_Tariff&amp;COP'!#REF!</definedName>
    <definedName name="Loads" localSheetId="0">'[40]Dx_Tariff&amp;COP'!#REF!</definedName>
    <definedName name="Loads">'[40]Dx_Tariff&amp;COP'!#REF!</definedName>
    <definedName name="LU" localSheetId="0">#REF!</definedName>
    <definedName name="LU">#REF!</definedName>
    <definedName name="LYN" localSheetId="0">'[32]Source Mar 1-2001'!#REF!</definedName>
    <definedName name="LYN">'[32]Source Mar 1-2001'!#REF!</definedName>
    <definedName name="MEULoads" localSheetId="0">'[40]Dx_Tariff&amp;COP'!#REF!</definedName>
    <definedName name="MEULoads">'[40]Dx_Tariff&amp;COP'!#REF!</definedName>
    <definedName name="MEUR" localSheetId="0">#REF!</definedName>
    <definedName name="MEUR">#REF!</definedName>
    <definedName name="MEURates" localSheetId="0">#REF!</definedName>
    <definedName name="MEURates">#REF!</definedName>
    <definedName name="MEURTXLoad" localSheetId="0">'[40]Dx_Tariff&amp;COP'!#REF!</definedName>
    <definedName name="MEURTXLoad">'[40]Dx_Tariff&amp;COP'!#REF!</definedName>
    <definedName name="MEURTXRate" localSheetId="0">#REF!</definedName>
    <definedName name="MEURTXRate">#REF!</definedName>
    <definedName name="mil">[42]notes!$F$1</definedName>
    <definedName name="million">[43]notes!$J$1</definedName>
    <definedName name="misc1">'[3]97PVModel'!$C$14:$C$17</definedName>
    <definedName name="misc2">'[3]97PVModel'!$C$33:$C$36</definedName>
    <definedName name="misc3">'[3]97PVModel'!$C$52:$C$55</definedName>
    <definedName name="misc4">'[3]97PVModel'!$C$71:$C$74</definedName>
    <definedName name="misc5">'[3]97PVModel'!$C$90:$C$93</definedName>
    <definedName name="misc6">'[3]97PVModel'!$C$109:$C$112</definedName>
    <definedName name="mmm">'[44]Apr-03 Method'!$G$5</definedName>
    <definedName name="Month">'[45]Month Identifier'!$B$1</definedName>
    <definedName name="MONTHS" localSheetId="0">'[32]Source Mar 1-2001'!#REF!</definedName>
    <definedName name="MONTHS">'[32]Source Mar 1-2001'!#REF!</definedName>
    <definedName name="NELDC_kWhs" localSheetId="0">#REF!</definedName>
    <definedName name="NELDC_kWhs">#REF!</definedName>
    <definedName name="NNELDCkWhs" localSheetId="0">'[40]Dx_Tariff&amp;COP'!#REF!</definedName>
    <definedName name="NNELDCkWhs">'[40]Dx_Tariff&amp;COP'!#REF!</definedName>
    <definedName name="NvsASD">"V1999-12-29"</definedName>
    <definedName name="NvsAutoDrillOk">"VN"</definedName>
    <definedName name="NvsElapsedTime">0.000695023147272877</definedName>
    <definedName name="NvsEndTime">36951.4243821759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"%,X,RZF..OHnplode,CZF.."</definedName>
    <definedName name="NvsPanelEffdt">"V1901-01-01"</definedName>
    <definedName name="NvsPanelSetid">"VSHARE"</definedName>
    <definedName name="NvsParentRef" localSheetId="0">#REF!</definedName>
    <definedName name="NvsParentRef">#REF!</definedName>
    <definedName name="NvsReqBU">"V900"</definedName>
    <definedName name="NvsReqBUOnly">"VN"</definedName>
    <definedName name="NvsTransLed">"VN"</definedName>
    <definedName name="NvsTreeASD">"V1999-12-29"</definedName>
    <definedName name="NvsValTbl.ACCOUNT">"GL_ACCOUNT_TBL"</definedName>
    <definedName name="NvsValTbl.BUSINESS_UNIT">"BUS_UNIT_TBL_GL"</definedName>
    <definedName name="NvsValTbl.CURRENCY_CD">"CURRENCY_CD_TBL"</definedName>
    <definedName name="Old_Print_Area_A" localSheetId="0">#REF!</definedName>
    <definedName name="Old_Print_Area_A">#REF!</definedName>
    <definedName name="overhead">'[41]Input - Proj Info'!$I$148</definedName>
    <definedName name="Percent_Area">[46]INCOME!$I$15:$I$50,[46]INCOME!$N$15:$N$50,[46]INCOME!$X$15:$X$50,[46]INCOME!$AC$15:$AC$50</definedName>
    <definedName name="_xlnm.Print_Area" localSheetId="0">#REF!</definedName>
    <definedName name="_xlnm.Print_Area">#REF!</definedName>
    <definedName name="Prudential_2002" localSheetId="0">#REF!</definedName>
    <definedName name="Prudential_2002">#REF!</definedName>
    <definedName name="Prudential_2003" localSheetId="0">#REF!</definedName>
    <definedName name="Prudential_2003">#REF!</definedName>
    <definedName name="PV_Rate">#REF!</definedName>
    <definedName name="PYDATA">'[38]Prior YE TB'!$A$1:$AF$1514</definedName>
    <definedName name="q1bpe">'[47]q1 2002'!$A$15:$F$21</definedName>
    <definedName name="QAP_EXTRACT_CA" localSheetId="0">#REF!</definedName>
    <definedName name="QAP_EXTRACT_CA">#REF!</definedName>
    <definedName name="RateLookup" localSheetId="0">#REF!</definedName>
    <definedName name="RateLookup">#REF!</definedName>
    <definedName name="RatesScenarios" localSheetId="0">[48]Fcst!#REF!</definedName>
    <definedName name="RatesScenarios">[48]Fcst!#REF!</definedName>
    <definedName name="RBU" localSheetId="0">#REF!</definedName>
    <definedName name="RBU">#REF!</definedName>
    <definedName name="Report_Date">[49]notes!$B$3</definedName>
    <definedName name="Report_Month">[49]notes!$B$4</definedName>
    <definedName name="Retailers_1505" localSheetId="0">#REF!</definedName>
    <definedName name="Retailers_1505">#REF!</definedName>
    <definedName name="RetailRates" localSheetId="0">#REF!</definedName>
    <definedName name="RetailRates">#REF!</definedName>
    <definedName name="REVERSAL_VAL">'[50]valid values'!$AB$2:$AB$3</definedName>
    <definedName name="Revised_PV_Rates">'[3]97PVModel'!$A$432:$AB$605</definedName>
    <definedName name="RID" localSheetId="0">[46]INCOME!#REF!</definedName>
    <definedName name="RID">[46]INCOME!#REF!</definedName>
    <definedName name="RMDepr" localSheetId="0">#REF!</definedName>
    <definedName name="RMDepr">#REF!</definedName>
    <definedName name="SCN" localSheetId="0">'[32]Source Mar 1-2001'!#REF!</definedName>
    <definedName name="SCN">'[32]Source Mar 1-2001'!#REF!</definedName>
    <definedName name="SFV" localSheetId="0">#REF!</definedName>
    <definedName name="SFV">#REF!</definedName>
    <definedName name="Split_kWh_First___Balance_040212b_Summary_Query" localSheetId="0">#REF!</definedName>
    <definedName name="Split_kWh_First___Balance_040212b_Summary_Query">#REF!</definedName>
    <definedName name="START_YR">'[41]Input - Proj Info'!$M$27</definedName>
    <definedName name="Summary" localSheetId="0">#REF!</definedName>
    <definedName name="Summary">#REF!</definedName>
    <definedName name="thou">[42]notes!$I$1</definedName>
    <definedName name="Trade_Month">[33]notes!$B$5</definedName>
    <definedName name="TxBase" localSheetId="0">#REF!</definedName>
    <definedName name="TxBase">#REF!</definedName>
    <definedName name="TXLDCLoad" localSheetId="0">'[40]Dx_Tariff&amp;COP'!#REF!</definedName>
    <definedName name="TXLDCLoad">'[40]Dx_Tariff&amp;COP'!#REF!</definedName>
    <definedName name="TXLDCRate" localSheetId="0">#REF!</definedName>
    <definedName name="TXLDCRate">#REF!</definedName>
    <definedName name="TxOp" localSheetId="0">#REF!</definedName>
    <definedName name="TxOp">#REF!</definedName>
    <definedName name="Update_Date">'[51]47. 2003 Comp&amp;Benefits Summary'!$AB$1</definedName>
    <definedName name="usofa">'[52]usofa mapping for brampton'!$A$2:$C$1688</definedName>
    <definedName name="wrn.HO._.Cost._.Alloc." localSheetId="0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localSheetId="0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5" i="2" l="1"/>
  <c r="M95" i="2"/>
  <c r="Q94" i="2"/>
  <c r="O94" i="2"/>
  <c r="Q93" i="2"/>
  <c r="D93" i="2"/>
  <c r="Q92" i="2"/>
  <c r="O92" i="2"/>
  <c r="Q91" i="2"/>
  <c r="O91" i="2"/>
  <c r="M91" i="2"/>
  <c r="Q90" i="2"/>
  <c r="O90" i="2"/>
  <c r="Q89" i="2"/>
  <c r="O89" i="2"/>
  <c r="M89" i="2"/>
  <c r="M88" i="2"/>
  <c r="Q88" i="2"/>
  <c r="O88" i="2"/>
  <c r="D88" i="2"/>
  <c r="F88" i="2" s="1"/>
  <c r="Q87" i="2"/>
  <c r="O87" i="2"/>
  <c r="M87" i="2"/>
  <c r="Q86" i="2"/>
  <c r="M86" i="2"/>
  <c r="R86" i="2"/>
  <c r="O86" i="2"/>
  <c r="D86" i="2"/>
  <c r="Q85" i="2"/>
  <c r="O85" i="2"/>
  <c r="M85" i="2"/>
  <c r="Q84" i="2"/>
  <c r="O84" i="2"/>
  <c r="M84" i="2"/>
  <c r="Q83" i="2"/>
  <c r="O83" i="2"/>
  <c r="Q82" i="2"/>
  <c r="O82" i="2"/>
  <c r="Q81" i="2"/>
  <c r="O81" i="2"/>
  <c r="M81" i="2"/>
  <c r="Q80" i="2"/>
  <c r="O80" i="2"/>
  <c r="M80" i="2"/>
  <c r="Q79" i="2"/>
  <c r="O79" i="2"/>
  <c r="M79" i="2"/>
  <c r="Q78" i="2"/>
  <c r="O78" i="2"/>
  <c r="M78" i="2"/>
  <c r="Q77" i="2"/>
  <c r="O77" i="2"/>
  <c r="M77" i="2"/>
  <c r="Q76" i="2"/>
  <c r="O76" i="2"/>
  <c r="M76" i="2"/>
  <c r="O62" i="2"/>
  <c r="M62" i="2"/>
  <c r="Q61" i="2"/>
  <c r="O61" i="2"/>
  <c r="Q60" i="2"/>
  <c r="O60" i="2"/>
  <c r="Q59" i="2"/>
  <c r="O59" i="2"/>
  <c r="Q58" i="2"/>
  <c r="O58" i="2"/>
  <c r="Q57" i="2"/>
  <c r="O57" i="2"/>
  <c r="Q56" i="2"/>
  <c r="O56" i="2"/>
  <c r="Q55" i="2"/>
  <c r="O55" i="2"/>
  <c r="M55" i="2"/>
  <c r="Q54" i="2"/>
  <c r="O54" i="2"/>
  <c r="M54" i="2"/>
  <c r="Q53" i="2"/>
  <c r="O53" i="2"/>
  <c r="M53" i="2"/>
  <c r="K53" i="2"/>
  <c r="Q52" i="2"/>
  <c r="R52" i="2"/>
  <c r="O52" i="2"/>
  <c r="K52" i="2"/>
  <c r="Q51" i="2"/>
  <c r="O51" i="2"/>
  <c r="Q50" i="2"/>
  <c r="O50" i="2"/>
  <c r="Q49" i="2"/>
  <c r="O49" i="2"/>
  <c r="Q48" i="2"/>
  <c r="O48" i="2"/>
  <c r="Q47" i="2"/>
  <c r="O47" i="2"/>
  <c r="Q46" i="2"/>
  <c r="O46" i="2"/>
  <c r="Q45" i="2"/>
  <c r="O45" i="2"/>
  <c r="Q44" i="2"/>
  <c r="O44" i="2"/>
  <c r="Q43" i="2"/>
  <c r="O43" i="2"/>
  <c r="Q31" i="2"/>
  <c r="O31" i="2"/>
  <c r="M31" i="2"/>
  <c r="E32" i="2"/>
  <c r="O32" i="2" s="1"/>
  <c r="Q29" i="2"/>
  <c r="O29" i="2"/>
  <c r="M29" i="2"/>
  <c r="L29" i="2"/>
  <c r="Q28" i="2"/>
  <c r="O28" i="2"/>
  <c r="L28" i="2"/>
  <c r="Q27" i="2"/>
  <c r="O27" i="2"/>
  <c r="L27" i="2"/>
  <c r="Q26" i="2"/>
  <c r="O26" i="2"/>
  <c r="Q25" i="2"/>
  <c r="O25" i="2"/>
  <c r="Q24" i="2"/>
  <c r="O24" i="2"/>
  <c r="Q23" i="2"/>
  <c r="O23" i="2"/>
  <c r="Q22" i="2"/>
  <c r="O22" i="2"/>
  <c r="M22" i="2"/>
  <c r="Q21" i="2"/>
  <c r="O21" i="2"/>
  <c r="M21" i="2"/>
  <c r="L21" i="2"/>
  <c r="Q20" i="2"/>
  <c r="O20" i="2"/>
  <c r="M20" i="2"/>
  <c r="L20" i="2"/>
  <c r="Q19" i="2"/>
  <c r="O19" i="2"/>
  <c r="M19" i="2"/>
  <c r="L19" i="2"/>
  <c r="Q18" i="2"/>
  <c r="O18" i="2"/>
  <c r="M18" i="2"/>
  <c r="L18" i="2"/>
  <c r="Q17" i="2"/>
  <c r="O17" i="2"/>
  <c r="M17" i="2"/>
  <c r="L17" i="2"/>
  <c r="Q16" i="2"/>
  <c r="O16" i="2"/>
  <c r="M16" i="2"/>
  <c r="L16" i="2"/>
  <c r="Q15" i="2"/>
  <c r="O15" i="2"/>
  <c r="M15" i="2"/>
  <c r="L15" i="2"/>
  <c r="Q14" i="2"/>
  <c r="O14" i="2"/>
  <c r="M14" i="2"/>
  <c r="L14" i="2"/>
  <c r="Q13" i="2"/>
  <c r="O13" i="2"/>
  <c r="M13" i="2"/>
  <c r="L13" i="2"/>
  <c r="C64" i="1"/>
  <c r="S64" i="1" s="1"/>
  <c r="H58" i="1"/>
  <c r="R58" i="1" s="1"/>
  <c r="C68" i="1"/>
  <c r="E67" i="1"/>
  <c r="M33" i="1"/>
  <c r="S33" i="1" s="1"/>
  <c r="E66" i="1"/>
  <c r="O66" i="1" s="1"/>
  <c r="C66" i="1"/>
  <c r="B66" i="1"/>
  <c r="E65" i="1"/>
  <c r="O65" i="1" s="1"/>
  <c r="C65" i="1"/>
  <c r="B65" i="1"/>
  <c r="O31" i="1"/>
  <c r="M31" i="1"/>
  <c r="S31" i="1" s="1"/>
  <c r="E64" i="1"/>
  <c r="O64" i="1" s="1"/>
  <c r="B64" i="1"/>
  <c r="O30" i="1"/>
  <c r="E63" i="1"/>
  <c r="O63" i="1" s="1"/>
  <c r="C63" i="1"/>
  <c r="B63" i="1"/>
  <c r="E62" i="1"/>
  <c r="O62" i="1" s="1"/>
  <c r="C62" i="1"/>
  <c r="B62" i="1"/>
  <c r="E61" i="1"/>
  <c r="O61" i="1" s="1"/>
  <c r="C61" i="1"/>
  <c r="B61" i="1"/>
  <c r="E60" i="1"/>
  <c r="O60" i="1" s="1"/>
  <c r="C60" i="1"/>
  <c r="B60" i="1"/>
  <c r="E59" i="1"/>
  <c r="O59" i="1" s="1"/>
  <c r="C59" i="1"/>
  <c r="B59" i="1"/>
  <c r="R25" i="1"/>
  <c r="H25" i="1"/>
  <c r="E58" i="1"/>
  <c r="O58" i="1" s="1"/>
  <c r="C58" i="1"/>
  <c r="M58" i="1" s="1"/>
  <c r="B58" i="1"/>
  <c r="E57" i="1"/>
  <c r="O57" i="1" s="1"/>
  <c r="C57" i="1"/>
  <c r="B57" i="1"/>
  <c r="E56" i="1"/>
  <c r="O56" i="1" s="1"/>
  <c r="C56" i="1"/>
  <c r="B56" i="1"/>
  <c r="E55" i="1"/>
  <c r="O55" i="1" s="1"/>
  <c r="C55" i="1"/>
  <c r="B55" i="1"/>
  <c r="L55" i="1" s="1"/>
  <c r="E54" i="1"/>
  <c r="O54" i="1" s="1"/>
  <c r="C54" i="1"/>
  <c r="S54" i="1" s="1"/>
  <c r="O20" i="1"/>
  <c r="E53" i="1"/>
  <c r="O53" i="1" s="1"/>
  <c r="C53" i="1"/>
  <c r="B53" i="1"/>
  <c r="E52" i="1"/>
  <c r="O52" i="1" s="1"/>
  <c r="C52" i="1"/>
  <c r="B52" i="1"/>
  <c r="L52" i="1" s="1"/>
  <c r="E51" i="1"/>
  <c r="O51" i="1" s="1"/>
  <c r="C51" i="1"/>
  <c r="S51" i="1" s="1"/>
  <c r="B51" i="1"/>
  <c r="E50" i="1"/>
  <c r="O50" i="1" s="1"/>
  <c r="C50" i="1"/>
  <c r="E49" i="1"/>
  <c r="O49" i="1" s="1"/>
  <c r="D16" i="1"/>
  <c r="N16" i="1" s="1"/>
  <c r="B49" i="1"/>
  <c r="L49" i="1" s="1"/>
  <c r="D54" i="2" l="1"/>
  <c r="D92" i="2"/>
  <c r="D62" i="2"/>
  <c r="D56" i="2"/>
  <c r="F56" i="2" s="1"/>
  <c r="H56" i="2" s="1"/>
  <c r="I56" i="2" s="1"/>
  <c r="D85" i="2"/>
  <c r="F85" i="2" s="1"/>
  <c r="H85" i="2" s="1"/>
  <c r="I85" i="2" s="1"/>
  <c r="D87" i="2"/>
  <c r="F87" i="2" s="1"/>
  <c r="H87" i="2" s="1"/>
  <c r="S53" i="2"/>
  <c r="D76" i="2"/>
  <c r="F76" i="2" s="1"/>
  <c r="H76" i="2" s="1"/>
  <c r="D81" i="2"/>
  <c r="F81" i="2" s="1"/>
  <c r="H81" i="2" s="1"/>
  <c r="H88" i="2"/>
  <c r="I88" i="2" s="1"/>
  <c r="D91" i="2"/>
  <c r="S14" i="2"/>
  <c r="D25" i="2"/>
  <c r="F25" i="2" s="1"/>
  <c r="H25" i="2" s="1"/>
  <c r="I25" i="2" s="1"/>
  <c r="D52" i="2"/>
  <c r="I52" i="2" s="1"/>
  <c r="D30" i="2"/>
  <c r="D89" i="2"/>
  <c r="F89" i="2" s="1"/>
  <c r="H89" i="2" s="1"/>
  <c r="S15" i="2"/>
  <c r="I22" i="2"/>
  <c r="D26" i="2"/>
  <c r="G32" i="2"/>
  <c r="D55" i="2"/>
  <c r="D78" i="2"/>
  <c r="F78" i="2" s="1"/>
  <c r="H78" i="2" s="1"/>
  <c r="I78" i="2" s="1"/>
  <c r="S28" i="2"/>
  <c r="S16" i="2"/>
  <c r="S77" i="2"/>
  <c r="D82" i="2"/>
  <c r="S13" i="2"/>
  <c r="S17" i="2"/>
  <c r="D23" i="2"/>
  <c r="F23" i="2" s="1"/>
  <c r="H23" i="2" s="1"/>
  <c r="I23" i="2" s="1"/>
  <c r="B32" i="2"/>
  <c r="L32" i="2" s="1"/>
  <c r="Q30" i="2"/>
  <c r="D77" i="2"/>
  <c r="F77" i="2" s="1"/>
  <c r="H77" i="2" s="1"/>
  <c r="S84" i="2"/>
  <c r="S85" i="2"/>
  <c r="S87" i="2"/>
  <c r="S18" i="2"/>
  <c r="D24" i="2"/>
  <c r="F24" i="2" s="1"/>
  <c r="H24" i="2" s="1"/>
  <c r="I24" i="2" s="1"/>
  <c r="D53" i="2"/>
  <c r="D80" i="2"/>
  <c r="D83" i="2"/>
  <c r="F83" i="2" s="1"/>
  <c r="H83" i="2" s="1"/>
  <c r="I83" i="2" s="1"/>
  <c r="D84" i="2"/>
  <c r="F84" i="2" s="1"/>
  <c r="H84" i="2" s="1"/>
  <c r="D19" i="1"/>
  <c r="F19" i="1" s="1"/>
  <c r="H19" i="1" s="1"/>
  <c r="I19" i="1" s="1"/>
  <c r="D26" i="1"/>
  <c r="N26" i="1" s="1"/>
  <c r="M18" i="1"/>
  <c r="S18" i="1" s="1"/>
  <c r="D20" i="1"/>
  <c r="N20" i="1" s="1"/>
  <c r="P20" i="1" s="1"/>
  <c r="R20" i="1" s="1"/>
  <c r="D23" i="1"/>
  <c r="F23" i="1" s="1"/>
  <c r="H23" i="1" s="1"/>
  <c r="I23" i="1" s="1"/>
  <c r="M28" i="1"/>
  <c r="S28" i="1" s="1"/>
  <c r="D30" i="1"/>
  <c r="N30" i="1" s="1"/>
  <c r="P30" i="1" s="1"/>
  <c r="R30" i="1" s="1"/>
  <c r="D31" i="1"/>
  <c r="N31" i="1" s="1"/>
  <c r="P31" i="1" s="1"/>
  <c r="R31" i="1" s="1"/>
  <c r="L23" i="1"/>
  <c r="O24" i="1"/>
  <c r="D29" i="1"/>
  <c r="F29" i="1" s="1"/>
  <c r="H29" i="1" s="1"/>
  <c r="I29" i="1" s="1"/>
  <c r="O16" i="1"/>
  <c r="P16" i="1" s="1"/>
  <c r="L19" i="1"/>
  <c r="M22" i="1"/>
  <c r="S22" i="1" s="1"/>
  <c r="D24" i="1"/>
  <c r="N24" i="1" s="1"/>
  <c r="P24" i="1" s="1"/>
  <c r="R24" i="1" s="1"/>
  <c r="O26" i="1"/>
  <c r="L29" i="1"/>
  <c r="M64" i="1"/>
  <c r="O67" i="1"/>
  <c r="M53" i="1"/>
  <c r="S53" i="1"/>
  <c r="S50" i="1"/>
  <c r="M50" i="1"/>
  <c r="D51" i="1"/>
  <c r="L51" i="1"/>
  <c r="F16" i="1"/>
  <c r="H16" i="1" s="1"/>
  <c r="I16" i="1" s="1"/>
  <c r="M16" i="1"/>
  <c r="L17" i="1"/>
  <c r="D18" i="1"/>
  <c r="O18" i="1"/>
  <c r="M52" i="1"/>
  <c r="S52" i="1"/>
  <c r="N19" i="1"/>
  <c r="L53" i="1"/>
  <c r="D53" i="1"/>
  <c r="M20" i="1"/>
  <c r="S20" i="1" s="1"/>
  <c r="L21" i="1"/>
  <c r="D22" i="1"/>
  <c r="O22" i="1"/>
  <c r="M56" i="1"/>
  <c r="S56" i="1"/>
  <c r="N23" i="1"/>
  <c r="L57" i="1"/>
  <c r="D57" i="1"/>
  <c r="M24" i="1"/>
  <c r="S24" i="1" s="1"/>
  <c r="L25" i="1"/>
  <c r="L59" i="1"/>
  <c r="D59" i="1"/>
  <c r="F26" i="1"/>
  <c r="H26" i="1" s="1"/>
  <c r="I26" i="1" s="1"/>
  <c r="M26" i="1"/>
  <c r="S26" i="1" s="1"/>
  <c r="L27" i="1"/>
  <c r="D28" i="1"/>
  <c r="O28" i="1"/>
  <c r="M62" i="1"/>
  <c r="S62" i="1"/>
  <c r="L63" i="1"/>
  <c r="D63" i="1"/>
  <c r="M30" i="1"/>
  <c r="S30" i="1" s="1"/>
  <c r="L32" i="1"/>
  <c r="D33" i="1"/>
  <c r="O33" i="1"/>
  <c r="C36" i="1"/>
  <c r="C67" i="1"/>
  <c r="S68" i="1"/>
  <c r="M68" i="1"/>
  <c r="M35" i="1"/>
  <c r="S35" i="1" s="1"/>
  <c r="C49" i="1"/>
  <c r="B50" i="1"/>
  <c r="M54" i="1"/>
  <c r="M17" i="1"/>
  <c r="S17" i="1" s="1"/>
  <c r="L18" i="1"/>
  <c r="O19" i="1"/>
  <c r="M21" i="1"/>
  <c r="S21" i="1" s="1"/>
  <c r="L22" i="1"/>
  <c r="O23" i="1"/>
  <c r="S57" i="1"/>
  <c r="M57" i="1"/>
  <c r="I58" i="1"/>
  <c r="D58" i="1"/>
  <c r="L58" i="1"/>
  <c r="T58" i="1" s="1"/>
  <c r="M25" i="1"/>
  <c r="S59" i="1"/>
  <c r="M59" i="1"/>
  <c r="D60" i="1"/>
  <c r="L60" i="1"/>
  <c r="M27" i="1"/>
  <c r="S27" i="1" s="1"/>
  <c r="L28" i="1"/>
  <c r="O29" i="1"/>
  <c r="S63" i="1"/>
  <c r="M63" i="1"/>
  <c r="D64" i="1"/>
  <c r="L64" i="1"/>
  <c r="L65" i="1"/>
  <c r="D65" i="1"/>
  <c r="M32" i="1"/>
  <c r="S32" i="1" s="1"/>
  <c r="L33" i="1"/>
  <c r="O35" i="1"/>
  <c r="E68" i="1"/>
  <c r="O68" i="1" s="1"/>
  <c r="D49" i="1"/>
  <c r="M51" i="1"/>
  <c r="N26" i="2"/>
  <c r="P26" i="2" s="1"/>
  <c r="R26" i="2" s="1"/>
  <c r="F26" i="2"/>
  <c r="H26" i="2" s="1"/>
  <c r="I26" i="2" s="1"/>
  <c r="D55" i="1"/>
  <c r="S60" i="1"/>
  <c r="M60" i="1"/>
  <c r="L61" i="1"/>
  <c r="D61" i="1"/>
  <c r="S65" i="1"/>
  <c r="M65" i="1"/>
  <c r="L66" i="1"/>
  <c r="D66" i="1"/>
  <c r="E69" i="1"/>
  <c r="O69" i="1" s="1"/>
  <c r="O36" i="1"/>
  <c r="D52" i="1"/>
  <c r="B54" i="1"/>
  <c r="N23" i="2"/>
  <c r="P23" i="2" s="1"/>
  <c r="R23" i="2" s="1"/>
  <c r="L16" i="1"/>
  <c r="D17" i="1"/>
  <c r="O17" i="1"/>
  <c r="M19" i="1"/>
  <c r="S19" i="1" s="1"/>
  <c r="L20" i="1"/>
  <c r="D21" i="1"/>
  <c r="O21" i="1"/>
  <c r="S55" i="1"/>
  <c r="M55" i="1"/>
  <c r="L56" i="1"/>
  <c r="D56" i="1"/>
  <c r="M23" i="1"/>
  <c r="S23" i="1" s="1"/>
  <c r="L24" i="1"/>
  <c r="D25" i="1"/>
  <c r="I25" i="1"/>
  <c r="O25" i="1"/>
  <c r="L26" i="1"/>
  <c r="D27" i="1"/>
  <c r="O27" i="1"/>
  <c r="S61" i="1"/>
  <c r="M61" i="1"/>
  <c r="L62" i="1"/>
  <c r="D62" i="1"/>
  <c r="M29" i="1"/>
  <c r="S29" i="1" s="1"/>
  <c r="L30" i="1"/>
  <c r="L31" i="1"/>
  <c r="T31" i="1" s="1"/>
  <c r="D32" i="1"/>
  <c r="O32" i="1"/>
  <c r="M66" i="1"/>
  <c r="S66" i="1"/>
  <c r="B34" i="1"/>
  <c r="D35" i="1"/>
  <c r="B68" i="1"/>
  <c r="L35" i="1"/>
  <c r="D13" i="2"/>
  <c r="D14" i="2"/>
  <c r="D15" i="2"/>
  <c r="D16" i="2"/>
  <c r="D17" i="2"/>
  <c r="D18" i="2"/>
  <c r="D19" i="2"/>
  <c r="D20" i="2"/>
  <c r="D21" i="2"/>
  <c r="D22" i="2"/>
  <c r="L22" i="2"/>
  <c r="T22" i="2" s="1"/>
  <c r="L52" i="2" s="1"/>
  <c r="S23" i="2"/>
  <c r="S24" i="2"/>
  <c r="S25" i="2"/>
  <c r="S26" i="2"/>
  <c r="M30" i="2"/>
  <c r="D31" i="2"/>
  <c r="D32" i="2" s="1"/>
  <c r="N32" i="2" s="1"/>
  <c r="P32" i="2" s="1"/>
  <c r="C32" i="2"/>
  <c r="M32" i="2" s="1"/>
  <c r="S19" i="2"/>
  <c r="S20" i="2"/>
  <c r="S21" i="2"/>
  <c r="L23" i="2"/>
  <c r="L24" i="2"/>
  <c r="L25" i="2"/>
  <c r="L26" i="2"/>
  <c r="S29" i="2"/>
  <c r="D29" i="2"/>
  <c r="N30" i="2"/>
  <c r="F30" i="2"/>
  <c r="S31" i="2"/>
  <c r="M23" i="2"/>
  <c r="M24" i="2"/>
  <c r="M25" i="2"/>
  <c r="M26" i="2"/>
  <c r="S27" i="2"/>
  <c r="D28" i="2"/>
  <c r="M28" i="2"/>
  <c r="D27" i="2"/>
  <c r="M27" i="2"/>
  <c r="D43" i="2"/>
  <c r="M43" i="2"/>
  <c r="S43" i="2" s="1"/>
  <c r="L30" i="2"/>
  <c r="L31" i="2"/>
  <c r="M56" i="2"/>
  <c r="S56" i="2" s="1"/>
  <c r="M57" i="2"/>
  <c r="S57" i="2" s="1"/>
  <c r="D57" i="2"/>
  <c r="M59" i="2"/>
  <c r="S59" i="2" s="1"/>
  <c r="D59" i="2"/>
  <c r="S61" i="2"/>
  <c r="M61" i="2"/>
  <c r="M44" i="2"/>
  <c r="S44" i="2" s="1"/>
  <c r="M45" i="2"/>
  <c r="S45" i="2" s="1"/>
  <c r="M46" i="2"/>
  <c r="S46" i="2" s="1"/>
  <c r="M47" i="2"/>
  <c r="S47" i="2" s="1"/>
  <c r="M48" i="2"/>
  <c r="S48" i="2" s="1"/>
  <c r="M49" i="2"/>
  <c r="S49" i="2" s="1"/>
  <c r="M50" i="2"/>
  <c r="S50" i="2" s="1"/>
  <c r="M51" i="2"/>
  <c r="S51" i="2" s="1"/>
  <c r="M52" i="2"/>
  <c r="F54" i="2"/>
  <c r="H54" i="2" s="1"/>
  <c r="I54" i="2" s="1"/>
  <c r="S54" i="2"/>
  <c r="F55" i="2"/>
  <c r="H55" i="2" s="1"/>
  <c r="S55" i="2"/>
  <c r="D79" i="2"/>
  <c r="S79" i="2"/>
  <c r="D44" i="2"/>
  <c r="D45" i="2"/>
  <c r="D46" i="2"/>
  <c r="D47" i="2"/>
  <c r="D48" i="2"/>
  <c r="D49" i="2"/>
  <c r="D50" i="2"/>
  <c r="D51" i="2"/>
  <c r="M58" i="2"/>
  <c r="S58" i="2" s="1"/>
  <c r="D58" i="2"/>
  <c r="M60" i="2"/>
  <c r="D60" i="2"/>
  <c r="N62" i="2"/>
  <c r="P62" i="2" s="1"/>
  <c r="F62" i="2"/>
  <c r="I86" i="2"/>
  <c r="F86" i="2"/>
  <c r="O30" i="2"/>
  <c r="D61" i="2"/>
  <c r="O93" i="2"/>
  <c r="F80" i="2"/>
  <c r="H80" i="2" s="1"/>
  <c r="I80" i="2" s="1"/>
  <c r="S94" i="2"/>
  <c r="S80" i="2"/>
  <c r="S91" i="2"/>
  <c r="F92" i="2"/>
  <c r="H92" i="2" s="1"/>
  <c r="I92" i="2" s="1"/>
  <c r="D94" i="2"/>
  <c r="M94" i="2"/>
  <c r="S76" i="2"/>
  <c r="S82" i="2"/>
  <c r="M82" i="2"/>
  <c r="D90" i="2"/>
  <c r="S92" i="2"/>
  <c r="M92" i="2"/>
  <c r="S78" i="2"/>
  <c r="S81" i="2"/>
  <c r="M83" i="2"/>
  <c r="S83" i="2"/>
  <c r="S89" i="2"/>
  <c r="S90" i="2"/>
  <c r="M90" i="2"/>
  <c r="F91" i="2"/>
  <c r="H91" i="2" s="1"/>
  <c r="I91" i="2" s="1"/>
  <c r="D95" i="2"/>
  <c r="S88" i="2"/>
  <c r="F93" i="2"/>
  <c r="N29" i="1" l="1"/>
  <c r="P29" i="1" s="1"/>
  <c r="R29" i="1" s="1"/>
  <c r="F24" i="1"/>
  <c r="H24" i="1" s="1"/>
  <c r="I24" i="1" s="1"/>
  <c r="T24" i="1"/>
  <c r="F30" i="1"/>
  <c r="H30" i="1" s="1"/>
  <c r="I30" i="1" s="1"/>
  <c r="I89" i="2"/>
  <c r="I76" i="2"/>
  <c r="M93" i="2"/>
  <c r="N25" i="2"/>
  <c r="P25" i="2" s="1"/>
  <c r="R25" i="2" s="1"/>
  <c r="T25" i="2" s="1"/>
  <c r="L55" i="2" s="1"/>
  <c r="I55" i="2"/>
  <c r="I87" i="2"/>
  <c r="N24" i="2"/>
  <c r="P24" i="2" s="1"/>
  <c r="R24" i="2" s="1"/>
  <c r="I81" i="2"/>
  <c r="F52" i="2"/>
  <c r="F53" i="2"/>
  <c r="H53" i="2" s="1"/>
  <c r="I53" i="2" s="1"/>
  <c r="I84" i="2"/>
  <c r="F82" i="2"/>
  <c r="H82" i="2" s="1"/>
  <c r="I82" i="2" s="1"/>
  <c r="T23" i="2"/>
  <c r="L53" i="2" s="1"/>
  <c r="S30" i="2"/>
  <c r="S32" i="2" s="1"/>
  <c r="T30" i="1"/>
  <c r="F20" i="1"/>
  <c r="H20" i="1" s="1"/>
  <c r="I20" i="1" s="1"/>
  <c r="P26" i="1"/>
  <c r="R26" i="1" s="1"/>
  <c r="T26" i="1" s="1"/>
  <c r="O34" i="1"/>
  <c r="T20" i="1"/>
  <c r="F31" i="1"/>
  <c r="H31" i="1" s="1"/>
  <c r="I31" i="1" s="1"/>
  <c r="P30" i="2"/>
  <c r="F94" i="2"/>
  <c r="H94" i="2" s="1"/>
  <c r="I94" i="2" s="1"/>
  <c r="N94" i="2"/>
  <c r="P94" i="2" s="1"/>
  <c r="R94" i="2" s="1"/>
  <c r="F60" i="2"/>
  <c r="F48" i="2"/>
  <c r="H48" i="2" s="1"/>
  <c r="I48" i="2" s="1"/>
  <c r="F44" i="2"/>
  <c r="H44" i="2" s="1"/>
  <c r="I44" i="2" s="1"/>
  <c r="S60" i="2"/>
  <c r="S62" i="2" s="1"/>
  <c r="T52" i="2"/>
  <c r="L85" i="2" s="1"/>
  <c r="N52" i="2"/>
  <c r="P52" i="2" s="1"/>
  <c r="D68" i="1"/>
  <c r="L68" i="1"/>
  <c r="N61" i="1"/>
  <c r="P61" i="1" s="1"/>
  <c r="R61" i="1" s="1"/>
  <c r="T61" i="1" s="1"/>
  <c r="F61" i="1"/>
  <c r="H61" i="1" s="1"/>
  <c r="I61" i="1" s="1"/>
  <c r="N95" i="2"/>
  <c r="P95" i="2" s="1"/>
  <c r="F95" i="2"/>
  <c r="F51" i="2"/>
  <c r="H51" i="2" s="1"/>
  <c r="I51" i="2" s="1"/>
  <c r="F47" i="2"/>
  <c r="H47" i="2" s="1"/>
  <c r="I47" i="2" s="1"/>
  <c r="F79" i="2"/>
  <c r="H79" i="2" s="1"/>
  <c r="I79" i="2" s="1"/>
  <c r="F57" i="2"/>
  <c r="H57" i="2" s="1"/>
  <c r="I57" i="2"/>
  <c r="F43" i="2"/>
  <c r="H43" i="2" s="1"/>
  <c r="N22" i="2"/>
  <c r="P22" i="2" s="1"/>
  <c r="F22" i="2"/>
  <c r="F20" i="2"/>
  <c r="H20" i="2" s="1"/>
  <c r="I20" i="2" s="1"/>
  <c r="N20" i="2"/>
  <c r="P20" i="2" s="1"/>
  <c r="R20" i="2" s="1"/>
  <c r="F18" i="2"/>
  <c r="H18" i="2" s="1"/>
  <c r="I18" i="2" s="1"/>
  <c r="N18" i="2"/>
  <c r="P18" i="2" s="1"/>
  <c r="R18" i="2" s="1"/>
  <c r="F16" i="2"/>
  <c r="H16" i="2" s="1"/>
  <c r="I16" i="2" s="1"/>
  <c r="N16" i="2"/>
  <c r="P16" i="2" s="1"/>
  <c r="R16" i="2" s="1"/>
  <c r="F14" i="2"/>
  <c r="H14" i="2" s="1"/>
  <c r="I14" i="2" s="1"/>
  <c r="N14" i="2"/>
  <c r="P14" i="2" s="1"/>
  <c r="R14" i="2" s="1"/>
  <c r="F35" i="1"/>
  <c r="H35" i="1" s="1"/>
  <c r="I35" i="1" s="1"/>
  <c r="N35" i="1"/>
  <c r="P35" i="1" s="1"/>
  <c r="R35" i="1" s="1"/>
  <c r="N32" i="1"/>
  <c r="P32" i="1" s="1"/>
  <c r="R32" i="1" s="1"/>
  <c r="T32" i="1" s="1"/>
  <c r="F32" i="1"/>
  <c r="H32" i="1" s="1"/>
  <c r="I32" i="1" s="1"/>
  <c r="N21" i="1"/>
  <c r="P21" i="1" s="1"/>
  <c r="R21" i="1" s="1"/>
  <c r="T21" i="1" s="1"/>
  <c r="F21" i="1"/>
  <c r="H21" i="1" s="1"/>
  <c r="I21" i="1" s="1"/>
  <c r="N65" i="1"/>
  <c r="P65" i="1" s="1"/>
  <c r="R65" i="1" s="1"/>
  <c r="F65" i="1"/>
  <c r="H65" i="1" s="1"/>
  <c r="I65" i="1" s="1"/>
  <c r="N64" i="1"/>
  <c r="P64" i="1" s="1"/>
  <c r="R64" i="1" s="1"/>
  <c r="T64" i="1" s="1"/>
  <c r="F64" i="1"/>
  <c r="H64" i="1" s="1"/>
  <c r="I64" i="1" s="1"/>
  <c r="M49" i="1"/>
  <c r="S49" i="1"/>
  <c r="S67" i="1" s="1"/>
  <c r="S69" i="1" s="1"/>
  <c r="N63" i="1"/>
  <c r="P63" i="1" s="1"/>
  <c r="R63" i="1" s="1"/>
  <c r="T63" i="1" s="1"/>
  <c r="F63" i="1"/>
  <c r="H63" i="1" s="1"/>
  <c r="I63" i="1" s="1"/>
  <c r="P23" i="1"/>
  <c r="R23" i="1" s="1"/>
  <c r="N18" i="1"/>
  <c r="P18" i="1" s="1"/>
  <c r="R18" i="1" s="1"/>
  <c r="T18" i="1" s="1"/>
  <c r="F18" i="1"/>
  <c r="H18" i="1" s="1"/>
  <c r="I18" i="1" s="1"/>
  <c r="F45" i="2"/>
  <c r="H45" i="2" s="1"/>
  <c r="I45" i="2" s="1"/>
  <c r="S93" i="2"/>
  <c r="S95" i="2" s="1"/>
  <c r="N31" i="2"/>
  <c r="P31" i="2" s="1"/>
  <c r="R31" i="2" s="1"/>
  <c r="F31" i="2"/>
  <c r="H31" i="2" s="1"/>
  <c r="I31" i="2" s="1"/>
  <c r="F61" i="2"/>
  <c r="H61" i="2" s="1"/>
  <c r="I61" i="2" s="1"/>
  <c r="I77" i="2"/>
  <c r="F58" i="2"/>
  <c r="H58" i="2" s="1"/>
  <c r="I58" i="2" s="1"/>
  <c r="F50" i="2"/>
  <c r="H50" i="2" s="1"/>
  <c r="I50" i="2" s="1"/>
  <c r="F46" i="2"/>
  <c r="H46" i="2" s="1"/>
  <c r="I46" i="2" s="1"/>
  <c r="F59" i="2"/>
  <c r="H59" i="2" s="1"/>
  <c r="I59" i="2" s="1"/>
  <c r="N28" i="2"/>
  <c r="P28" i="2" s="1"/>
  <c r="R28" i="2" s="1"/>
  <c r="F28" i="2"/>
  <c r="H28" i="2" s="1"/>
  <c r="I28" i="2" s="1"/>
  <c r="N29" i="2"/>
  <c r="P29" i="2" s="1"/>
  <c r="R29" i="2" s="1"/>
  <c r="F29" i="2"/>
  <c r="H29" i="2" s="1"/>
  <c r="I29" i="2" s="1"/>
  <c r="T24" i="2"/>
  <c r="L54" i="2" s="1"/>
  <c r="F62" i="1"/>
  <c r="H62" i="1" s="1"/>
  <c r="I62" i="1" s="1"/>
  <c r="N62" i="1"/>
  <c r="P62" i="1" s="1"/>
  <c r="R62" i="1" s="1"/>
  <c r="N27" i="1"/>
  <c r="P27" i="1" s="1"/>
  <c r="R27" i="1" s="1"/>
  <c r="T27" i="1" s="1"/>
  <c r="F27" i="1"/>
  <c r="H27" i="1" s="1"/>
  <c r="I27" i="1" s="1"/>
  <c r="N25" i="1"/>
  <c r="P25" i="1" s="1"/>
  <c r="F25" i="1"/>
  <c r="F56" i="1"/>
  <c r="H56" i="1" s="1"/>
  <c r="I56" i="1" s="1"/>
  <c r="N56" i="1"/>
  <c r="P56" i="1" s="1"/>
  <c r="R56" i="1" s="1"/>
  <c r="N17" i="1"/>
  <c r="F17" i="1"/>
  <c r="H17" i="1" s="1"/>
  <c r="I17" i="1" s="1"/>
  <c r="D54" i="1"/>
  <c r="L54" i="1"/>
  <c r="F66" i="1"/>
  <c r="H66" i="1" s="1"/>
  <c r="I66" i="1" s="1"/>
  <c r="N66" i="1"/>
  <c r="P66" i="1" s="1"/>
  <c r="R66" i="1" s="1"/>
  <c r="N55" i="1"/>
  <c r="P55" i="1" s="1"/>
  <c r="R55" i="1" s="1"/>
  <c r="F55" i="1"/>
  <c r="H55" i="1" s="1"/>
  <c r="I55" i="1" s="1"/>
  <c r="N58" i="1"/>
  <c r="P58" i="1" s="1"/>
  <c r="F58" i="1"/>
  <c r="N28" i="1"/>
  <c r="P28" i="1" s="1"/>
  <c r="R28" i="1" s="1"/>
  <c r="T28" i="1" s="1"/>
  <c r="F28" i="1"/>
  <c r="H28" i="1" s="1"/>
  <c r="I28" i="1" s="1"/>
  <c r="T25" i="1"/>
  <c r="N57" i="1"/>
  <c r="P57" i="1" s="1"/>
  <c r="R57" i="1" s="1"/>
  <c r="T57" i="1" s="1"/>
  <c r="F57" i="1"/>
  <c r="H57" i="1" s="1"/>
  <c r="I57" i="1" s="1"/>
  <c r="N51" i="1"/>
  <c r="P51" i="1" s="1"/>
  <c r="R51" i="1" s="1"/>
  <c r="F51" i="1"/>
  <c r="H51" i="1" s="1"/>
  <c r="I51" i="1" s="1"/>
  <c r="T29" i="1"/>
  <c r="F90" i="2"/>
  <c r="H90" i="2" s="1"/>
  <c r="I90" i="2" s="1"/>
  <c r="N27" i="2"/>
  <c r="P27" i="2" s="1"/>
  <c r="R27" i="2" s="1"/>
  <c r="F27" i="2"/>
  <c r="H27" i="2" s="1"/>
  <c r="I27" i="2" s="1"/>
  <c r="N53" i="2"/>
  <c r="P53" i="2" s="1"/>
  <c r="R53" i="2" s="1"/>
  <c r="F21" i="2"/>
  <c r="H21" i="2" s="1"/>
  <c r="I21" i="2" s="1"/>
  <c r="N21" i="2"/>
  <c r="P21" i="2" s="1"/>
  <c r="R21" i="2" s="1"/>
  <c r="F19" i="2"/>
  <c r="H19" i="2" s="1"/>
  <c r="I19" i="2" s="1"/>
  <c r="N19" i="2"/>
  <c r="P19" i="2" s="1"/>
  <c r="R19" i="2" s="1"/>
  <c r="F17" i="2"/>
  <c r="H17" i="2" s="1"/>
  <c r="I17" i="2" s="1"/>
  <c r="N17" i="2"/>
  <c r="P17" i="2" s="1"/>
  <c r="R17" i="2" s="1"/>
  <c r="F15" i="2"/>
  <c r="H15" i="2" s="1"/>
  <c r="I15" i="2" s="1"/>
  <c r="N15" i="2"/>
  <c r="P15" i="2" s="1"/>
  <c r="R15" i="2" s="1"/>
  <c r="F13" i="2"/>
  <c r="H13" i="2" s="1"/>
  <c r="N13" i="2"/>
  <c r="P13" i="2" s="1"/>
  <c r="R13" i="2" s="1"/>
  <c r="B67" i="1"/>
  <c r="D67" i="1" s="1"/>
  <c r="F67" i="1" s="1"/>
  <c r="B36" i="1"/>
  <c r="D34" i="1"/>
  <c r="F34" i="1" s="1"/>
  <c r="L34" i="1"/>
  <c r="F52" i="1"/>
  <c r="H52" i="1" s="1"/>
  <c r="I52" i="1" s="1"/>
  <c r="N52" i="1"/>
  <c r="P52" i="1" s="1"/>
  <c r="R52" i="1" s="1"/>
  <c r="F49" i="1"/>
  <c r="H49" i="1" s="1"/>
  <c r="N49" i="1"/>
  <c r="T65" i="1"/>
  <c r="N60" i="1"/>
  <c r="P60" i="1" s="1"/>
  <c r="R60" i="1" s="1"/>
  <c r="F60" i="1"/>
  <c r="H60" i="1" s="1"/>
  <c r="I60" i="1" s="1"/>
  <c r="N33" i="1"/>
  <c r="P33" i="1" s="1"/>
  <c r="R33" i="1" s="1"/>
  <c r="F33" i="1"/>
  <c r="H33" i="1" s="1"/>
  <c r="I33" i="1" s="1"/>
  <c r="N59" i="1"/>
  <c r="P59" i="1" s="1"/>
  <c r="R59" i="1" s="1"/>
  <c r="T59" i="1" s="1"/>
  <c r="F59" i="1"/>
  <c r="H59" i="1" s="1"/>
  <c r="I59" i="1" s="1"/>
  <c r="N22" i="1"/>
  <c r="P22" i="1" s="1"/>
  <c r="R22" i="1" s="1"/>
  <c r="F22" i="1"/>
  <c r="H22" i="1" s="1"/>
  <c r="I22" i="1" s="1"/>
  <c r="P19" i="1"/>
  <c r="R19" i="1" s="1"/>
  <c r="R16" i="1"/>
  <c r="F49" i="2"/>
  <c r="H49" i="2" s="1"/>
  <c r="I49" i="2" s="1"/>
  <c r="T26" i="2"/>
  <c r="L56" i="2" s="1"/>
  <c r="T62" i="1"/>
  <c r="T66" i="1"/>
  <c r="T22" i="1"/>
  <c r="D50" i="1"/>
  <c r="L50" i="1"/>
  <c r="C69" i="1"/>
  <c r="M69" i="1" s="1"/>
  <c r="M36" i="1"/>
  <c r="F53" i="1"/>
  <c r="H53" i="1" s="1"/>
  <c r="I53" i="1" s="1"/>
  <c r="N53" i="1"/>
  <c r="P53" i="1" s="1"/>
  <c r="R53" i="1" s="1"/>
  <c r="M34" i="1"/>
  <c r="S16" i="1"/>
  <c r="S34" i="1" s="1"/>
  <c r="S36" i="1" s="1"/>
  <c r="T19" i="1"/>
  <c r="T16" i="1" l="1"/>
  <c r="F32" i="2"/>
  <c r="H93" i="2"/>
  <c r="H95" i="2"/>
  <c r="I95" i="2" s="1"/>
  <c r="I93" i="2"/>
  <c r="H34" i="1"/>
  <c r="M67" i="1"/>
  <c r="P85" i="2"/>
  <c r="R85" i="2" s="1"/>
  <c r="T85" i="2" s="1"/>
  <c r="N85" i="2"/>
  <c r="T55" i="1"/>
  <c r="P49" i="1"/>
  <c r="B69" i="1"/>
  <c r="D36" i="1"/>
  <c r="L36" i="1"/>
  <c r="T27" i="2"/>
  <c r="L57" i="2" s="1"/>
  <c r="L67" i="1"/>
  <c r="N56" i="2"/>
  <c r="P56" i="2" s="1"/>
  <c r="R56" i="2" s="1"/>
  <c r="I49" i="1"/>
  <c r="T15" i="2"/>
  <c r="L45" i="2" s="1"/>
  <c r="T19" i="2"/>
  <c r="L49" i="2" s="1"/>
  <c r="T53" i="1"/>
  <c r="T60" i="1"/>
  <c r="N54" i="1"/>
  <c r="P54" i="1" s="1"/>
  <c r="R54" i="1" s="1"/>
  <c r="T54" i="1" s="1"/>
  <c r="F54" i="1"/>
  <c r="H54" i="1" s="1"/>
  <c r="I54" i="1" s="1"/>
  <c r="T16" i="2"/>
  <c r="L46" i="2" s="1"/>
  <c r="T20" i="2"/>
  <c r="L50" i="2" s="1"/>
  <c r="N55" i="2"/>
  <c r="P55" i="2" s="1"/>
  <c r="R55" i="2" s="1"/>
  <c r="T55" i="2" s="1"/>
  <c r="L88" i="2" s="1"/>
  <c r="N68" i="1"/>
  <c r="P68" i="1" s="1"/>
  <c r="R68" i="1" s="1"/>
  <c r="T68" i="1" s="1"/>
  <c r="F68" i="1"/>
  <c r="H68" i="1" s="1"/>
  <c r="I68" i="1" s="1"/>
  <c r="H30" i="2"/>
  <c r="I13" i="2"/>
  <c r="N54" i="2"/>
  <c r="P54" i="2" s="1"/>
  <c r="R54" i="2" s="1"/>
  <c r="F50" i="1"/>
  <c r="H50" i="1" s="1"/>
  <c r="I50" i="1" s="1"/>
  <c r="N50" i="1"/>
  <c r="P50" i="1" s="1"/>
  <c r="R50" i="1" s="1"/>
  <c r="T52" i="1"/>
  <c r="T35" i="1"/>
  <c r="T53" i="2"/>
  <c r="L86" i="2" s="1"/>
  <c r="T33" i="1"/>
  <c r="T29" i="2"/>
  <c r="L59" i="2" s="1"/>
  <c r="T31" i="2"/>
  <c r="L61" i="2" s="1"/>
  <c r="H60" i="2"/>
  <c r="P17" i="1"/>
  <c r="N34" i="1"/>
  <c r="R30" i="2"/>
  <c r="T13" i="2"/>
  <c r="L43" i="2" s="1"/>
  <c r="T17" i="2"/>
  <c r="L47" i="2" s="1"/>
  <c r="T21" i="2"/>
  <c r="L51" i="2" s="1"/>
  <c r="T51" i="1"/>
  <c r="T23" i="1"/>
  <c r="T14" i="2"/>
  <c r="L44" i="2" s="1"/>
  <c r="T18" i="2"/>
  <c r="L48" i="2" s="1"/>
  <c r="I43" i="2"/>
  <c r="T56" i="1"/>
  <c r="T28" i="2"/>
  <c r="L58" i="2" s="1"/>
  <c r="N44" i="2" l="1"/>
  <c r="P44" i="2" s="1"/>
  <c r="R44" i="2" s="1"/>
  <c r="N59" i="2"/>
  <c r="P59" i="2" s="1"/>
  <c r="R59" i="2" s="1"/>
  <c r="T59" i="2" s="1"/>
  <c r="L92" i="2" s="1"/>
  <c r="P86" i="2"/>
  <c r="T86" i="2"/>
  <c r="N86" i="2"/>
  <c r="N49" i="2"/>
  <c r="P49" i="2" s="1"/>
  <c r="R49" i="2" s="1"/>
  <c r="T49" i="2"/>
  <c r="L82" i="2" s="1"/>
  <c r="I67" i="1"/>
  <c r="I69" i="1" s="1"/>
  <c r="N36" i="1"/>
  <c r="F36" i="1"/>
  <c r="P36" i="1" s="1"/>
  <c r="P67" i="1"/>
  <c r="R49" i="1"/>
  <c r="H36" i="1"/>
  <c r="I36" i="1" s="1"/>
  <c r="I34" i="1"/>
  <c r="N47" i="2"/>
  <c r="P47" i="2" s="1"/>
  <c r="R47" i="2" s="1"/>
  <c r="T47" i="2" s="1"/>
  <c r="L80" i="2" s="1"/>
  <c r="R32" i="2"/>
  <c r="T30" i="2"/>
  <c r="L60" i="2" s="1"/>
  <c r="H32" i="2"/>
  <c r="I30" i="2"/>
  <c r="I32" i="2" s="1"/>
  <c r="N46" i="2"/>
  <c r="P46" i="2" s="1"/>
  <c r="R46" i="2" s="1"/>
  <c r="H67" i="1"/>
  <c r="H69" i="1" s="1"/>
  <c r="T56" i="2"/>
  <c r="L89" i="2" s="1"/>
  <c r="N57" i="2"/>
  <c r="P57" i="2" s="1"/>
  <c r="R57" i="2" s="1"/>
  <c r="T57" i="2" s="1"/>
  <c r="L90" i="2" s="1"/>
  <c r="N88" i="2"/>
  <c r="P88" i="2"/>
  <c r="R88" i="2" s="1"/>
  <c r="N45" i="2"/>
  <c r="P45" i="2" s="1"/>
  <c r="R45" i="2" s="1"/>
  <c r="T45" i="2"/>
  <c r="L78" i="2" s="1"/>
  <c r="L69" i="1"/>
  <c r="D69" i="1"/>
  <c r="N48" i="2"/>
  <c r="P48" i="2" s="1"/>
  <c r="R48" i="2" s="1"/>
  <c r="N58" i="2"/>
  <c r="P58" i="2" s="1"/>
  <c r="R58" i="2" s="1"/>
  <c r="T58" i="2" s="1"/>
  <c r="L91" i="2" s="1"/>
  <c r="N51" i="2"/>
  <c r="P51" i="2" s="1"/>
  <c r="R51" i="2" s="1"/>
  <c r="N43" i="2"/>
  <c r="P43" i="2" s="1"/>
  <c r="R43" i="2" s="1"/>
  <c r="T43" i="2" s="1"/>
  <c r="L76" i="2" s="1"/>
  <c r="R17" i="1"/>
  <c r="P34" i="1"/>
  <c r="H62" i="2"/>
  <c r="I62" i="2" s="1"/>
  <c r="I60" i="2"/>
  <c r="N61" i="2"/>
  <c r="P61" i="2" s="1"/>
  <c r="R61" i="2" s="1"/>
  <c r="T54" i="2"/>
  <c r="L87" i="2" s="1"/>
  <c r="N50" i="2"/>
  <c r="P50" i="2" s="1"/>
  <c r="R50" i="2" s="1"/>
  <c r="T50" i="1"/>
  <c r="N67" i="1"/>
  <c r="P76" i="2" l="1"/>
  <c r="R76" i="2" s="1"/>
  <c r="T76" i="2"/>
  <c r="N76" i="2"/>
  <c r="N78" i="2"/>
  <c r="P78" i="2"/>
  <c r="R78" i="2" s="1"/>
  <c r="N90" i="2"/>
  <c r="P90" i="2"/>
  <c r="R90" i="2" s="1"/>
  <c r="T90" i="2" s="1"/>
  <c r="N80" i="2"/>
  <c r="P80" i="2"/>
  <c r="R80" i="2" s="1"/>
  <c r="T80" i="2"/>
  <c r="N82" i="2"/>
  <c r="P82" i="2"/>
  <c r="R82" i="2" s="1"/>
  <c r="T82" i="2" s="1"/>
  <c r="N69" i="1"/>
  <c r="F69" i="1"/>
  <c r="P69" i="1" s="1"/>
  <c r="P89" i="2"/>
  <c r="R89" i="2" s="1"/>
  <c r="T89" i="2" s="1"/>
  <c r="N89" i="2"/>
  <c r="N60" i="2"/>
  <c r="P60" i="2" s="1"/>
  <c r="R67" i="1"/>
  <c r="T49" i="1"/>
  <c r="P87" i="2"/>
  <c r="R87" i="2" s="1"/>
  <c r="T87" i="2" s="1"/>
  <c r="N87" i="2"/>
  <c r="R60" i="2"/>
  <c r="P91" i="2"/>
  <c r="R91" i="2" s="1"/>
  <c r="T91" i="2" s="1"/>
  <c r="N91" i="2"/>
  <c r="N92" i="2"/>
  <c r="P92" i="2"/>
  <c r="R92" i="2" s="1"/>
  <c r="T92" i="2"/>
  <c r="T50" i="2"/>
  <c r="L83" i="2" s="1"/>
  <c r="T61" i="2"/>
  <c r="L94" i="2" s="1"/>
  <c r="T94" i="2" s="1"/>
  <c r="T51" i="2"/>
  <c r="L84" i="2" s="1"/>
  <c r="T48" i="2"/>
  <c r="L81" i="2" s="1"/>
  <c r="T88" i="2"/>
  <c r="T46" i="2"/>
  <c r="L79" i="2" s="1"/>
  <c r="S34" i="2"/>
  <c r="T32" i="2"/>
  <c r="L62" i="2" s="1"/>
  <c r="T44" i="2"/>
  <c r="L77" i="2" s="1"/>
  <c r="T17" i="1"/>
  <c r="T34" i="1" s="1"/>
  <c r="R34" i="1"/>
  <c r="R36" i="1" s="1"/>
  <c r="P77" i="2" l="1"/>
  <c r="R77" i="2" s="1"/>
  <c r="T77" i="2" s="1"/>
  <c r="N77" i="2"/>
  <c r="T78" i="2"/>
  <c r="L93" i="2"/>
  <c r="P83" i="2"/>
  <c r="R83" i="2" s="1"/>
  <c r="N83" i="2"/>
  <c r="P81" i="2"/>
  <c r="R81" i="2" s="1"/>
  <c r="N81" i="2"/>
  <c r="R69" i="1"/>
  <c r="T67" i="1"/>
  <c r="P79" i="2"/>
  <c r="R79" i="2" s="1"/>
  <c r="T79" i="2" s="1"/>
  <c r="N79" i="2"/>
  <c r="S38" i="1"/>
  <c r="T36" i="1"/>
  <c r="N84" i="2"/>
  <c r="P84" i="2"/>
  <c r="R84" i="2" s="1"/>
  <c r="T84" i="2" s="1"/>
  <c r="R62" i="2"/>
  <c r="T60" i="2"/>
  <c r="R93" i="2" l="1"/>
  <c r="N93" i="2"/>
  <c r="P93" i="2" s="1"/>
  <c r="S64" i="2"/>
  <c r="T62" i="2"/>
  <c r="L95" i="2" s="1"/>
  <c r="R95" i="2"/>
  <c r="T81" i="2"/>
  <c r="T83" i="2"/>
  <c r="S71" i="1"/>
  <c r="T69" i="1"/>
  <c r="T93" i="2"/>
  <c r="T95" i="2" l="1"/>
  <c r="S9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 Selma</author>
    <author>Chuck Zakaib</author>
  </authors>
  <commentList>
    <comment ref="N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This is based on actuals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5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Chuck Zakaib:</t>
        </r>
        <r>
          <rPr>
            <sz val="8"/>
            <color indexed="81"/>
            <rFont val="Tahoma"/>
            <family val="2"/>
          </rPr>
          <t xml:space="preserve">
Leasehold  improvements amortized over remaining life of lease, plus renewal period.  Use 5 years - per Brian Soares (June 6, 2006).  </t>
        </r>
      </text>
    </comment>
    <comment ref="Q25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>Chuck Zakaib:</t>
        </r>
        <r>
          <rPr>
            <sz val="8"/>
            <color indexed="81"/>
            <rFont val="Tahoma"/>
            <family val="2"/>
          </rPr>
          <t xml:space="preserve">
Leasehold  improvements amortized over remaining life of lease, plus renewal period.  Use 5 years - per Brian Soares (June 6, 2006).  </t>
        </r>
      </text>
    </comment>
    <comment ref="H3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Agrees to Rate Filing (See column AA)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3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Agrees to Rate Filing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5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The % is based on the actual percentage of additions per the 2019 Tax Return that were eligible for accelerated CCA
</t>
        </r>
      </text>
    </comment>
    <comment ref="G58" authorId="1" shapeId="0" xr:uid="{00000000-0006-0000-0000-000007000000}">
      <text>
        <r>
          <rPr>
            <b/>
            <sz val="8"/>
            <color indexed="81"/>
            <rFont val="Tahoma"/>
            <family val="2"/>
          </rPr>
          <t>Chuck Zakaib:</t>
        </r>
        <r>
          <rPr>
            <sz val="8"/>
            <color indexed="81"/>
            <rFont val="Tahoma"/>
            <family val="2"/>
          </rPr>
          <t xml:space="preserve">
Leasehold  improvements amortized over remaining life of lease, plus renewal period.  Use 5 years - per Brian Soares (June 6, 2006).  </t>
        </r>
      </text>
    </comment>
    <comment ref="Q58" authorId="1" shapeId="0" xr:uid="{00000000-0006-0000-0000-000008000000}">
      <text>
        <r>
          <rPr>
            <b/>
            <sz val="8"/>
            <color indexed="81"/>
            <rFont val="Tahoma"/>
            <family val="2"/>
          </rPr>
          <t>Chuck Zakaib:</t>
        </r>
        <r>
          <rPr>
            <sz val="8"/>
            <color indexed="81"/>
            <rFont val="Tahoma"/>
            <family val="2"/>
          </rPr>
          <t xml:space="preserve">
Leasehold  improvements amortized over remaining life of lease, plus renewal period.  Use 5 years - per Brian Soares (June 6, 2006).  </t>
        </r>
      </text>
    </comment>
    <comment ref="H69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Agrees to Rate Filing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69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Agrees to Rate Filing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<sst xmlns="http://schemas.openxmlformats.org/spreadsheetml/2006/main" count="316" uniqueCount="54">
  <si>
    <t>I-01-G-Staff-308 (Attachment 1)</t>
  </si>
  <si>
    <t>Hydro One Transmission</t>
  </si>
  <si>
    <t>CCA schedules with Accelerated and Without Accelerated (from 2018 for 2019) - using additions embedded in rate filing</t>
  </si>
  <si>
    <t>The following contains the accelerated CCA calculations and compares it to the CCA calcuations without accelerated CCA based on additions embedded in the respective rate filing</t>
  </si>
  <si>
    <t>2018 - No Accelerated CCA</t>
  </si>
  <si>
    <t>2018 - With Accelerated CCA</t>
  </si>
  <si>
    <t>Additions eligible for accelerated CCA</t>
  </si>
  <si>
    <r>
      <rPr>
        <b/>
        <sz val="11"/>
        <color rgb="FFFF0000"/>
        <rFont val="Arial"/>
        <family val="2"/>
      </rPr>
      <t xml:space="preserve"> </t>
    </r>
    <r>
      <rPr>
        <sz val="11"/>
        <rFont val="Arial"/>
        <family val="2"/>
      </rPr>
      <t>**</t>
    </r>
  </si>
  <si>
    <t>A</t>
  </si>
  <si>
    <t>B</t>
  </si>
  <si>
    <t>Opening UCC</t>
  </si>
  <si>
    <t>Net Tax Additions</t>
  </si>
  <si>
    <t>UCC Pre Half Year Rule</t>
  </si>
  <si>
    <t>Less 50% Additions</t>
  </si>
  <si>
    <t>UCC for CCA</t>
  </si>
  <si>
    <t>CCA Rate</t>
  </si>
  <si>
    <t>CCA</t>
  </si>
  <si>
    <t>Ending UCC</t>
  </si>
  <si>
    <t>Accelerated CCA</t>
  </si>
  <si>
    <t>Class 1</t>
  </si>
  <si>
    <t>Class 2</t>
  </si>
  <si>
    <t>Class 3</t>
  </si>
  <si>
    <t>Class 6</t>
  </si>
  <si>
    <t>Class 7</t>
  </si>
  <si>
    <t>Class 8</t>
  </si>
  <si>
    <t>Class 9</t>
  </si>
  <si>
    <t>Class 10</t>
  </si>
  <si>
    <t>Class 12</t>
  </si>
  <si>
    <t>Class 13</t>
  </si>
  <si>
    <t>N/A</t>
  </si>
  <si>
    <t>Class 17</t>
  </si>
  <si>
    <t>Class 35</t>
  </si>
  <si>
    <t>Class 42</t>
  </si>
  <si>
    <t>Class 45</t>
  </si>
  <si>
    <t>Class 46</t>
  </si>
  <si>
    <t>Class 47</t>
  </si>
  <si>
    <t>Class 50</t>
  </si>
  <si>
    <t>Class 52</t>
  </si>
  <si>
    <t>ECE</t>
  </si>
  <si>
    <t>Total CCA</t>
  </si>
  <si>
    <t>2019  - No Accelerated CCA</t>
  </si>
  <si>
    <t>2019  - With Accelerated CCA</t>
  </si>
  <si>
    <t xml:space="preserve">  *Note that as 2019 is the IRM year - we have used the CCA computation in 2018 to estimate the 2019 adds</t>
  </si>
  <si>
    <t>**</t>
  </si>
  <si>
    <t>Adjustment for Accel CCA</t>
  </si>
  <si>
    <t>** This is the additions that qualify for accelerated CCA (i.e. acquired after November 2018).</t>
  </si>
  <si>
    <t>Hydro One Distribution</t>
  </si>
  <si>
    <t>The following contains the accelerated CCA calculations and compares it to the CCA calculations without accelerated CCA based on additions embedded in the respective rate filing</t>
  </si>
  <si>
    <t>Class 14.1</t>
  </si>
  <si>
    <t>Eligible Capital Expenditure (ECE)</t>
  </si>
  <si>
    <t>2019 - No Accelerated CCA</t>
  </si>
  <si>
    <t>2019 - With Accelerated CCA</t>
  </si>
  <si>
    <t>2020 - No Accelerated CCA</t>
  </si>
  <si>
    <t>2020 - With Accelerated CCA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</si>
</sst>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.0_);_(* \(#,##0.0\);_(* &quot;-&quot;??_);_(@_)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1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43" fontId="2" fillId="0" borderId="0" xfId="1" applyFont="1"/>
    <xf numFmtId="0" fontId="3" fillId="0" borderId="0" xfId="3" applyFont="1"/>
    <xf numFmtId="43" fontId="3" fillId="0" borderId="0" xfId="1" applyFont="1"/>
    <xf numFmtId="0" fontId="4" fillId="0" borderId="0" xfId="3" applyFont="1"/>
    <xf numFmtId="0" fontId="4" fillId="0" borderId="0" xfId="3" applyFont="1" applyAlignment="1">
      <alignment horizontal="left"/>
    </xf>
    <xf numFmtId="43" fontId="3" fillId="0" borderId="0" xfId="1" applyFont="1" applyFill="1"/>
    <xf numFmtId="164" fontId="3" fillId="0" borderId="0" xfId="2" applyNumberFormat="1" applyFont="1"/>
    <xf numFmtId="43" fontId="5" fillId="0" borderId="0" xfId="1" applyFont="1" applyAlignment="1">
      <alignment horizontal="center"/>
    </xf>
    <xf numFmtId="43" fontId="5" fillId="0" borderId="0" xfId="1" applyFont="1" applyFill="1" applyAlignment="1">
      <alignment horizontal="center"/>
    </xf>
    <xf numFmtId="43" fontId="3" fillId="2" borderId="1" xfId="1" applyFont="1" applyFill="1" applyBorder="1" applyAlignment="1" applyProtection="1">
      <alignment horizontal="center"/>
    </xf>
    <xf numFmtId="43" fontId="2" fillId="2" borderId="1" xfId="1" applyFont="1" applyFill="1" applyBorder="1" applyAlignment="1" applyProtection="1">
      <alignment horizontal="center" wrapText="1"/>
    </xf>
    <xf numFmtId="43" fontId="2" fillId="2" borderId="1" xfId="1" applyFont="1" applyFill="1" applyBorder="1" applyAlignment="1">
      <alignment horizontal="center" wrapText="1"/>
    </xf>
    <xf numFmtId="43" fontId="2" fillId="0" borderId="0" xfId="1" applyFont="1" applyFill="1" applyBorder="1" applyAlignment="1">
      <alignment horizontal="center" wrapText="1"/>
    </xf>
    <xf numFmtId="43" fontId="3" fillId="0" borderId="0" xfId="1" applyFont="1" applyProtection="1"/>
    <xf numFmtId="165" fontId="3" fillId="0" borderId="0" xfId="1" applyNumberFormat="1" applyFont="1" applyFill="1" applyBorder="1" applyAlignment="1" applyProtection="1">
      <alignment vertical="center"/>
      <protection locked="0"/>
    </xf>
    <xf numFmtId="165" fontId="3" fillId="0" borderId="0" xfId="1" applyNumberFormat="1" applyFont="1"/>
    <xf numFmtId="9" fontId="3" fillId="0" borderId="0" xfId="2" applyFont="1" applyFill="1" applyAlignment="1" applyProtection="1">
      <alignment horizontal="center" vertical="center"/>
      <protection locked="0"/>
    </xf>
    <xf numFmtId="165" fontId="3" fillId="0" borderId="0" xfId="1" applyNumberFormat="1" applyFont="1" applyFill="1"/>
    <xf numFmtId="165" fontId="3" fillId="0" borderId="0" xfId="3" applyNumberFormat="1" applyFont="1"/>
    <xf numFmtId="165" fontId="3" fillId="0" borderId="0" xfId="1" applyNumberFormat="1" applyFont="1" applyBorder="1"/>
    <xf numFmtId="43" fontId="3" fillId="0" borderId="0" xfId="1" applyFont="1" applyFill="1" applyProtection="1"/>
    <xf numFmtId="9" fontId="3" fillId="0" borderId="0" xfId="2" applyFont="1" applyFill="1" applyBorder="1" applyAlignment="1" applyProtection="1">
      <alignment horizontal="center" vertical="center"/>
      <protection locked="0"/>
    </xf>
    <xf numFmtId="165" fontId="3" fillId="0" borderId="0" xfId="1" applyNumberFormat="1" applyFont="1" applyFill="1" applyBorder="1"/>
    <xf numFmtId="165" fontId="3" fillId="0" borderId="2" xfId="1" applyNumberFormat="1" applyFont="1" applyFill="1" applyBorder="1" applyAlignment="1" applyProtection="1">
      <alignment vertical="center"/>
      <protection locked="0"/>
    </xf>
    <xf numFmtId="165" fontId="3" fillId="0" borderId="2" xfId="1" applyNumberFormat="1" applyFont="1" applyBorder="1"/>
    <xf numFmtId="9" fontId="3" fillId="0" borderId="2" xfId="2" applyFont="1" applyFill="1" applyBorder="1" applyAlignment="1" applyProtection="1">
      <alignment horizontal="center" vertical="center"/>
      <protection locked="0"/>
    </xf>
    <xf numFmtId="9" fontId="3" fillId="0" borderId="0" xfId="2" applyFont="1" applyFill="1" applyAlignment="1">
      <alignment horizontal="center"/>
    </xf>
    <xf numFmtId="165" fontId="3" fillId="0" borderId="3" xfId="1" applyNumberFormat="1" applyFont="1" applyBorder="1"/>
    <xf numFmtId="9" fontId="3" fillId="0" borderId="3" xfId="2" applyFont="1" applyFill="1" applyBorder="1" applyAlignment="1">
      <alignment horizontal="center"/>
    </xf>
    <xf numFmtId="9" fontId="3" fillId="0" borderId="0" xfId="2" applyFont="1"/>
    <xf numFmtId="165" fontId="3" fillId="3" borderId="0" xfId="1" applyNumberFormat="1" applyFont="1" applyFill="1"/>
    <xf numFmtId="165" fontId="2" fillId="0" borderId="0" xfId="3" applyNumberFormat="1" applyFont="1"/>
    <xf numFmtId="43" fontId="3" fillId="0" borderId="0" xfId="3" applyNumberFormat="1" applyFont="1"/>
    <xf numFmtId="165" fontId="3" fillId="0" borderId="3" xfId="1" applyNumberFormat="1" applyFont="1" applyFill="1" applyBorder="1" applyAlignment="1" applyProtection="1">
      <alignment vertical="center"/>
      <protection locked="0"/>
    </xf>
    <xf numFmtId="9" fontId="3" fillId="0" borderId="3" xfId="2" applyFont="1" applyFill="1" applyBorder="1" applyAlignment="1" applyProtection="1">
      <alignment horizontal="center" vertical="center"/>
      <protection locked="0"/>
    </xf>
    <xf numFmtId="165" fontId="3" fillId="0" borderId="2" xfId="1" applyNumberFormat="1" applyFont="1" applyFill="1" applyBorder="1"/>
    <xf numFmtId="9" fontId="3" fillId="0" borderId="0" xfId="3" applyNumberFormat="1" applyFont="1"/>
    <xf numFmtId="165" fontId="3" fillId="0" borderId="3" xfId="1" applyNumberFormat="1" applyFont="1" applyFill="1" applyBorder="1"/>
    <xf numFmtId="165" fontId="2" fillId="0" borderId="0" xfId="1" applyNumberFormat="1" applyFont="1" applyFill="1"/>
    <xf numFmtId="0" fontId="2" fillId="0" borderId="0" xfId="3" applyFont="1" applyAlignment="1">
      <alignment horizontal="center" wrapText="1"/>
    </xf>
    <xf numFmtId="0" fontId="2" fillId="0" borderId="0" xfId="3" applyFont="1"/>
    <xf numFmtId="0" fontId="2" fillId="0" borderId="0" xfId="3" applyFont="1" applyAlignment="1">
      <alignment wrapText="1"/>
    </xf>
    <xf numFmtId="43" fontId="3" fillId="0" borderId="0" xfId="1" applyFont="1" applyBorder="1"/>
    <xf numFmtId="9" fontId="3" fillId="0" borderId="0" xfId="3" applyNumberFormat="1" applyFont="1" applyAlignment="1">
      <alignment horizontal="center"/>
    </xf>
    <xf numFmtId="43" fontId="2" fillId="0" borderId="0" xfId="3" applyNumberFormat="1" applyFont="1"/>
    <xf numFmtId="0" fontId="3" fillId="0" borderId="4" xfId="3" applyFont="1" applyBorder="1"/>
    <xf numFmtId="165" fontId="2" fillId="0" borderId="5" xfId="3" applyNumberFormat="1" applyFont="1" applyBorder="1"/>
  </cellXfs>
  <cellStyles count="4">
    <cellStyle name="Comma" xfId="1" builtinId="3"/>
    <cellStyle name="Normal" xfId="0" builtinId="0"/>
    <cellStyle name="Normal - Style1 11 2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externalLink" Target="externalLinks/externalLink48.xml"/><Relationship Id="rId55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61" Type="http://schemas.openxmlformats.org/officeDocument/2006/relationships/customXml" Target="../customXml/item3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styles" Target="styles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customXml" Target="../customXml/item1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BP%20-%20RMDx/2003%20Dx%20Tariff%200212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Feb%20Direct%20LDC%20CSS%20Actual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Jan%20Direct%20LDC%20CSS%20Actual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July%20Direct%20LDC%20CSS%20Actua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June%20Direct%20LDC%20CSS%20Actual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Mar%20Direct%20LDC%20CSS%20Actual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May%20Direct%20LDC%20CSS%20Actual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Nov%20Direct%20LDC%20CSS%20Actual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Oct%20Direct%20LDC%20CSS%20Actual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Sept%20Direct%20LDC%20CSS%20Actual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Retail%20and%20MEU%20Actuals%20-%20J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BP%20-%20RMDx/Old%20011022/BIG%20DX%20010629a%20010719a%20BAS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Apr%20CSS%20Actual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Aug%20CSS%20Actual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Dec%20CSS%20Actual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Feb%20CSS%20Actual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Jan%20CSS%20Actual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July%20CSS%20Actual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June%20CSS%20Actual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Mar%20CSS%20Actual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May%20CSS%20Actual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Nov%20CSS%20Actua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Revenue%20Management/PreMarketOpen/PV%20Model%20%20March%202002%20Rat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Oct%20CSS%20Actual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Sept%20CSS%20Actual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BP%20-%20RMTx/Old%20011022/Restructuring%20Year%202001/December%202000%20Restructuring%20Comparison%20Source%20Data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udit%20Information\4.0%20Phase%20III%20-%20Ongoing%204.3%20Rebate\4.3%20Calculation%20of%20Payments%20from%20or%20to%20IMO\F_June%202003\a)%20May-03%201506%20Calculations%20&amp;%20Form%201506%20Attachemen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udit%20Information\4.0%20Phase%20III%20-%20Ongoing%204.3%20Rebate\4.3%20Calculation%20of%20Payments%20from%20or%20to%20IMO\G_July%202003\a)%20Jun-03%201506%20Calculations%20&amp;%20Form%201506%20Attachmen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HON%20bypass%20current%20study\Backup-TRF&amp;LINE-Bypass%20dec19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ites/400/4050/2019/03%20Business%20Plan/Enhanced%20CCA%20estimate%20(2018%20Fall%20econ%20update)/Actual%20CIP%20In%20service%20data%20and%20estimates/2018/FACS%20Distribution%20-%202018-12.xlsm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ites/400/4050/2019/03%20Business%20Plan/Enhanced%20CCA%20estimate%20(2018%20Fall%20econ%20update)/Actual%20CIP%20ISA%20estimate/1.%202018-2019%20CIP%20drawdown%20estimate%20rev%20Aug%2030%20(SY)%20v4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ites/cc/fa/far/FACS%20Master%20Files/TB%20master/MASTER%20TB.xlsm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COP%20Accrual%20from%20Joanna%20Lee/04-04%20Data%20for%20Accru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BP%20-%20RMTx/2003%20Dx%20Tariff%200212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BP%20-%20RMTx/DJC%20Retail%20Revenue%20020319d%20New%20LF%20020321a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H1_Fin_Models/TX%20Connection%20Model%20Development/Tx%20Connection%20Model%20%20Version%2003A%20Mar-13-03%20Test%20-%20Refined%20Version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FINAL%2004-01%20COP%20Variance%20Data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DRAFT#2 03-09 Data for Sep-03 Preliminary IMO Invoice Estimate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Apr-03%20IMO%20Invoice%20Estimate%20Data%20(5%20business%20day%20after%20month%20end)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REPORTNG/Integration/2000/05-2000/SLA%20Reporting%20Input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New%20Name%20XNV's/iscextss.xnv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WINNT/Profiles/396116/Desktop/based%20pensionable%20earnings%20for%20Q4%20200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Business%20Plan%20Models/Tx/RMTx%202007%20BP061208a_070828_Existing%20Rates&amp;%20CDM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v2%20DRAFT%2004-02%20COP%20Variance%20Dat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BP%20-%20RMTx/Old%20011022/BIG%20DX%20010629a%20010719a%20BASE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rtex-ho3\financebusinessplanning\2009-13%20Business%20Plan%20Documents\2009-13%20BP%20Models\Trending\Journal%20Entries\Budget%20Upload%20Template%2008-%20%20%20hoi%2010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HydroOne%20Benefits%20Forecast%20%20May-29-03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b2\accounting\Accounting%20Files\Peoples%20Soft%20Accts\Matrix%20to%20PeopleSof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Directs%20and%20LDCs%20Actuals%20-%20Ja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Apr%20Direct%20LDC%20CSS%20Actual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Aug%20Direct%20LDC%20CSS%20Actua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Dec%20Direct%20LDC%20CSS%20Actua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 Model Notes"/>
      <sheetName val="Impacts"/>
      <sheetName val="Forecast Load Input_New"/>
      <sheetName val="Revenue Forecast"/>
      <sheetName val="Forecast Load Input_Chg"/>
      <sheetName val="Revenue Forecast_Chg"/>
      <sheetName val="Forecast Load Input_Chg_Old"/>
      <sheetName val="Revenue Forecast_Old"/>
      <sheetName val="Loss Factor Assumptions"/>
      <sheetName val="Forecast Load Input NA"/>
      <sheetName val="Forecast Load Assumptions NA"/>
      <sheetName val="Forecast Rate Input"/>
      <sheetName val="Rate Class Assumptions"/>
      <sheetName val="MEU Data"/>
      <sheetName val="Mthly Report"/>
      <sheetName val="Bottom Up Actuals"/>
      <sheetName val="New Top Down Actuals"/>
      <sheetName val="Monthly IMO Cost Actua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Dummy Data from CSS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tr_Cntrl"/>
      <sheetName val="BIG_DX"/>
      <sheetName val="DNAM"/>
      <sheetName val="DBD1"/>
      <sheetName val="DBD2"/>
      <sheetName val="Data_In"/>
      <sheetName val="Retail_2001"/>
      <sheetName val="Retail_2002"/>
      <sheetName val="BIG_DX_Chg"/>
      <sheetName val="BIG_DX_BASE"/>
      <sheetName val="DNAM_Chg"/>
      <sheetName val="DNAM_BASE"/>
      <sheetName val="DBD1_Chg"/>
      <sheetName val="DBD1_BASE"/>
      <sheetName val="DBD2_Chg"/>
      <sheetName val="DBD2_BASE"/>
      <sheetName val="Bonds_DNAM"/>
      <sheetName val="Bonds_DBD1"/>
      <sheetName val="Bonds_DBD2"/>
      <sheetName val="Dx_Tariff"/>
      <sheetName val="OPEB"/>
      <sheetName val="DxData"/>
      <sheetName val="DBDData1"/>
      <sheetName val="DBDData_Rick1"/>
      <sheetName val="DBDData2"/>
      <sheetName val="DBDData_Rick2"/>
      <sheetName val="Out_DNAM"/>
      <sheetName val="Out_DBD1"/>
      <sheetName val="Out_DBD2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Aug CSS Actuals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Jan CSS Actuals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resion"/>
      <sheetName val="97PVModel"/>
      <sheetName val="Rev2002"/>
      <sheetName val="Revenue_New_PV"/>
    </sheetNames>
    <sheetDataSet>
      <sheetData sheetId="0"/>
      <sheetData sheetId="1"/>
      <sheetData sheetId="2"/>
      <sheetData sheetId="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Jan 24-2001"/>
      <sheetName val="Source Mar 1-2001"/>
      <sheetName val="Accounts Adjusted"/>
    </sheetNames>
    <sheetDataSet>
      <sheetData sheetId="0"/>
      <sheetData sheetId="1"/>
      <sheetData sheetId="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1 1506 Current Month"/>
      <sheetName val="H1 1506 prior months"/>
      <sheetName val="H1 1506 summary"/>
      <sheetName val="1506 Attachment"/>
    </sheetNames>
    <sheetDataSet>
      <sheetData sheetId="0"/>
      <sheetData sheetId="1" refreshError="1"/>
      <sheetData sheetId="2" refreshError="1"/>
      <sheetData sheetId="3"/>
      <sheetData sheetId="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1 1506 Current Month"/>
      <sheetName val="H1 1506 prior months"/>
      <sheetName val="H1 1506 summary"/>
      <sheetName val="1506 Attachment"/>
      <sheetName val="Total from CSS (Retail and MEU)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es"/>
      <sheetName val="Load-2002"/>
      <sheetName val="load12"/>
      <sheetName val="Top-loads"/>
      <sheetName val="TRF-Bypass"/>
      <sheetName val="trf-bypass-H1"/>
      <sheetName val="Line-CTSand MTS"/>
      <sheetName val="Line-Bypass-nonH1"/>
      <sheetName val="Line-Bypass-Cables"/>
      <sheetName val="Line-Bypass-H1-Supp"/>
      <sheetName val="Additional-TC&amp;LC"/>
      <sheetName val="Summary"/>
      <sheetName val="2. Index"/>
      <sheetName val="Total from CSS (Retail and MEU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 600 SSM"/>
      <sheetName val="Cons TB"/>
      <sheetName val="Instructions"/>
      <sheetName val="Mapping"/>
      <sheetName val="Status"/>
      <sheetName val="range mapping"/>
      <sheetName val="Macro Code"/>
      <sheetName val="Data Dictionary"/>
      <sheetName val="CAPEX SUMMARY"/>
      <sheetName val="CAPEX DETAIL (TX_DX_ALL SUBS)"/>
      <sheetName val="CAPEX (alloc%_SuspDetail_MFA)"/>
      <sheetName val="Susp support(CIP_CAPEX) working"/>
      <sheetName val="CAPEX for Flash"/>
      <sheetName val="Summary"/>
      <sheetName val="Costs"/>
      <sheetName val="Accum Deprec"/>
      <sheetName val="CIP"/>
      <sheetName val="CAPEX"/>
      <sheetName val="In Service Additions"/>
      <sheetName val="Costs - Intangibles"/>
      <sheetName val="Accum Deprec - Intangibles"/>
      <sheetName val="CIP - Intangibles"/>
      <sheetName val="CIP - Intangibles-FA-10"/>
      <sheetName val="YTD Intangible CIP by PID"/>
      <sheetName val="OPA Breakdown"/>
      <sheetName val="PP&amp;E"/>
      <sheetName val="PPE Roll Forward"/>
      <sheetName val="PPE Fixed Assets"/>
      <sheetName val="PPE Intangibles"/>
      <sheetName val="Depn Exp  vs Change accdep"/>
      <sheetName val="MONTHLY UPDATES"/>
      <sheetName val="PV-FIXED ASSETS ACCOUNTS"/>
      <sheetName val="CCRefund_zrn_zro trans"/>
      <sheetName val="Budget-Hydro One"/>
      <sheetName val="Depr ALL Budget"/>
      <sheetName val="Hydro One Revi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her legal entities"/>
      <sheetName val="CIP drawdown est Dec 2018 (2)"/>
      <sheetName val="Procedures"/>
      <sheetName val="2019 --&gt;"/>
      <sheetName val="CIP drawdown est July 2019"/>
      <sheetName val="2019 YTD ISA --&gt;"/>
      <sheetName val="Pivot Jul2019 HONI ISA excl 222"/>
      <sheetName val="PIvot Jul2019 ISA Seg 222"/>
      <sheetName val="July 2019 ISA HONI excl Seg 222"/>
      <sheetName val="July 2019 ISA Seg 222"/>
      <sheetName val="July 2019 FA-050 Allocated"/>
      <sheetName val="2018 --&gt;"/>
      <sheetName val="FA-10"/>
      <sheetName val="Dec 2018 ISA --&gt;"/>
      <sheetName val="Pivot Dec 2018 Seg 222"/>
      <sheetName val="Pivot Dec2018 HONI ISA excl 222"/>
      <sheetName val="Dec 2018 ISA Seg 222"/>
      <sheetName val="Dec 2018 ISA HONI excl 222 rev"/>
      <sheetName val="Dec 2018 FACS --&gt;"/>
      <sheetName val="Dec 2018 FACS Cost adds"/>
      <sheetName val="CIP drawdown est Dec 2018"/>
      <sheetName val="Dec 2018 Costs - Intangibles"/>
      <sheetName val="Dec 2018 FACS ISA"/>
      <sheetName val="Nov 2018 CIP -&gt;"/>
      <sheetName val="Pivot Nov 2018 CIP closing"/>
      <sheetName val="PV-FA GL ACCOUNTS Nov 2018 CIP"/>
      <sheetName val="Nov 30 2018 Detailed AUC by AR"/>
      <sheetName val="Nov 2018 CIP FACS"/>
      <sheetName val="Nov 2018 CIP - Intangibles FACS"/>
      <sheetName val="Status By H1 Networks"/>
      <sheetName val="Status By Functional Area"/>
      <sheetName val="Top 10 AUC Values"/>
      <sheetName val="Filter Summary"/>
      <sheetName val="Report Defini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Mapping"/>
      <sheetName val="Range Mapping"/>
      <sheetName val="T-Code"/>
      <sheetName val="CM Download"/>
      <sheetName val="CM YTD Data"/>
      <sheetName val="Prior YE TB"/>
      <sheetName val="PY-QAP"/>
      <sheetName val="PV-FIXED ASSETS ACCOUNTS"/>
      <sheetName val="FIXED ASSETS ACCOUNTS"/>
      <sheetName val="Macro Code"/>
      <sheetName val="FIXED ASSETS ACCOUNTS FORMULA"/>
      <sheetName val="Changes reco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COP &amp; Tx"/>
      <sheetName val="Bill 210 &amp; BPPR"/>
      <sheetName val="COP Accrual"/>
      <sheetName val="Invoice Estimate Report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 Model Notes"/>
      <sheetName val="Impacts"/>
      <sheetName val="Forecast Load Input_New"/>
      <sheetName val="Revenue Forecast"/>
      <sheetName val="Forecast Load Input_Chg"/>
      <sheetName val="Revenue Forecast_Chg"/>
      <sheetName val="Forecast Load Input_Chg_Old"/>
      <sheetName val="Revenue Forecast_Old"/>
      <sheetName val="Loss Factor Assumptions"/>
      <sheetName val="Forecast Load Input NA"/>
      <sheetName val="Forecast Load Assumptions NA"/>
      <sheetName val="Forecast Rate Input"/>
      <sheetName val="Rate Class Assumptions"/>
      <sheetName val="MEU Data"/>
      <sheetName val="Mthly Report"/>
      <sheetName val="Bottom Up Actuals"/>
      <sheetName val="New Top Down Actuals"/>
      <sheetName val="Monthly IMO Cost Actua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x_Tariff"/>
      <sheetName val="2002"/>
      <sheetName val="Reconcile"/>
      <sheetName val="Diff"/>
      <sheetName val="Old"/>
      <sheetName val="Mix_Change"/>
      <sheetName val="Dx_Tariff&amp;COP"/>
      <sheetName val="MEU_Tariff&amp;COP"/>
      <sheetName val="Tx_Tariff"/>
      <sheetName val="Tx_Embedded_Gen"/>
      <sheetName val="Dx_Tariff&amp;COP_Diff"/>
      <sheetName val="MEU_Tariff&amp;COP_Diff"/>
      <sheetName val="Tx_Tariff_Diff"/>
      <sheetName val="MEU_Tariff_Base"/>
      <sheetName val="Dx_Tariff_Base"/>
      <sheetName val="Dx_Tariff&amp;COP_Old"/>
      <sheetName val="MEU_Tariff&amp;COP_Old"/>
      <sheetName val="Tx_Tariff_Old"/>
      <sheetName val="Dx_Tariff_Base_Old"/>
      <sheetName val="Recon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Overview"/>
      <sheetName val="Index "/>
      <sheetName val="Input - Proj Info"/>
      <sheetName val="Input - Conn Info"/>
      <sheetName val="Class 1 Serv. Life"/>
      <sheetName val="Contr Calc."/>
      <sheetName val="Sens Analysis "/>
      <sheetName val="Annual. Pay'ts &amp; True-ups Calc."/>
      <sheetName val="DCF Analysis Basic Assumptions"/>
      <sheetName val="Cost Summary"/>
      <sheetName val="Summary of Cont'n Calc."/>
      <sheetName val="Revenue Requirment"/>
      <sheetName val="Rev. Req Graph "/>
      <sheetName val="Annual. Pay'ts Sch."/>
      <sheetName val="System Use - Cash Flows"/>
      <sheetName val="System Use -  Finance Input"/>
      <sheetName val="System Use - NPV Calc."/>
      <sheetName val="System Use - Escalators"/>
      <sheetName val="Module2"/>
      <sheetName val="Module4"/>
      <sheetName val="Module3"/>
      <sheetName val="Module5"/>
      <sheetName val="Module6"/>
      <sheetName val="Module7"/>
      <sheetName val="Module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 DO"/>
      <sheetName val="notes"/>
      <sheetName val="actual%"/>
      <sheetName val="budget-04"/>
      <sheetName val="actual-03&amp;04"/>
      <sheetName val="GWh-03"/>
      <sheetName val="class"/>
      <sheetName val="class var"/>
      <sheetName val="S1"/>
      <sheetName val="S2"/>
      <sheetName val="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Commodity"/>
      <sheetName val="Other COP &amp; Revenue"/>
      <sheetName val="Bill 210 &amp; MPMA"/>
      <sheetName val="COP Accrual"/>
      <sheetName val="Invoice Estimate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EP"/>
      <sheetName val="HUSA"/>
      <sheetName val="Total MW - interval"/>
      <sheetName val="Total MW - hour"/>
      <sheetName val="Ont MW &amp; Weighs"/>
      <sheetName val="Preliminary"/>
      <sheetName val="Final"/>
      <sheetName val="Apr-03 Method"/>
      <sheetName val="Apr-03 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 Identifier"/>
      <sheetName val="Tx OM&amp;A Oth Adj"/>
      <sheetName val="Tx OM&amp;A NS - Variance"/>
      <sheetName val="Tx OM&amp;A NS - Actual"/>
      <sheetName val="Tx OM&amp;A NS - Budget"/>
      <sheetName val="Tx OM&amp;A CR - Variance"/>
      <sheetName val="Tx OM&amp;A CR - Actual"/>
      <sheetName val="Tx OM&amp;A CR - Budget"/>
      <sheetName val="Tx OM&amp;A Extl - Variance"/>
      <sheetName val="Tx OM&amp;A Extl - Actual"/>
      <sheetName val="Tx OM&amp;A Extl - Budget"/>
      <sheetName val="Tx Capital Oth Adj"/>
      <sheetName val="Tx Capital NS - Variance"/>
      <sheetName val="Tx Capital NS - Actual"/>
      <sheetName val="Tx Capital NS - Budget"/>
      <sheetName val="Tx Capital CR - Variance"/>
      <sheetName val="Tx Capital CR - Actual"/>
      <sheetName val="Tx Capital CR - Budget"/>
      <sheetName val="Tx Capital Extl - Variance"/>
      <sheetName val="Tx Capital Extl - Actual"/>
      <sheetName val="Tx Capital Extl - Budget"/>
      <sheetName val="Dx OM&amp;A Oth Adj"/>
      <sheetName val="Dx OM&amp;A NS - Variance"/>
      <sheetName val="Dx OM&amp;A NS - Actual"/>
      <sheetName val="Dx OM&amp;A NS - Budget"/>
      <sheetName val="Dx OM&amp;A CR - Variance"/>
      <sheetName val="Dx OM&amp;A CR - Actual"/>
      <sheetName val="Dx OM&amp;A CR - Budget"/>
      <sheetName val="Dx OM&amp;A Extl - Variance"/>
      <sheetName val="Dx OM&amp;A Extl - Actual"/>
      <sheetName val="Dx OM&amp;A Extl - Budget"/>
      <sheetName val="Dx Capital Oth Adj"/>
      <sheetName val="Dx Capital NS - Variance"/>
      <sheetName val="Dx Capital NS - Actual"/>
      <sheetName val="Dx Capital NS - Budget"/>
      <sheetName val="Dx Capital CR - Variance"/>
      <sheetName val="Dx Capital CR - Actual"/>
      <sheetName val="Dx Capital CR - Budget"/>
      <sheetName val="Dx Capital Extl - Variance"/>
      <sheetName val="Dx Capital Extl - Actual"/>
      <sheetName val="Dx Capital Extl - Budg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"/>
    </sheetNames>
    <sheetDataSet>
      <sheetData sheetId="0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4 2002"/>
      <sheetName val="q3 2002"/>
      <sheetName val="Q2 2002"/>
      <sheetName val="q1 2002"/>
      <sheetName val="Sheet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_Mstr_Cntrl"/>
      <sheetName val="Tx_Meters_2006"/>
      <sheetName val="LF without DSM &amp; Reconnections"/>
      <sheetName val="LF_Impact of DSM"/>
      <sheetName val="LF_Impact of Reconnection Risk"/>
      <sheetName val="LF_Impact of Embedded Generatio"/>
      <sheetName val="LF with DSM &amp; Reconnections"/>
      <sheetName val="RDDA"/>
      <sheetName val="Fcst"/>
      <sheetName val="Fcst_Chg"/>
      <sheetName val="Fcst_Prev"/>
      <sheetName val="Out_Tx_Tariff_Chg"/>
      <sheetName val="Tx_Out_Fcst"/>
      <sheetName val="Tx_Out_Fcst_Chg"/>
      <sheetName val="Tx_Out_Fcst_Prev"/>
      <sheetName val="Tx_Out_Budget_061208a"/>
      <sheetName val="F_Scaling"/>
      <sheetName val="In_F_Tx_Rates"/>
      <sheetName val="In_F_Hist_kWs"/>
      <sheetName val="Ld_Fcst_Apr04"/>
      <sheetName val="Ld_Fcst_Jul04"/>
      <sheetName val="Ld_Fcst_Apr05"/>
      <sheetName val="Ld_Fcst_Apr06"/>
      <sheetName val="Ld_Fcst_C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%-04"/>
      <sheetName val="GWh-03"/>
      <sheetName val="budget-04"/>
      <sheetName val="LT"/>
      <sheetName val="actual-03&amp;04"/>
      <sheetName val="class"/>
      <sheetName val="class var"/>
      <sheetName val="S1"/>
      <sheetName val="S2"/>
      <sheetName val="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tr_Cntrl"/>
      <sheetName val="BIG_DX"/>
      <sheetName val="DNAM"/>
      <sheetName val="DBD1"/>
      <sheetName val="DBD2"/>
      <sheetName val="Data_In"/>
      <sheetName val="Retail_2001"/>
      <sheetName val="Retail_2002"/>
      <sheetName val="BIG_DX_Chg"/>
      <sheetName val="BIG_DX_BASE"/>
      <sheetName val="DNAM_Chg"/>
      <sheetName val="DNAM_BASE"/>
      <sheetName val="DBD1_Chg"/>
      <sheetName val="DBD1_BASE"/>
      <sheetName val="DBD2_Chg"/>
      <sheetName val="DBD2_BASE"/>
      <sheetName val="Bonds_DNAM"/>
      <sheetName val="Bonds_DBD1"/>
      <sheetName val="Bonds_DBD2"/>
      <sheetName val="Dx_Tariff"/>
      <sheetName val="OPEB"/>
      <sheetName val="DxData"/>
      <sheetName val="DBDData1"/>
      <sheetName val="DBDData_Rick1"/>
      <sheetName val="DBDData2"/>
      <sheetName val="DBDData_Rick2"/>
      <sheetName val="Out_DNAM"/>
      <sheetName val="Out_DBD1"/>
      <sheetName val="Out_DBD2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LINES"/>
      <sheetName val="Sheet1"/>
      <sheetName val="JOURNAL"/>
      <sheetName val="valid value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Overview"/>
      <sheetName val="2. Index"/>
      <sheetName val="3. Benefits GLAs"/>
      <sheetName val="4. Formulae &amp; Allocation %"/>
      <sheetName val="5. Escalators"/>
      <sheetName val="6. 2002 H D GLI Maternity"/>
      <sheetName val="7. 2002 BPE"/>
      <sheetName val="8. 2002 TR"/>
      <sheetName val="9. 2002 EHT"/>
      <sheetName val="10. 2002 WC"/>
      <sheetName val="11. 2002NTS - CPP EI"/>
      <sheetName val="12. 2002NW - CPP EI"/>
      <sheetName val="13. 2002RMC - CPP EI"/>
      <sheetName val="14. 2002HO - CPP EI"/>
      <sheetName val="15. 2002TEL - CPP EI"/>
      <sheetName val="16. 2002OHE - CPP EI"/>
      <sheetName val="17. 2002MRK - CPP EI"/>
      <sheetName val="18. 2003 Headcount"/>
      <sheetName val="19. 2003 OPRB, LTD, SPP, RPP"/>
      <sheetName val="20. 2003 Compens &amp; EHT- HOI"/>
      <sheetName val="21. 2003 Compens &amp; EHT- Netwk"/>
      <sheetName val="22. 2003 Compens &amp; EHT- RC"/>
      <sheetName val="23. 2003 Compens &amp; EHT- TEL"/>
      <sheetName val="24. 2003 Compens &amp; EHT- OHE"/>
      <sheetName val="25. 2003 Compens &amp; EHT- Market"/>
      <sheetName val="26. 2003 D H GLI Mat - HOI"/>
      <sheetName val="27. 2003 D H GLI Mat - Networks"/>
      <sheetName val="28. 2003 D H GLI Mat - RC"/>
      <sheetName val="29. 2003 D H GLI Mat - TEL"/>
      <sheetName val="30. 2003 D H GLI Mat - OHE"/>
      <sheetName val="31. 2003 D H GLI Mat - Markets"/>
      <sheetName val="32. WC - Est. Max.  Premium"/>
      <sheetName val="33. CPP - Est. Max.  ER Cont'n"/>
      <sheetName val="34. EI - Est. Max.  ER Cont'n"/>
      <sheetName val="35. 2003 WC, CPP, EI - HOI"/>
      <sheetName val="36. 2003 WC, CPP, EI - Networks"/>
      <sheetName val="37. 2003 WC, CPP, EI - RC"/>
      <sheetName val="38. 2003 WC, CPP, EI - TEL"/>
      <sheetName val="39. 2003 WC, CPP, EI - OHE"/>
      <sheetName val="40. 2003 WC, CPP, EI - Markets"/>
      <sheetName val="41. Benefits Rough Est 2003-08"/>
      <sheetName val="42. 2003 TR, EHT &amp; BPE Estimate"/>
      <sheetName val="43. 2003 BPE Estimate"/>
      <sheetName val="44. 2003 Networks BPE Estimate"/>
      <sheetName val="45. 2003 H D GLI Mat Forecast"/>
      <sheetName val="46. Est. -  H D GLI &amp; MAT "/>
      <sheetName val="47. 2003 Comp&amp;Benefits Summary"/>
      <sheetName val="48. 03-08 BurdenRates (Net+OHE)"/>
      <sheetName val="49. 2003-08 BurdenRates Summary"/>
      <sheetName val="50. 2003-08 Consol"/>
      <sheetName val="51. 2003-08 Net+OHE"/>
      <sheetName val="52. 2003-08 Net"/>
      <sheetName val="53. 2003-08 HOI"/>
      <sheetName val="2003-08 NS"/>
      <sheetName val="54. 2003-08 RC"/>
      <sheetName val="55. 2003-08 Tel"/>
      <sheetName val="56. 2003-08 OHE"/>
      <sheetName val="57. EFB Liabilit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nl 3 summarized"/>
      <sheetName val="Sheet1"/>
      <sheetName val="jnl 3"/>
      <sheetName val="usofa mapping for brampton"/>
      <sheetName val="jnl amt"/>
      <sheetName val="TB  with ps"/>
      <sheetName val="jnl 2"/>
      <sheetName val="TB"/>
      <sheetName val="Brampton Fin Statemnt"/>
      <sheetName val="Fin Statemnt"/>
      <sheetName val="jnl_3_summarized"/>
      <sheetName val="jnl_3"/>
      <sheetName val="usofa_mapping_for_brampton"/>
      <sheetName val="jnl_amt"/>
      <sheetName val="TB__with_ps"/>
      <sheetName val="jnl_2"/>
      <sheetName val="Brampton_Fin_Statemnt"/>
      <sheetName val="Fin_Statemnt"/>
      <sheetName val="Total_Directs_and_LDCs"/>
      <sheetName val="Total_from_CSS_(Retail_and_MEU)"/>
      <sheetName val="Input_-_Proj_Info"/>
      <sheetName val="Month_Identifier"/>
      <sheetName val="q1_2002"/>
      <sheetName val="valid_values"/>
      <sheetName val="OPEB"/>
      <sheetName val="47__2003_Comp&amp;Benefits_Summary"/>
      <sheetName val="USoA Map fBrmptn Eff Jan20,09"/>
      <sheetName val="47. 2003 Comp&amp;Benefits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3"/>
  <sheetViews>
    <sheetView zoomScale="55" zoomScaleNormal="55" workbookViewId="0">
      <selection activeCell="D8" sqref="D8"/>
    </sheetView>
  </sheetViews>
  <sheetFormatPr defaultColWidth="8.85546875" defaultRowHeight="13.9"/>
  <cols>
    <col min="1" max="1" width="12.85546875" style="2" customWidth="1"/>
    <col min="2" max="2" width="11.42578125" style="2" customWidth="1"/>
    <col min="3" max="3" width="15.140625" style="2" customWidth="1"/>
    <col min="4" max="4" width="17.5703125" style="2" bestFit="1" customWidth="1"/>
    <col min="5" max="5" width="12.85546875" style="2" customWidth="1"/>
    <col min="6" max="6" width="12.140625" style="2" customWidth="1"/>
    <col min="7" max="7" width="9" style="2" bestFit="1" customWidth="1"/>
    <col min="8" max="8" width="11.5703125" style="3" customWidth="1"/>
    <col min="9" max="10" width="12.85546875" style="2" customWidth="1"/>
    <col min="11" max="11" width="10.140625" style="2" customWidth="1"/>
    <col min="12" max="16" width="12.85546875" style="2" customWidth="1"/>
    <col min="17" max="17" width="9.42578125" style="2" customWidth="1"/>
    <col min="18" max="18" width="12.85546875" style="2" customWidth="1"/>
    <col min="19" max="19" width="16.140625" style="2" customWidth="1"/>
    <col min="20" max="20" width="12.85546875" style="2" customWidth="1"/>
    <col min="21" max="21" width="12.140625" style="2" customWidth="1"/>
    <col min="22" max="16384" width="8.85546875" style="2"/>
  </cols>
  <sheetData>
    <row r="1" spans="1:21">
      <c r="A1" s="1" t="s">
        <v>0</v>
      </c>
    </row>
    <row r="2" spans="1:21">
      <c r="A2" s="1" t="s">
        <v>1</v>
      </c>
    </row>
    <row r="3" spans="1:21" ht="12.6" customHeight="1">
      <c r="A3" s="1" t="s">
        <v>2</v>
      </c>
    </row>
    <row r="4" spans="1:21" ht="12.6" customHeight="1"/>
    <row r="5" spans="1:21">
      <c r="A5" s="4"/>
    </row>
    <row r="6" spans="1:21">
      <c r="A6" s="3" t="s">
        <v>3</v>
      </c>
    </row>
    <row r="10" spans="1:21">
      <c r="A10" s="5" t="s">
        <v>4</v>
      </c>
      <c r="B10" s="3"/>
      <c r="C10" s="3"/>
      <c r="D10" s="3"/>
      <c r="E10" s="3"/>
      <c r="F10" s="3"/>
      <c r="G10" s="3"/>
      <c r="I10" s="3"/>
      <c r="J10" s="6"/>
      <c r="K10" s="5" t="s">
        <v>5</v>
      </c>
      <c r="L10" s="3"/>
      <c r="M10" s="3"/>
      <c r="N10" s="3"/>
      <c r="O10" s="3"/>
      <c r="P10" s="3"/>
      <c r="Q10" s="3"/>
      <c r="R10" s="3"/>
      <c r="S10" s="3"/>
      <c r="T10" s="3"/>
    </row>
    <row r="11" spans="1:21">
      <c r="B11" s="3"/>
      <c r="C11" s="3"/>
      <c r="D11" s="3"/>
      <c r="E11" s="3"/>
      <c r="F11" s="3"/>
      <c r="G11" s="3"/>
      <c r="I11" s="3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1">
      <c r="G12" s="3"/>
      <c r="I12" s="3"/>
      <c r="J12" s="6"/>
      <c r="K12" s="2" t="s">
        <v>6</v>
      </c>
      <c r="M12" s="3"/>
      <c r="N12" s="7">
        <v>5.0000000000000001E-3</v>
      </c>
      <c r="O12" s="2" t="s">
        <v>7</v>
      </c>
      <c r="P12" s="3"/>
      <c r="Q12" s="3"/>
      <c r="R12" s="3"/>
      <c r="S12" s="3"/>
      <c r="T12" s="3"/>
    </row>
    <row r="13" spans="1:21">
      <c r="C13" s="3"/>
      <c r="D13" s="7"/>
      <c r="G13" s="3"/>
      <c r="I13" s="3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1">
      <c r="B14" s="8"/>
      <c r="C14" s="8"/>
      <c r="D14" s="8"/>
      <c r="E14" s="8"/>
      <c r="F14" s="8"/>
      <c r="G14" s="8"/>
      <c r="H14" s="8" t="s">
        <v>8</v>
      </c>
      <c r="I14" s="8"/>
      <c r="J14" s="9"/>
      <c r="K14" s="8"/>
      <c r="L14" s="8"/>
      <c r="M14" s="8"/>
      <c r="N14" s="8"/>
      <c r="O14" s="8"/>
      <c r="P14" s="8"/>
      <c r="Q14" s="8"/>
      <c r="R14" s="8" t="s">
        <v>9</v>
      </c>
      <c r="S14" s="8"/>
      <c r="T14" s="8"/>
    </row>
    <row r="15" spans="1:21" ht="41.45">
      <c r="A15" s="10"/>
      <c r="B15" s="11" t="s">
        <v>10</v>
      </c>
      <c r="C15" s="12" t="s">
        <v>11</v>
      </c>
      <c r="D15" s="12" t="s">
        <v>12</v>
      </c>
      <c r="E15" s="11" t="s">
        <v>13</v>
      </c>
      <c r="F15" s="11" t="s">
        <v>14</v>
      </c>
      <c r="G15" s="11" t="s">
        <v>15</v>
      </c>
      <c r="H15" s="12" t="s">
        <v>16</v>
      </c>
      <c r="I15" s="12" t="s">
        <v>17</v>
      </c>
      <c r="J15" s="13"/>
      <c r="K15" s="10"/>
      <c r="L15" s="11" t="s">
        <v>10</v>
      </c>
      <c r="M15" s="12" t="s">
        <v>11</v>
      </c>
      <c r="N15" s="12" t="s">
        <v>12</v>
      </c>
      <c r="O15" s="11" t="s">
        <v>13</v>
      </c>
      <c r="P15" s="11" t="s">
        <v>14</v>
      </c>
      <c r="Q15" s="11" t="s">
        <v>15</v>
      </c>
      <c r="R15" s="12" t="s">
        <v>16</v>
      </c>
      <c r="S15" s="11" t="s">
        <v>18</v>
      </c>
      <c r="T15" s="12" t="s">
        <v>17</v>
      </c>
    </row>
    <row r="16" spans="1:21">
      <c r="A16" s="14" t="s">
        <v>19</v>
      </c>
      <c r="B16" s="15">
        <v>1923.285552798289</v>
      </c>
      <c r="C16" s="15">
        <v>37.412283725236705</v>
      </c>
      <c r="D16" s="16">
        <f>+B16+C16</f>
        <v>1960.6978365235257</v>
      </c>
      <c r="E16" s="16">
        <v>-18.706141862618352</v>
      </c>
      <c r="F16" s="16">
        <f>+D16+E16</f>
        <v>1941.9916946609073</v>
      </c>
      <c r="G16" s="17">
        <v>0.04</v>
      </c>
      <c r="H16" s="16">
        <f>F16*G16</f>
        <v>77.679667786436298</v>
      </c>
      <c r="I16" s="16">
        <f>+B16+C16-H16</f>
        <v>1883.0181687370894</v>
      </c>
      <c r="J16" s="18"/>
      <c r="K16" s="14" t="s">
        <v>19</v>
      </c>
      <c r="L16" s="16">
        <f>+B16</f>
        <v>1923.285552798289</v>
      </c>
      <c r="M16" s="16">
        <f t="shared" ref="M16:O31" si="0">+C16</f>
        <v>37.412283725236705</v>
      </c>
      <c r="N16" s="16">
        <f t="shared" si="0"/>
        <v>1960.6978365235257</v>
      </c>
      <c r="O16" s="16">
        <f t="shared" si="0"/>
        <v>-18.706141862618352</v>
      </c>
      <c r="P16" s="16">
        <f>SUM(O16)+N16</f>
        <v>1941.9916946609073</v>
      </c>
      <c r="Q16" s="17">
        <v>0.04</v>
      </c>
      <c r="R16" s="16">
        <f>P16*Q16</f>
        <v>77.679667786436298</v>
      </c>
      <c r="S16" s="16">
        <f>M16/2*2*$N$12*Q16</f>
        <v>7.4824567450473417E-3</v>
      </c>
      <c r="T16" s="16">
        <f t="shared" ref="T16:T33" si="1">+L16+M16-R16-S16</f>
        <v>1883.0106862803443</v>
      </c>
      <c r="U16" s="19"/>
    </row>
    <row r="17" spans="1:21">
      <c r="A17" s="14" t="s">
        <v>20</v>
      </c>
      <c r="B17" s="15">
        <v>473.39937889687417</v>
      </c>
      <c r="C17" s="15">
        <v>0</v>
      </c>
      <c r="D17" s="16">
        <f t="shared" ref="D17:D36" si="2">+B17+C17</f>
        <v>473.39937889687417</v>
      </c>
      <c r="E17" s="16">
        <v>0</v>
      </c>
      <c r="F17" s="16">
        <f t="shared" ref="F17:F36" si="3">+D17+E17</f>
        <v>473.39937889687417</v>
      </c>
      <c r="G17" s="17">
        <v>0.06</v>
      </c>
      <c r="H17" s="16">
        <f t="shared" ref="H17:H35" si="4">F17*G17</f>
        <v>28.403962733812449</v>
      </c>
      <c r="I17" s="16">
        <f t="shared" ref="I17:I36" si="5">+B17+C17-H17</f>
        <v>444.99541616306169</v>
      </c>
      <c r="J17" s="18"/>
      <c r="K17" s="14" t="s">
        <v>20</v>
      </c>
      <c r="L17" s="16">
        <f t="shared" ref="L17:O36" si="6">+B17</f>
        <v>473.39937889687417</v>
      </c>
      <c r="M17" s="16">
        <f t="shared" si="0"/>
        <v>0</v>
      </c>
      <c r="N17" s="16">
        <f t="shared" si="0"/>
        <v>473.39937889687417</v>
      </c>
      <c r="O17" s="16">
        <f t="shared" si="0"/>
        <v>0</v>
      </c>
      <c r="P17" s="16">
        <f t="shared" ref="P17:P35" si="7">SUM(O17)+N17</f>
        <v>473.39937889687417</v>
      </c>
      <c r="Q17" s="17">
        <v>0.06</v>
      </c>
      <c r="R17" s="16">
        <f t="shared" ref="R17:R24" si="8">P17*Q17</f>
        <v>28.403962733812449</v>
      </c>
      <c r="S17" s="16">
        <f t="shared" ref="S17:S35" si="9">M17/2*2*$N$12*Q17</f>
        <v>0</v>
      </c>
      <c r="T17" s="16">
        <f t="shared" si="1"/>
        <v>444.99541616306169</v>
      </c>
      <c r="U17" s="19"/>
    </row>
    <row r="18" spans="1:21">
      <c r="A18" s="14" t="s">
        <v>21</v>
      </c>
      <c r="B18" s="15">
        <v>216.418262758183</v>
      </c>
      <c r="C18" s="15">
        <v>0</v>
      </c>
      <c r="D18" s="16">
        <f t="shared" si="2"/>
        <v>216.418262758183</v>
      </c>
      <c r="E18" s="16">
        <v>0</v>
      </c>
      <c r="F18" s="16">
        <f t="shared" si="3"/>
        <v>216.418262758183</v>
      </c>
      <c r="G18" s="17">
        <v>0.05</v>
      </c>
      <c r="H18" s="16">
        <f t="shared" si="4"/>
        <v>10.820913137909152</v>
      </c>
      <c r="I18" s="16">
        <f t="shared" si="5"/>
        <v>205.59734962027386</v>
      </c>
      <c r="J18" s="18"/>
      <c r="K18" s="14" t="s">
        <v>21</v>
      </c>
      <c r="L18" s="16">
        <f t="shared" si="6"/>
        <v>216.418262758183</v>
      </c>
      <c r="M18" s="16">
        <f t="shared" si="0"/>
        <v>0</v>
      </c>
      <c r="N18" s="16">
        <f t="shared" si="0"/>
        <v>216.418262758183</v>
      </c>
      <c r="O18" s="16">
        <f t="shared" si="0"/>
        <v>0</v>
      </c>
      <c r="P18" s="16">
        <f t="shared" si="7"/>
        <v>216.418262758183</v>
      </c>
      <c r="Q18" s="17">
        <v>0.05</v>
      </c>
      <c r="R18" s="16">
        <f t="shared" si="8"/>
        <v>10.820913137909152</v>
      </c>
      <c r="S18" s="16">
        <f t="shared" si="9"/>
        <v>0</v>
      </c>
      <c r="T18" s="16">
        <f t="shared" si="1"/>
        <v>205.59734962027386</v>
      </c>
      <c r="U18" s="19"/>
    </row>
    <row r="19" spans="1:21">
      <c r="A19" s="14" t="s">
        <v>22</v>
      </c>
      <c r="B19" s="15">
        <v>56.836849215727511</v>
      </c>
      <c r="C19" s="15">
        <v>0</v>
      </c>
      <c r="D19" s="16">
        <f t="shared" si="2"/>
        <v>56.836849215727511</v>
      </c>
      <c r="E19" s="16">
        <v>0</v>
      </c>
      <c r="F19" s="16">
        <f t="shared" si="3"/>
        <v>56.836849215727511</v>
      </c>
      <c r="G19" s="17">
        <v>0.1</v>
      </c>
      <c r="H19" s="16">
        <f t="shared" si="4"/>
        <v>5.6836849215727518</v>
      </c>
      <c r="I19" s="16">
        <f t="shared" si="5"/>
        <v>51.153164294154763</v>
      </c>
      <c r="J19" s="18"/>
      <c r="K19" s="14" t="s">
        <v>22</v>
      </c>
      <c r="L19" s="16">
        <f t="shared" si="6"/>
        <v>56.836849215727511</v>
      </c>
      <c r="M19" s="16">
        <f t="shared" si="0"/>
        <v>0</v>
      </c>
      <c r="N19" s="16">
        <f t="shared" si="0"/>
        <v>56.836849215727511</v>
      </c>
      <c r="O19" s="16">
        <f t="shared" si="0"/>
        <v>0</v>
      </c>
      <c r="P19" s="16">
        <f t="shared" si="7"/>
        <v>56.836849215727511</v>
      </c>
      <c r="Q19" s="17">
        <v>0.1</v>
      </c>
      <c r="R19" s="16">
        <f t="shared" si="8"/>
        <v>5.6836849215727518</v>
      </c>
      <c r="S19" s="16">
        <f t="shared" si="9"/>
        <v>0</v>
      </c>
      <c r="T19" s="16">
        <f t="shared" si="1"/>
        <v>51.153164294154763</v>
      </c>
      <c r="U19" s="19"/>
    </row>
    <row r="20" spans="1:21">
      <c r="A20" s="14" t="s">
        <v>23</v>
      </c>
      <c r="B20" s="15">
        <v>1.5507685169178081E-2</v>
      </c>
      <c r="C20" s="15">
        <v>0</v>
      </c>
      <c r="D20" s="16">
        <f t="shared" si="2"/>
        <v>1.5507685169178081E-2</v>
      </c>
      <c r="E20" s="16">
        <v>0</v>
      </c>
      <c r="F20" s="16">
        <f t="shared" si="3"/>
        <v>1.5507685169178081E-2</v>
      </c>
      <c r="G20" s="17">
        <v>0.15</v>
      </c>
      <c r="H20" s="16">
        <f t="shared" si="4"/>
        <v>2.3261527753767122E-3</v>
      </c>
      <c r="I20" s="16">
        <f t="shared" si="5"/>
        <v>1.3181532393801369E-2</v>
      </c>
      <c r="J20" s="18"/>
      <c r="K20" s="14" t="s">
        <v>23</v>
      </c>
      <c r="L20" s="16">
        <f t="shared" si="6"/>
        <v>1.5507685169178081E-2</v>
      </c>
      <c r="M20" s="16">
        <f t="shared" si="0"/>
        <v>0</v>
      </c>
      <c r="N20" s="16">
        <f t="shared" si="0"/>
        <v>1.5507685169178081E-2</v>
      </c>
      <c r="O20" s="16">
        <f t="shared" si="0"/>
        <v>0</v>
      </c>
      <c r="P20" s="16">
        <f t="shared" si="7"/>
        <v>1.5507685169178081E-2</v>
      </c>
      <c r="Q20" s="17">
        <v>0.15</v>
      </c>
      <c r="R20" s="16">
        <f t="shared" si="8"/>
        <v>2.3261527753767122E-3</v>
      </c>
      <c r="S20" s="16">
        <f t="shared" si="9"/>
        <v>0</v>
      </c>
      <c r="T20" s="16">
        <f t="shared" si="1"/>
        <v>1.3181532393801369E-2</v>
      </c>
      <c r="U20" s="19"/>
    </row>
    <row r="21" spans="1:21">
      <c r="A21" s="14" t="s">
        <v>24</v>
      </c>
      <c r="B21" s="15">
        <v>128.61282794283923</v>
      </c>
      <c r="C21" s="15">
        <v>43.291635521532903</v>
      </c>
      <c r="D21" s="16">
        <f t="shared" si="2"/>
        <v>171.90446346437213</v>
      </c>
      <c r="E21" s="16">
        <v>-21.645817760766452</v>
      </c>
      <c r="F21" s="16">
        <f t="shared" si="3"/>
        <v>150.25864570360568</v>
      </c>
      <c r="G21" s="17">
        <v>0.2</v>
      </c>
      <c r="H21" s="16">
        <f t="shared" si="4"/>
        <v>30.051729140721136</v>
      </c>
      <c r="I21" s="16">
        <f t="shared" si="5"/>
        <v>141.85273432365099</v>
      </c>
      <c r="J21" s="18"/>
      <c r="K21" s="14" t="s">
        <v>24</v>
      </c>
      <c r="L21" s="16">
        <f t="shared" si="6"/>
        <v>128.61282794283923</v>
      </c>
      <c r="M21" s="16">
        <f t="shared" si="0"/>
        <v>43.291635521532903</v>
      </c>
      <c r="N21" s="16">
        <f t="shared" si="0"/>
        <v>171.90446346437213</v>
      </c>
      <c r="O21" s="16">
        <f t="shared" si="0"/>
        <v>-21.645817760766452</v>
      </c>
      <c r="P21" s="16">
        <f t="shared" si="7"/>
        <v>150.25864570360568</v>
      </c>
      <c r="Q21" s="17">
        <v>0.2</v>
      </c>
      <c r="R21" s="16">
        <f t="shared" si="8"/>
        <v>30.051729140721136</v>
      </c>
      <c r="S21" s="16">
        <f t="shared" si="9"/>
        <v>4.3291635521532909E-2</v>
      </c>
      <c r="T21" s="16">
        <f t="shared" si="1"/>
        <v>141.80944268812945</v>
      </c>
      <c r="U21" s="19"/>
    </row>
    <row r="22" spans="1:21">
      <c r="A22" s="14" t="s">
        <v>25</v>
      </c>
      <c r="B22" s="15">
        <v>1.2128516686964894</v>
      </c>
      <c r="C22" s="15">
        <v>0</v>
      </c>
      <c r="D22" s="16">
        <f t="shared" si="2"/>
        <v>1.2128516686964894</v>
      </c>
      <c r="E22" s="16">
        <v>0</v>
      </c>
      <c r="F22" s="16">
        <f t="shared" si="3"/>
        <v>1.2128516686964894</v>
      </c>
      <c r="G22" s="17">
        <v>0.25</v>
      </c>
      <c r="H22" s="16">
        <f t="shared" si="4"/>
        <v>0.30321291717412235</v>
      </c>
      <c r="I22" s="16">
        <f t="shared" si="5"/>
        <v>0.90963875152236706</v>
      </c>
      <c r="J22" s="18"/>
      <c r="K22" s="14" t="s">
        <v>25</v>
      </c>
      <c r="L22" s="16">
        <f t="shared" si="6"/>
        <v>1.2128516686964894</v>
      </c>
      <c r="M22" s="16">
        <f t="shared" si="0"/>
        <v>0</v>
      </c>
      <c r="N22" s="16">
        <f t="shared" si="0"/>
        <v>1.2128516686964894</v>
      </c>
      <c r="O22" s="16">
        <f t="shared" si="0"/>
        <v>0</v>
      </c>
      <c r="P22" s="16">
        <f t="shared" si="7"/>
        <v>1.2128516686964894</v>
      </c>
      <c r="Q22" s="17">
        <v>0.25</v>
      </c>
      <c r="R22" s="16">
        <f t="shared" si="8"/>
        <v>0.30321291717412235</v>
      </c>
      <c r="S22" s="16">
        <f t="shared" si="9"/>
        <v>0</v>
      </c>
      <c r="T22" s="16">
        <f t="shared" si="1"/>
        <v>0.90963875152236706</v>
      </c>
      <c r="U22" s="19"/>
    </row>
    <row r="23" spans="1:21">
      <c r="A23" s="14" t="s">
        <v>26</v>
      </c>
      <c r="B23" s="15">
        <v>46.36912268392657</v>
      </c>
      <c r="C23" s="15">
        <v>18.611418896744489</v>
      </c>
      <c r="D23" s="16">
        <f t="shared" si="2"/>
        <v>64.980541580671058</v>
      </c>
      <c r="E23" s="16">
        <v>-9.3057094483722445</v>
      </c>
      <c r="F23" s="16">
        <f t="shared" si="3"/>
        <v>55.674832132298818</v>
      </c>
      <c r="G23" s="17">
        <v>0.3</v>
      </c>
      <c r="H23" s="16">
        <f t="shared" si="4"/>
        <v>16.702449639689643</v>
      </c>
      <c r="I23" s="16">
        <f t="shared" si="5"/>
        <v>48.278091940981412</v>
      </c>
      <c r="J23" s="18"/>
      <c r="K23" s="14" t="s">
        <v>26</v>
      </c>
      <c r="L23" s="16">
        <f t="shared" si="6"/>
        <v>46.36912268392657</v>
      </c>
      <c r="M23" s="16">
        <f t="shared" si="0"/>
        <v>18.611418896744489</v>
      </c>
      <c r="N23" s="16">
        <f t="shared" si="0"/>
        <v>64.980541580671058</v>
      </c>
      <c r="O23" s="16">
        <f t="shared" si="0"/>
        <v>-9.3057094483722445</v>
      </c>
      <c r="P23" s="16">
        <f t="shared" si="7"/>
        <v>55.674832132298818</v>
      </c>
      <c r="Q23" s="17">
        <v>0.3</v>
      </c>
      <c r="R23" s="16">
        <f t="shared" si="8"/>
        <v>16.702449639689643</v>
      </c>
      <c r="S23" s="16">
        <f t="shared" si="9"/>
        <v>2.7917128345116733E-2</v>
      </c>
      <c r="T23" s="16">
        <f t="shared" si="1"/>
        <v>48.250174812636295</v>
      </c>
      <c r="U23" s="19"/>
    </row>
    <row r="24" spans="1:21">
      <c r="A24" s="14" t="s">
        <v>27</v>
      </c>
      <c r="B24" s="15">
        <v>8.6214220762864642</v>
      </c>
      <c r="C24" s="15">
        <v>10.935375243634841</v>
      </c>
      <c r="D24" s="16">
        <f t="shared" si="2"/>
        <v>19.556797319921305</v>
      </c>
      <c r="E24" s="16">
        <v>-5.4676876218174204</v>
      </c>
      <c r="F24" s="16">
        <f t="shared" si="3"/>
        <v>14.089109698103885</v>
      </c>
      <c r="G24" s="17">
        <v>1</v>
      </c>
      <c r="H24" s="16">
        <f t="shared" si="4"/>
        <v>14.089109698103885</v>
      </c>
      <c r="I24" s="16">
        <f t="shared" si="5"/>
        <v>5.4676876218174204</v>
      </c>
      <c r="J24" s="18"/>
      <c r="K24" s="14" t="s">
        <v>27</v>
      </c>
      <c r="L24" s="16">
        <f t="shared" si="6"/>
        <v>8.6214220762864642</v>
      </c>
      <c r="M24" s="16">
        <f t="shared" si="0"/>
        <v>10.935375243634841</v>
      </c>
      <c r="N24" s="16">
        <f t="shared" si="0"/>
        <v>19.556797319921305</v>
      </c>
      <c r="O24" s="16">
        <f t="shared" si="0"/>
        <v>-5.4676876218174204</v>
      </c>
      <c r="P24" s="16">
        <f t="shared" si="7"/>
        <v>14.089109698103885</v>
      </c>
      <c r="Q24" s="17">
        <v>1</v>
      </c>
      <c r="R24" s="16">
        <f t="shared" si="8"/>
        <v>14.089109698103885</v>
      </c>
      <c r="S24" s="16">
        <f t="shared" si="9"/>
        <v>5.4676876218174207E-2</v>
      </c>
      <c r="T24" s="16">
        <f t="shared" si="1"/>
        <v>5.4130107455992462</v>
      </c>
      <c r="U24" s="19"/>
    </row>
    <row r="25" spans="1:21">
      <c r="A25" s="14" t="s">
        <v>28</v>
      </c>
      <c r="B25" s="15">
        <v>12.341375524243348</v>
      </c>
      <c r="C25" s="15">
        <v>-0.20070696283719996</v>
      </c>
      <c r="D25" s="16">
        <f t="shared" si="2"/>
        <v>12.140668561406148</v>
      </c>
      <c r="E25" s="16">
        <v>0</v>
      </c>
      <c r="F25" s="16">
        <f t="shared" si="3"/>
        <v>12.140668561406148</v>
      </c>
      <c r="G25" s="17" t="s">
        <v>29</v>
      </c>
      <c r="H25" s="16">
        <f>0.7</f>
        <v>0.7</v>
      </c>
      <c r="I25" s="16">
        <f t="shared" si="5"/>
        <v>11.440668561406149</v>
      </c>
      <c r="J25" s="18"/>
      <c r="K25" s="14" t="s">
        <v>28</v>
      </c>
      <c r="L25" s="16">
        <f t="shared" si="6"/>
        <v>12.341375524243348</v>
      </c>
      <c r="M25" s="16">
        <f t="shared" si="0"/>
        <v>-0.20070696283719996</v>
      </c>
      <c r="N25" s="16">
        <f t="shared" si="0"/>
        <v>12.140668561406148</v>
      </c>
      <c r="O25" s="16">
        <f t="shared" si="0"/>
        <v>0</v>
      </c>
      <c r="P25" s="16">
        <f t="shared" si="7"/>
        <v>12.140668561406148</v>
      </c>
      <c r="Q25" s="17" t="s">
        <v>29</v>
      </c>
      <c r="R25" s="16">
        <f>0.7</f>
        <v>0.7</v>
      </c>
      <c r="S25" s="16">
        <v>0</v>
      </c>
      <c r="T25" s="16">
        <f t="shared" si="1"/>
        <v>11.440668561406149</v>
      </c>
      <c r="U25" s="19"/>
    </row>
    <row r="26" spans="1:21">
      <c r="A26" s="14" t="s">
        <v>30</v>
      </c>
      <c r="B26" s="15">
        <v>60.919072581428971</v>
      </c>
      <c r="C26" s="15">
        <v>3.838794582007985</v>
      </c>
      <c r="D26" s="16">
        <f t="shared" si="2"/>
        <v>64.757867163436956</v>
      </c>
      <c r="E26" s="16">
        <v>-1.9193972910039925</v>
      </c>
      <c r="F26" s="16">
        <f t="shared" si="3"/>
        <v>62.838469872432967</v>
      </c>
      <c r="G26" s="17">
        <v>0.08</v>
      </c>
      <c r="H26" s="20">
        <f t="shared" si="4"/>
        <v>5.0270775897946374</v>
      </c>
      <c r="I26" s="16">
        <f t="shared" si="5"/>
        <v>59.730789573642319</v>
      </c>
      <c r="J26" s="18"/>
      <c r="K26" s="14" t="s">
        <v>30</v>
      </c>
      <c r="L26" s="16">
        <f t="shared" si="6"/>
        <v>60.919072581428971</v>
      </c>
      <c r="M26" s="16">
        <f t="shared" si="0"/>
        <v>3.838794582007985</v>
      </c>
      <c r="N26" s="16">
        <f t="shared" si="0"/>
        <v>64.757867163436956</v>
      </c>
      <c r="O26" s="16">
        <f t="shared" si="0"/>
        <v>-1.9193972910039925</v>
      </c>
      <c r="P26" s="16">
        <f t="shared" si="7"/>
        <v>62.838469872432967</v>
      </c>
      <c r="Q26" s="17">
        <v>0.08</v>
      </c>
      <c r="R26" s="16">
        <f t="shared" ref="R26:R30" si="10">P26*Q26</f>
        <v>5.0270775897946374</v>
      </c>
      <c r="S26" s="16">
        <f t="shared" si="9"/>
        <v>1.5355178328031942E-3</v>
      </c>
      <c r="T26" s="16">
        <f t="shared" si="1"/>
        <v>59.729254055809513</v>
      </c>
      <c r="U26" s="19"/>
    </row>
    <row r="27" spans="1:21">
      <c r="A27" s="14" t="s">
        <v>31</v>
      </c>
      <c r="B27" s="15">
        <v>0.14801075684378628</v>
      </c>
      <c r="C27" s="15">
        <v>0</v>
      </c>
      <c r="D27" s="16">
        <f t="shared" si="2"/>
        <v>0.14801075684378628</v>
      </c>
      <c r="E27" s="16">
        <v>0</v>
      </c>
      <c r="F27" s="16">
        <f t="shared" si="3"/>
        <v>0.14801075684378628</v>
      </c>
      <c r="G27" s="17">
        <v>7.0000000000000007E-2</v>
      </c>
      <c r="H27" s="20">
        <f t="shared" si="4"/>
        <v>1.0360752979065042E-2</v>
      </c>
      <c r="I27" s="16">
        <f t="shared" si="5"/>
        <v>0.13765000386472123</v>
      </c>
      <c r="J27" s="18"/>
      <c r="K27" s="14" t="s">
        <v>31</v>
      </c>
      <c r="L27" s="16">
        <f t="shared" si="6"/>
        <v>0.14801075684378628</v>
      </c>
      <c r="M27" s="16">
        <f t="shared" si="0"/>
        <v>0</v>
      </c>
      <c r="N27" s="16">
        <f t="shared" si="0"/>
        <v>0.14801075684378628</v>
      </c>
      <c r="O27" s="16">
        <f t="shared" si="0"/>
        <v>0</v>
      </c>
      <c r="P27" s="16">
        <f t="shared" si="7"/>
        <v>0.14801075684378628</v>
      </c>
      <c r="Q27" s="17">
        <v>7.0000000000000007E-2</v>
      </c>
      <c r="R27" s="16">
        <f t="shared" si="10"/>
        <v>1.0360752979065042E-2</v>
      </c>
      <c r="S27" s="16">
        <f t="shared" si="9"/>
        <v>0</v>
      </c>
      <c r="T27" s="16">
        <f t="shared" si="1"/>
        <v>0.13765000386472123</v>
      </c>
      <c r="U27" s="19"/>
    </row>
    <row r="28" spans="1:21">
      <c r="A28" s="14" t="s">
        <v>32</v>
      </c>
      <c r="B28" s="15">
        <v>57.066275674888047</v>
      </c>
      <c r="C28" s="15">
        <v>0</v>
      </c>
      <c r="D28" s="16">
        <f t="shared" si="2"/>
        <v>57.066275674888047</v>
      </c>
      <c r="E28" s="16">
        <v>0</v>
      </c>
      <c r="F28" s="16">
        <f t="shared" si="3"/>
        <v>57.066275674888047</v>
      </c>
      <c r="G28" s="17">
        <v>0.12</v>
      </c>
      <c r="H28" s="20">
        <f t="shared" si="4"/>
        <v>6.8479530809865654</v>
      </c>
      <c r="I28" s="16">
        <f t="shared" si="5"/>
        <v>50.218322593901483</v>
      </c>
      <c r="J28" s="18"/>
      <c r="K28" s="14" t="s">
        <v>32</v>
      </c>
      <c r="L28" s="16">
        <f t="shared" si="6"/>
        <v>57.066275674888047</v>
      </c>
      <c r="M28" s="16">
        <f t="shared" si="0"/>
        <v>0</v>
      </c>
      <c r="N28" s="16">
        <f t="shared" si="0"/>
        <v>57.066275674888047</v>
      </c>
      <c r="O28" s="16">
        <f t="shared" si="0"/>
        <v>0</v>
      </c>
      <c r="P28" s="16">
        <f t="shared" si="7"/>
        <v>57.066275674888047</v>
      </c>
      <c r="Q28" s="17">
        <v>0.12</v>
      </c>
      <c r="R28" s="16">
        <f t="shared" si="10"/>
        <v>6.8479530809865654</v>
      </c>
      <c r="S28" s="16">
        <f t="shared" si="9"/>
        <v>0</v>
      </c>
      <c r="T28" s="16">
        <f t="shared" si="1"/>
        <v>50.218322593901483</v>
      </c>
      <c r="U28" s="19"/>
    </row>
    <row r="29" spans="1:21">
      <c r="A29" s="14" t="s">
        <v>33</v>
      </c>
      <c r="B29" s="15">
        <v>3.1887572810273976E-2</v>
      </c>
      <c r="C29" s="15">
        <v>0</v>
      </c>
      <c r="D29" s="16">
        <f t="shared" si="2"/>
        <v>3.1887572810273976E-2</v>
      </c>
      <c r="E29" s="16">
        <v>0</v>
      </c>
      <c r="F29" s="16">
        <f t="shared" si="3"/>
        <v>3.1887572810273976E-2</v>
      </c>
      <c r="G29" s="17">
        <v>0.45</v>
      </c>
      <c r="H29" s="20">
        <f t="shared" si="4"/>
        <v>1.434940776462329E-2</v>
      </c>
      <c r="I29" s="16">
        <f t="shared" si="5"/>
        <v>1.7538165045650686E-2</v>
      </c>
      <c r="J29" s="18"/>
      <c r="K29" s="14" t="s">
        <v>33</v>
      </c>
      <c r="L29" s="16">
        <f t="shared" si="6"/>
        <v>3.1887572810273976E-2</v>
      </c>
      <c r="M29" s="16">
        <f t="shared" si="0"/>
        <v>0</v>
      </c>
      <c r="N29" s="16">
        <f t="shared" si="0"/>
        <v>3.1887572810273976E-2</v>
      </c>
      <c r="O29" s="16">
        <f t="shared" si="0"/>
        <v>0</v>
      </c>
      <c r="P29" s="16">
        <f t="shared" si="7"/>
        <v>3.1887572810273976E-2</v>
      </c>
      <c r="Q29" s="17">
        <v>0.45</v>
      </c>
      <c r="R29" s="16">
        <f t="shared" si="10"/>
        <v>1.434940776462329E-2</v>
      </c>
      <c r="S29" s="16">
        <f t="shared" si="9"/>
        <v>0</v>
      </c>
      <c r="T29" s="16">
        <f t="shared" si="1"/>
        <v>1.7538165045650686E-2</v>
      </c>
      <c r="U29" s="19"/>
    </row>
    <row r="30" spans="1:21">
      <c r="A30" s="14" t="s">
        <v>34</v>
      </c>
      <c r="B30" s="15">
        <v>4.6811768332842298</v>
      </c>
      <c r="C30" s="15">
        <v>0</v>
      </c>
      <c r="D30" s="16">
        <f t="shared" si="2"/>
        <v>4.6811768332842298</v>
      </c>
      <c r="E30" s="16">
        <v>0</v>
      </c>
      <c r="F30" s="16">
        <f t="shared" si="3"/>
        <v>4.6811768332842298</v>
      </c>
      <c r="G30" s="17">
        <v>0.3</v>
      </c>
      <c r="H30" s="20">
        <f t="shared" si="4"/>
        <v>1.404353049985269</v>
      </c>
      <c r="I30" s="16">
        <f t="shared" si="5"/>
        <v>3.2768237832989611</v>
      </c>
      <c r="J30" s="18"/>
      <c r="K30" s="14" t="s">
        <v>34</v>
      </c>
      <c r="L30" s="16">
        <f t="shared" si="6"/>
        <v>4.6811768332842298</v>
      </c>
      <c r="M30" s="16">
        <f t="shared" si="0"/>
        <v>0</v>
      </c>
      <c r="N30" s="16">
        <f t="shared" si="0"/>
        <v>4.6811768332842298</v>
      </c>
      <c r="O30" s="16">
        <f t="shared" si="0"/>
        <v>0</v>
      </c>
      <c r="P30" s="16">
        <f t="shared" si="7"/>
        <v>4.6811768332842298</v>
      </c>
      <c r="Q30" s="17">
        <v>0.3</v>
      </c>
      <c r="R30" s="16">
        <f t="shared" si="10"/>
        <v>1.404353049985269</v>
      </c>
      <c r="S30" s="16">
        <f t="shared" si="9"/>
        <v>0</v>
      </c>
      <c r="T30" s="16">
        <f t="shared" si="1"/>
        <v>3.2768237832989611</v>
      </c>
      <c r="U30" s="19"/>
    </row>
    <row r="31" spans="1:21">
      <c r="A31" s="14" t="s">
        <v>35</v>
      </c>
      <c r="B31" s="15">
        <v>3544.0679215518871</v>
      </c>
      <c r="C31" s="15">
        <v>967.45402781817643</v>
      </c>
      <c r="D31" s="16">
        <f t="shared" si="2"/>
        <v>4511.5219493700633</v>
      </c>
      <c r="E31" s="16">
        <v>-483.72701390908821</v>
      </c>
      <c r="F31" s="16">
        <f t="shared" si="3"/>
        <v>4027.794935460975</v>
      </c>
      <c r="G31" s="17">
        <v>0.08</v>
      </c>
      <c r="H31" s="20">
        <f>F31*G31-2.6</f>
        <v>319.623594836878</v>
      </c>
      <c r="I31" s="16">
        <f t="shared" si="5"/>
        <v>4191.8983545331857</v>
      </c>
      <c r="J31" s="18"/>
      <c r="K31" s="14" t="s">
        <v>35</v>
      </c>
      <c r="L31" s="16">
        <f t="shared" si="6"/>
        <v>3544.0679215518871</v>
      </c>
      <c r="M31" s="16">
        <f t="shared" si="0"/>
        <v>967.45402781817643</v>
      </c>
      <c r="N31" s="16">
        <f t="shared" si="0"/>
        <v>4511.5219493700633</v>
      </c>
      <c r="O31" s="16">
        <f t="shared" si="0"/>
        <v>-483.72701390908821</v>
      </c>
      <c r="P31" s="16">
        <f t="shared" si="7"/>
        <v>4027.794935460975</v>
      </c>
      <c r="Q31" s="17">
        <v>0.08</v>
      </c>
      <c r="R31" s="16">
        <f>P31*Q31-2.6</f>
        <v>319.623594836878</v>
      </c>
      <c r="S31" s="16">
        <f t="shared" si="9"/>
        <v>0.38698161112727059</v>
      </c>
      <c r="T31" s="16">
        <f t="shared" si="1"/>
        <v>4191.5113729220584</v>
      </c>
      <c r="U31" s="19"/>
    </row>
    <row r="32" spans="1:21">
      <c r="A32" s="21" t="s">
        <v>36</v>
      </c>
      <c r="B32" s="15">
        <v>35.64354083205599</v>
      </c>
      <c r="C32" s="15">
        <v>15.16856953970222</v>
      </c>
      <c r="D32" s="20">
        <f t="shared" si="2"/>
        <v>50.812110371758209</v>
      </c>
      <c r="E32" s="20">
        <v>-7.5842847698511102</v>
      </c>
      <c r="F32" s="20">
        <f t="shared" si="3"/>
        <v>43.227825601907099</v>
      </c>
      <c r="G32" s="22">
        <v>0.55000000000000004</v>
      </c>
      <c r="H32" s="20">
        <f t="shared" si="4"/>
        <v>23.775304081048908</v>
      </c>
      <c r="I32" s="16">
        <f t="shared" si="5"/>
        <v>27.036806290709301</v>
      </c>
      <c r="J32" s="23"/>
      <c r="K32" s="21" t="s">
        <v>36</v>
      </c>
      <c r="L32" s="16">
        <f t="shared" si="6"/>
        <v>35.64354083205599</v>
      </c>
      <c r="M32" s="16">
        <f t="shared" si="6"/>
        <v>15.16856953970222</v>
      </c>
      <c r="N32" s="16">
        <f t="shared" si="6"/>
        <v>50.812110371758209</v>
      </c>
      <c r="O32" s="16">
        <f t="shared" si="6"/>
        <v>-7.5842847698511102</v>
      </c>
      <c r="P32" s="16">
        <f t="shared" si="7"/>
        <v>43.227825601907099</v>
      </c>
      <c r="Q32" s="22">
        <v>0.55000000000000004</v>
      </c>
      <c r="R32" s="20">
        <f t="shared" ref="R32:R35" si="11">P32*Q32</f>
        <v>23.775304081048908</v>
      </c>
      <c r="S32" s="16">
        <f t="shared" si="9"/>
        <v>4.1713566234181106E-2</v>
      </c>
      <c r="T32" s="16">
        <f t="shared" si="1"/>
        <v>26.995092724475118</v>
      </c>
      <c r="U32" s="19"/>
    </row>
    <row r="33" spans="1:21">
      <c r="A33" s="14" t="s">
        <v>37</v>
      </c>
      <c r="B33" s="24">
        <v>0</v>
      </c>
      <c r="C33" s="24">
        <v>7.9181474625529158E-2</v>
      </c>
      <c r="D33" s="25">
        <f t="shared" si="2"/>
        <v>7.9181474625529158E-2</v>
      </c>
      <c r="E33" s="25">
        <v>0</v>
      </c>
      <c r="F33" s="25">
        <f t="shared" si="3"/>
        <v>7.9181474625529158E-2</v>
      </c>
      <c r="G33" s="26">
        <v>1</v>
      </c>
      <c r="H33" s="25">
        <f t="shared" si="4"/>
        <v>7.9181474625529158E-2</v>
      </c>
      <c r="I33" s="25">
        <f t="shared" si="5"/>
        <v>0</v>
      </c>
      <c r="J33" s="23"/>
      <c r="K33" s="14" t="s">
        <v>37</v>
      </c>
      <c r="L33" s="16">
        <f t="shared" si="6"/>
        <v>0</v>
      </c>
      <c r="M33" s="16">
        <f t="shared" si="6"/>
        <v>7.9181474625529158E-2</v>
      </c>
      <c r="N33" s="16">
        <f t="shared" si="6"/>
        <v>7.9181474625529158E-2</v>
      </c>
      <c r="O33" s="16">
        <f t="shared" si="6"/>
        <v>0</v>
      </c>
      <c r="P33" s="16">
        <f t="shared" si="7"/>
        <v>7.9181474625529158E-2</v>
      </c>
      <c r="Q33" s="22">
        <v>1</v>
      </c>
      <c r="R33" s="20">
        <f t="shared" si="11"/>
        <v>7.9181474625529158E-2</v>
      </c>
      <c r="S33" s="16">
        <f t="shared" si="9"/>
        <v>3.9590737312764578E-4</v>
      </c>
      <c r="T33" s="16">
        <f t="shared" si="1"/>
        <v>-3.9590737312764578E-4</v>
      </c>
      <c r="U33" s="19"/>
    </row>
    <row r="34" spans="1:21">
      <c r="A34" s="3"/>
      <c r="B34" s="16">
        <f>SUM(B16:B33)</f>
        <v>6569.6710370534329</v>
      </c>
      <c r="C34" s="16">
        <v>1096.5905798388239</v>
      </c>
      <c r="D34" s="16">
        <f t="shared" si="2"/>
        <v>7666.2616168922568</v>
      </c>
      <c r="E34" s="16">
        <v>-548.35605266351786</v>
      </c>
      <c r="F34" s="16">
        <f t="shared" si="3"/>
        <v>7117.9055642287385</v>
      </c>
      <c r="G34" s="27"/>
      <c r="H34" s="16">
        <f>SUM(H16:H33)</f>
        <v>541.21923040225749</v>
      </c>
      <c r="I34" s="20">
        <f t="shared" si="5"/>
        <v>7125.0423864899994</v>
      </c>
      <c r="J34" s="18"/>
      <c r="K34" s="3"/>
      <c r="L34" s="28">
        <f t="shared" ref="L34:P34" si="12">SUM(L16:L33)</f>
        <v>6569.6710370534329</v>
      </c>
      <c r="M34" s="28">
        <f t="shared" si="12"/>
        <v>1096.5905798388239</v>
      </c>
      <c r="N34" s="28">
        <f t="shared" si="12"/>
        <v>7666.2616168922568</v>
      </c>
      <c r="O34" s="28">
        <f t="shared" si="12"/>
        <v>-548.35605266351786</v>
      </c>
      <c r="P34" s="28">
        <f t="shared" si="12"/>
        <v>7117.9055642287394</v>
      </c>
      <c r="Q34" s="29"/>
      <c r="R34" s="28">
        <f>SUM(R16:R33)</f>
        <v>541.21923040225749</v>
      </c>
      <c r="S34" s="28">
        <f>SUM(S16:S33)</f>
        <v>0.56399469939725377</v>
      </c>
      <c r="T34" s="28">
        <f>SUM(T16:T33)</f>
        <v>7124.4783917906043</v>
      </c>
      <c r="U34" s="19"/>
    </row>
    <row r="35" spans="1:21">
      <c r="A35" s="14" t="s">
        <v>38</v>
      </c>
      <c r="B35" s="25">
        <v>53.848500007459826</v>
      </c>
      <c r="C35" s="25">
        <v>15.157864530560159</v>
      </c>
      <c r="D35" s="25">
        <f t="shared" si="2"/>
        <v>69.00636453801998</v>
      </c>
      <c r="E35" s="25">
        <v>-7.5789322652800797</v>
      </c>
      <c r="F35" s="25">
        <f t="shared" si="3"/>
        <v>61.4274322727399</v>
      </c>
      <c r="G35" s="26">
        <v>7.0000000000000007E-2</v>
      </c>
      <c r="H35" s="25">
        <f t="shared" si="4"/>
        <v>4.2999202590917935</v>
      </c>
      <c r="I35" s="25">
        <f t="shared" si="5"/>
        <v>64.706444278928188</v>
      </c>
      <c r="J35" s="23"/>
      <c r="K35" s="14" t="s">
        <v>38</v>
      </c>
      <c r="L35" s="25">
        <f t="shared" si="6"/>
        <v>53.848500007459826</v>
      </c>
      <c r="M35" s="25">
        <f t="shared" si="6"/>
        <v>15.157864530560159</v>
      </c>
      <c r="N35" s="25">
        <f t="shared" si="6"/>
        <v>69.00636453801998</v>
      </c>
      <c r="O35" s="25">
        <f t="shared" si="6"/>
        <v>-7.5789322652800797</v>
      </c>
      <c r="P35" s="25">
        <f t="shared" si="7"/>
        <v>61.4274322727399</v>
      </c>
      <c r="Q35" s="26">
        <v>7.0000000000000007E-2</v>
      </c>
      <c r="R35" s="25">
        <f t="shared" si="11"/>
        <v>4.2999202590917935</v>
      </c>
      <c r="S35" s="25">
        <f t="shared" si="9"/>
        <v>5.3052525856960558E-3</v>
      </c>
      <c r="T35" s="25">
        <f>+L35+M35-R35-S35</f>
        <v>64.701139026342489</v>
      </c>
      <c r="U35" s="19"/>
    </row>
    <row r="36" spans="1:21">
      <c r="A36" s="3"/>
      <c r="B36" s="16">
        <f>+B34+B35</f>
        <v>6623.5195370608926</v>
      </c>
      <c r="C36" s="16">
        <f>+C34+C35</f>
        <v>1111.7484443693841</v>
      </c>
      <c r="D36" s="16">
        <f t="shared" si="2"/>
        <v>7735.2679814302764</v>
      </c>
      <c r="E36" s="16">
        <v>-555.93498492879792</v>
      </c>
      <c r="F36" s="16">
        <f t="shared" si="3"/>
        <v>7179.3329965014782</v>
      </c>
      <c r="G36" s="30"/>
      <c r="H36" s="31">
        <f>+H34+H35</f>
        <v>545.51915066134927</v>
      </c>
      <c r="I36" s="16">
        <f t="shared" si="5"/>
        <v>7189.7488307689273</v>
      </c>
      <c r="J36" s="18"/>
      <c r="K36" s="16"/>
      <c r="L36" s="16">
        <f t="shared" si="6"/>
        <v>6623.5195370608926</v>
      </c>
      <c r="M36" s="16">
        <f t="shared" si="6"/>
        <v>1111.7484443693841</v>
      </c>
      <c r="N36" s="16">
        <f t="shared" si="6"/>
        <v>7735.2679814302764</v>
      </c>
      <c r="O36" s="16">
        <f t="shared" si="6"/>
        <v>-555.93498492879792</v>
      </c>
      <c r="P36" s="16">
        <f>+F36</f>
        <v>7179.3329965014782</v>
      </c>
      <c r="Q36" s="30"/>
      <c r="R36" s="31">
        <f>+R34+R35</f>
        <v>545.51915066134927</v>
      </c>
      <c r="S36" s="31">
        <f>+S34+S35</f>
        <v>0.5692999519829498</v>
      </c>
      <c r="T36" s="16">
        <f>+L36+M36-R36-S36</f>
        <v>7189.179530816944</v>
      </c>
      <c r="U36" s="19"/>
    </row>
    <row r="37" spans="1:21">
      <c r="A37" s="3"/>
      <c r="B37" s="3"/>
      <c r="C37" s="3"/>
      <c r="D37" s="3"/>
      <c r="E37" s="3"/>
      <c r="F37" s="3"/>
      <c r="G37" s="30"/>
      <c r="I37" s="3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1">
      <c r="R38" s="46" t="s">
        <v>39</v>
      </c>
      <c r="S38" s="47">
        <f>+R36+S36</f>
        <v>546.08845061333227</v>
      </c>
    </row>
    <row r="42" spans="1:21">
      <c r="A42" s="5" t="s">
        <v>40</v>
      </c>
      <c r="K42" s="5" t="s">
        <v>41</v>
      </c>
    </row>
    <row r="43" spans="1:21">
      <c r="A43" s="2" t="s">
        <v>42</v>
      </c>
    </row>
    <row r="45" spans="1:21">
      <c r="G45" s="3"/>
      <c r="I45" s="3"/>
      <c r="J45" s="6"/>
      <c r="K45" s="2" t="s">
        <v>6</v>
      </c>
      <c r="M45" s="3"/>
      <c r="N45" s="7">
        <v>0.51429999999999998</v>
      </c>
      <c r="O45" s="2" t="s">
        <v>43</v>
      </c>
      <c r="P45" s="3"/>
      <c r="Q45" s="3"/>
      <c r="R45" s="3"/>
      <c r="S45" s="3"/>
      <c r="T45" s="3"/>
    </row>
    <row r="46" spans="1:21">
      <c r="C46" s="3"/>
      <c r="D46" s="7"/>
      <c r="G46" s="3"/>
      <c r="I46" s="3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1">
      <c r="B47" s="8"/>
      <c r="C47" s="8"/>
      <c r="D47" s="8"/>
      <c r="E47" s="8"/>
      <c r="F47" s="8"/>
      <c r="G47" s="8"/>
      <c r="H47" s="8" t="s">
        <v>8</v>
      </c>
      <c r="I47" s="8"/>
      <c r="J47" s="9"/>
      <c r="K47" s="8"/>
      <c r="L47" s="8"/>
      <c r="M47" s="8"/>
      <c r="N47" s="8"/>
      <c r="O47" s="8"/>
      <c r="P47" s="8"/>
      <c r="Q47" s="8"/>
      <c r="R47" s="8" t="s">
        <v>9</v>
      </c>
      <c r="S47" s="8"/>
      <c r="T47" s="8"/>
    </row>
    <row r="48" spans="1:21" ht="41.45">
      <c r="A48" s="10"/>
      <c r="B48" s="11" t="s">
        <v>10</v>
      </c>
      <c r="C48" s="12" t="s">
        <v>11</v>
      </c>
      <c r="D48" s="12" t="s">
        <v>12</v>
      </c>
      <c r="E48" s="11" t="s">
        <v>13</v>
      </c>
      <c r="F48" s="11" t="s">
        <v>14</v>
      </c>
      <c r="G48" s="11" t="s">
        <v>15</v>
      </c>
      <c r="H48" s="12" t="s">
        <v>16</v>
      </c>
      <c r="I48" s="12" t="s">
        <v>17</v>
      </c>
      <c r="J48" s="13"/>
      <c r="K48" s="10"/>
      <c r="L48" s="11" t="s">
        <v>10</v>
      </c>
      <c r="M48" s="12" t="s">
        <v>11</v>
      </c>
      <c r="N48" s="12" t="s">
        <v>12</v>
      </c>
      <c r="O48" s="11" t="s">
        <v>13</v>
      </c>
      <c r="P48" s="11" t="s">
        <v>14</v>
      </c>
      <c r="Q48" s="11" t="s">
        <v>15</v>
      </c>
      <c r="R48" s="12" t="s">
        <v>16</v>
      </c>
      <c r="S48" s="11" t="s">
        <v>44</v>
      </c>
      <c r="T48" s="12" t="s">
        <v>17</v>
      </c>
    </row>
    <row r="49" spans="1:21">
      <c r="A49" s="14" t="s">
        <v>19</v>
      </c>
      <c r="B49" s="15">
        <f>+B16</f>
        <v>1923.285552798289</v>
      </c>
      <c r="C49" s="16">
        <f>+C16</f>
        <v>37.412283725236705</v>
      </c>
      <c r="D49" s="16">
        <f>+B49+C49</f>
        <v>1960.6978365235257</v>
      </c>
      <c r="E49" s="16">
        <f>+E16</f>
        <v>-18.706141862618352</v>
      </c>
      <c r="F49" s="16">
        <f>+D49+E49</f>
        <v>1941.9916946609073</v>
      </c>
      <c r="G49" s="17">
        <v>0.04</v>
      </c>
      <c r="H49" s="16">
        <f>F49*G49</f>
        <v>77.679667786436298</v>
      </c>
      <c r="I49" s="16">
        <f>+B49+C49-H49</f>
        <v>1883.0181687370894</v>
      </c>
      <c r="J49" s="18"/>
      <c r="K49" s="14" t="s">
        <v>19</v>
      </c>
      <c r="L49" s="16">
        <f>+B49</f>
        <v>1923.285552798289</v>
      </c>
      <c r="M49" s="16">
        <f t="shared" ref="M49:O66" si="13">+C49</f>
        <v>37.412283725236705</v>
      </c>
      <c r="N49" s="16">
        <f t="shared" si="13"/>
        <v>1960.6978365235257</v>
      </c>
      <c r="O49" s="16">
        <f t="shared" si="13"/>
        <v>-18.706141862618352</v>
      </c>
      <c r="P49" s="16">
        <f>SUM(O49)+N49</f>
        <v>1941.9916946609073</v>
      </c>
      <c r="Q49" s="17">
        <v>0.04</v>
      </c>
      <c r="R49" s="16">
        <f>P49*Q49</f>
        <v>77.679667786436298</v>
      </c>
      <c r="S49" s="16">
        <f>C49/2*2*$N$45*Q49</f>
        <v>0.76964550079556948</v>
      </c>
      <c r="T49" s="16">
        <f t="shared" ref="T49:T69" si="14">+L49+M49-R49-S49</f>
        <v>1882.2485232362937</v>
      </c>
      <c r="U49" s="19"/>
    </row>
    <row r="50" spans="1:21">
      <c r="A50" s="14" t="s">
        <v>20</v>
      </c>
      <c r="B50" s="15">
        <f t="shared" ref="B50:C65" si="15">+B17</f>
        <v>473.39937889687417</v>
      </c>
      <c r="C50" s="16">
        <f t="shared" si="15"/>
        <v>0</v>
      </c>
      <c r="D50" s="16">
        <f t="shared" ref="D50:D69" si="16">+B50+C50</f>
        <v>473.39937889687417</v>
      </c>
      <c r="E50" s="16">
        <f t="shared" ref="E50:E69" si="17">+E17</f>
        <v>0</v>
      </c>
      <c r="F50" s="16">
        <f t="shared" ref="F50:F69" si="18">+D50+E50</f>
        <v>473.39937889687417</v>
      </c>
      <c r="G50" s="17">
        <v>0.06</v>
      </c>
      <c r="H50" s="16">
        <f t="shared" ref="H50:H57" si="19">F50*G50</f>
        <v>28.403962733812449</v>
      </c>
      <c r="I50" s="16">
        <f t="shared" ref="I50:I68" si="20">+B50+C50-H50</f>
        <v>444.99541616306169</v>
      </c>
      <c r="J50" s="18"/>
      <c r="K50" s="14" t="s">
        <v>20</v>
      </c>
      <c r="L50" s="16">
        <f t="shared" ref="L50:L66" si="21">+B50</f>
        <v>473.39937889687417</v>
      </c>
      <c r="M50" s="16">
        <f t="shared" si="13"/>
        <v>0</v>
      </c>
      <c r="N50" s="16">
        <f t="shared" si="13"/>
        <v>473.39937889687417</v>
      </c>
      <c r="O50" s="16">
        <f t="shared" si="13"/>
        <v>0</v>
      </c>
      <c r="P50" s="16">
        <f t="shared" ref="P50:P68" si="22">SUM(O50)+N50</f>
        <v>473.39937889687417</v>
      </c>
      <c r="Q50" s="17">
        <v>0.06</v>
      </c>
      <c r="R50" s="16">
        <f t="shared" ref="R50:R66" si="23">P50*Q50</f>
        <v>28.403962733812449</v>
      </c>
      <c r="S50" s="16">
        <f t="shared" ref="S50:S66" si="24">C50/2*2*$N$45*Q50</f>
        <v>0</v>
      </c>
      <c r="T50" s="16">
        <f t="shared" si="14"/>
        <v>444.99541616306169</v>
      </c>
      <c r="U50" s="19"/>
    </row>
    <row r="51" spans="1:21">
      <c r="A51" s="14" t="s">
        <v>21</v>
      </c>
      <c r="B51" s="15">
        <f t="shared" si="15"/>
        <v>216.418262758183</v>
      </c>
      <c r="C51" s="16">
        <f t="shared" si="15"/>
        <v>0</v>
      </c>
      <c r="D51" s="16">
        <f t="shared" si="16"/>
        <v>216.418262758183</v>
      </c>
      <c r="E51" s="16">
        <f t="shared" si="17"/>
        <v>0</v>
      </c>
      <c r="F51" s="16">
        <f t="shared" si="18"/>
        <v>216.418262758183</v>
      </c>
      <c r="G51" s="17">
        <v>0.05</v>
      </c>
      <c r="H51" s="16">
        <f t="shared" si="19"/>
        <v>10.820913137909152</v>
      </c>
      <c r="I51" s="16">
        <f t="shared" si="20"/>
        <v>205.59734962027386</v>
      </c>
      <c r="J51" s="18"/>
      <c r="K51" s="14" t="s">
        <v>21</v>
      </c>
      <c r="L51" s="16">
        <f t="shared" si="21"/>
        <v>216.418262758183</v>
      </c>
      <c r="M51" s="16">
        <f t="shared" si="13"/>
        <v>0</v>
      </c>
      <c r="N51" s="16">
        <f t="shared" si="13"/>
        <v>216.418262758183</v>
      </c>
      <c r="O51" s="16">
        <f t="shared" si="13"/>
        <v>0</v>
      </c>
      <c r="P51" s="16">
        <f t="shared" si="22"/>
        <v>216.418262758183</v>
      </c>
      <c r="Q51" s="17">
        <v>0.05</v>
      </c>
      <c r="R51" s="16">
        <f t="shared" si="23"/>
        <v>10.820913137909152</v>
      </c>
      <c r="S51" s="16">
        <f t="shared" si="24"/>
        <v>0</v>
      </c>
      <c r="T51" s="16">
        <f t="shared" si="14"/>
        <v>205.59734962027386</v>
      </c>
      <c r="U51" s="19"/>
    </row>
    <row r="52" spans="1:21">
      <c r="A52" s="14" t="s">
        <v>22</v>
      </c>
      <c r="B52" s="15">
        <f t="shared" si="15"/>
        <v>56.836849215727511</v>
      </c>
      <c r="C52" s="16">
        <f t="shared" si="15"/>
        <v>0</v>
      </c>
      <c r="D52" s="16">
        <f t="shared" si="16"/>
        <v>56.836849215727511</v>
      </c>
      <c r="E52" s="16">
        <f t="shared" si="17"/>
        <v>0</v>
      </c>
      <c r="F52" s="16">
        <f t="shared" si="18"/>
        <v>56.836849215727511</v>
      </c>
      <c r="G52" s="17">
        <v>0.1</v>
      </c>
      <c r="H52" s="16">
        <f t="shared" si="19"/>
        <v>5.6836849215727518</v>
      </c>
      <c r="I52" s="16">
        <f t="shared" si="20"/>
        <v>51.153164294154763</v>
      </c>
      <c r="J52" s="18"/>
      <c r="K52" s="14" t="s">
        <v>22</v>
      </c>
      <c r="L52" s="16">
        <f t="shared" si="21"/>
        <v>56.836849215727511</v>
      </c>
      <c r="M52" s="16">
        <f t="shared" si="13"/>
        <v>0</v>
      </c>
      <c r="N52" s="16">
        <f t="shared" si="13"/>
        <v>56.836849215727511</v>
      </c>
      <c r="O52" s="16">
        <f t="shared" si="13"/>
        <v>0</v>
      </c>
      <c r="P52" s="16">
        <f t="shared" si="22"/>
        <v>56.836849215727511</v>
      </c>
      <c r="Q52" s="17">
        <v>0.1</v>
      </c>
      <c r="R52" s="16">
        <f t="shared" si="23"/>
        <v>5.6836849215727518</v>
      </c>
      <c r="S52" s="16">
        <f t="shared" si="24"/>
        <v>0</v>
      </c>
      <c r="T52" s="16">
        <f t="shared" si="14"/>
        <v>51.153164294154763</v>
      </c>
      <c r="U52" s="19"/>
    </row>
    <row r="53" spans="1:21">
      <c r="A53" s="14" t="s">
        <v>23</v>
      </c>
      <c r="B53" s="15">
        <f t="shared" si="15"/>
        <v>1.5507685169178081E-2</v>
      </c>
      <c r="C53" s="16">
        <f t="shared" si="15"/>
        <v>0</v>
      </c>
      <c r="D53" s="16">
        <f t="shared" si="16"/>
        <v>1.5507685169178081E-2</v>
      </c>
      <c r="E53" s="16">
        <f t="shared" si="17"/>
        <v>0</v>
      </c>
      <c r="F53" s="16">
        <f t="shared" si="18"/>
        <v>1.5507685169178081E-2</v>
      </c>
      <c r="G53" s="17">
        <v>0.15</v>
      </c>
      <c r="H53" s="16">
        <f t="shared" si="19"/>
        <v>2.3261527753767122E-3</v>
      </c>
      <c r="I53" s="16">
        <f t="shared" si="20"/>
        <v>1.3181532393801369E-2</v>
      </c>
      <c r="J53" s="18"/>
      <c r="K53" s="14" t="s">
        <v>23</v>
      </c>
      <c r="L53" s="16">
        <f t="shared" si="21"/>
        <v>1.5507685169178081E-2</v>
      </c>
      <c r="M53" s="16">
        <f t="shared" si="13"/>
        <v>0</v>
      </c>
      <c r="N53" s="16">
        <f t="shared" si="13"/>
        <v>1.5507685169178081E-2</v>
      </c>
      <c r="O53" s="16">
        <f t="shared" si="13"/>
        <v>0</v>
      </c>
      <c r="P53" s="16">
        <f t="shared" si="22"/>
        <v>1.5507685169178081E-2</v>
      </c>
      <c r="Q53" s="17">
        <v>0.15</v>
      </c>
      <c r="R53" s="16">
        <f t="shared" si="23"/>
        <v>2.3261527753767122E-3</v>
      </c>
      <c r="S53" s="16">
        <f t="shared" si="24"/>
        <v>0</v>
      </c>
      <c r="T53" s="16">
        <f t="shared" si="14"/>
        <v>1.3181532393801369E-2</v>
      </c>
      <c r="U53" s="19"/>
    </row>
    <row r="54" spans="1:21">
      <c r="A54" s="14" t="s">
        <v>24</v>
      </c>
      <c r="B54" s="15">
        <f t="shared" si="15"/>
        <v>128.61282794283923</v>
      </c>
      <c r="C54" s="16">
        <f t="shared" si="15"/>
        <v>43.291635521532903</v>
      </c>
      <c r="D54" s="16">
        <f t="shared" si="16"/>
        <v>171.90446346437213</v>
      </c>
      <c r="E54" s="16">
        <f t="shared" si="17"/>
        <v>-21.645817760766452</v>
      </c>
      <c r="F54" s="16">
        <f t="shared" si="18"/>
        <v>150.25864570360568</v>
      </c>
      <c r="G54" s="17">
        <v>0.2</v>
      </c>
      <c r="H54" s="16">
        <f t="shared" si="19"/>
        <v>30.051729140721136</v>
      </c>
      <c r="I54" s="16">
        <f t="shared" si="20"/>
        <v>141.85273432365099</v>
      </c>
      <c r="J54" s="18"/>
      <c r="K54" s="14" t="s">
        <v>24</v>
      </c>
      <c r="L54" s="16">
        <f t="shared" si="21"/>
        <v>128.61282794283923</v>
      </c>
      <c r="M54" s="16">
        <f t="shared" si="13"/>
        <v>43.291635521532903</v>
      </c>
      <c r="N54" s="16">
        <f t="shared" si="13"/>
        <v>171.90446346437213</v>
      </c>
      <c r="O54" s="16">
        <f t="shared" si="13"/>
        <v>-21.645817760766452</v>
      </c>
      <c r="P54" s="16">
        <f t="shared" si="22"/>
        <v>150.25864570360568</v>
      </c>
      <c r="Q54" s="17">
        <v>0.2</v>
      </c>
      <c r="R54" s="16">
        <f t="shared" si="23"/>
        <v>30.051729140721136</v>
      </c>
      <c r="S54" s="16">
        <f t="shared" si="24"/>
        <v>4.4529776297448747</v>
      </c>
      <c r="T54" s="16">
        <f t="shared" si="14"/>
        <v>137.39975669390611</v>
      </c>
      <c r="U54" s="19"/>
    </row>
    <row r="55" spans="1:21">
      <c r="A55" s="14" t="s">
        <v>25</v>
      </c>
      <c r="B55" s="15">
        <f t="shared" si="15"/>
        <v>1.2128516686964894</v>
      </c>
      <c r="C55" s="16">
        <f t="shared" si="15"/>
        <v>0</v>
      </c>
      <c r="D55" s="16">
        <f t="shared" si="16"/>
        <v>1.2128516686964894</v>
      </c>
      <c r="E55" s="16">
        <f t="shared" si="17"/>
        <v>0</v>
      </c>
      <c r="F55" s="16">
        <f t="shared" si="18"/>
        <v>1.2128516686964894</v>
      </c>
      <c r="G55" s="17">
        <v>0.25</v>
      </c>
      <c r="H55" s="16">
        <f t="shared" si="19"/>
        <v>0.30321291717412235</v>
      </c>
      <c r="I55" s="16">
        <f t="shared" si="20"/>
        <v>0.90963875152236706</v>
      </c>
      <c r="J55" s="18"/>
      <c r="K55" s="14" t="s">
        <v>25</v>
      </c>
      <c r="L55" s="16">
        <f t="shared" si="21"/>
        <v>1.2128516686964894</v>
      </c>
      <c r="M55" s="16">
        <f t="shared" si="13"/>
        <v>0</v>
      </c>
      <c r="N55" s="16">
        <f t="shared" si="13"/>
        <v>1.2128516686964894</v>
      </c>
      <c r="O55" s="16">
        <f t="shared" si="13"/>
        <v>0</v>
      </c>
      <c r="P55" s="16">
        <f t="shared" si="22"/>
        <v>1.2128516686964894</v>
      </c>
      <c r="Q55" s="17">
        <v>0.25</v>
      </c>
      <c r="R55" s="16">
        <f t="shared" si="23"/>
        <v>0.30321291717412235</v>
      </c>
      <c r="S55" s="16">
        <f t="shared" si="24"/>
        <v>0</v>
      </c>
      <c r="T55" s="16">
        <f t="shared" si="14"/>
        <v>0.90963875152236706</v>
      </c>
      <c r="U55" s="19"/>
    </row>
    <row r="56" spans="1:21">
      <c r="A56" s="14" t="s">
        <v>26</v>
      </c>
      <c r="B56" s="15">
        <f t="shared" si="15"/>
        <v>46.36912268392657</v>
      </c>
      <c r="C56" s="16">
        <f t="shared" si="15"/>
        <v>18.611418896744489</v>
      </c>
      <c r="D56" s="16">
        <f t="shared" si="16"/>
        <v>64.980541580671058</v>
      </c>
      <c r="E56" s="16">
        <f t="shared" si="17"/>
        <v>-9.3057094483722445</v>
      </c>
      <c r="F56" s="16">
        <f t="shared" si="18"/>
        <v>55.674832132298818</v>
      </c>
      <c r="G56" s="17">
        <v>0.3</v>
      </c>
      <c r="H56" s="16">
        <f t="shared" si="19"/>
        <v>16.702449639689643</v>
      </c>
      <c r="I56" s="16">
        <f t="shared" si="20"/>
        <v>48.278091940981412</v>
      </c>
      <c r="J56" s="18"/>
      <c r="K56" s="14" t="s">
        <v>26</v>
      </c>
      <c r="L56" s="16">
        <f t="shared" si="21"/>
        <v>46.36912268392657</v>
      </c>
      <c r="M56" s="16">
        <f t="shared" si="13"/>
        <v>18.611418896744489</v>
      </c>
      <c r="N56" s="16">
        <f t="shared" si="13"/>
        <v>64.980541580671058</v>
      </c>
      <c r="O56" s="16">
        <f t="shared" si="13"/>
        <v>-9.3057094483722445</v>
      </c>
      <c r="P56" s="16">
        <f t="shared" si="22"/>
        <v>55.674832132298818</v>
      </c>
      <c r="Q56" s="17">
        <v>0.3</v>
      </c>
      <c r="R56" s="16">
        <f t="shared" si="23"/>
        <v>16.702449639689643</v>
      </c>
      <c r="S56" s="16">
        <f t="shared" si="24"/>
        <v>2.8715558215787071</v>
      </c>
      <c r="T56" s="16">
        <f t="shared" si="14"/>
        <v>45.406536119402702</v>
      </c>
      <c r="U56" s="19"/>
    </row>
    <row r="57" spans="1:21">
      <c r="A57" s="14" t="s">
        <v>27</v>
      </c>
      <c r="B57" s="15">
        <f t="shared" si="15"/>
        <v>8.6214220762864642</v>
      </c>
      <c r="C57" s="16">
        <f t="shared" si="15"/>
        <v>10.935375243634841</v>
      </c>
      <c r="D57" s="16">
        <f t="shared" si="16"/>
        <v>19.556797319921305</v>
      </c>
      <c r="E57" s="16">
        <f t="shared" si="17"/>
        <v>-5.4676876218174204</v>
      </c>
      <c r="F57" s="16">
        <f t="shared" si="18"/>
        <v>14.089109698103885</v>
      </c>
      <c r="G57" s="17">
        <v>1</v>
      </c>
      <c r="H57" s="16">
        <f t="shared" si="19"/>
        <v>14.089109698103885</v>
      </c>
      <c r="I57" s="16">
        <f t="shared" si="20"/>
        <v>5.4676876218174204</v>
      </c>
      <c r="J57" s="18"/>
      <c r="K57" s="14" t="s">
        <v>27</v>
      </c>
      <c r="L57" s="16">
        <f t="shared" si="21"/>
        <v>8.6214220762864642</v>
      </c>
      <c r="M57" s="16">
        <f t="shared" si="13"/>
        <v>10.935375243634841</v>
      </c>
      <c r="N57" s="16">
        <f t="shared" si="13"/>
        <v>19.556797319921305</v>
      </c>
      <c r="O57" s="16">
        <f t="shared" si="13"/>
        <v>-5.4676876218174204</v>
      </c>
      <c r="P57" s="16">
        <f t="shared" si="22"/>
        <v>14.089109698103885</v>
      </c>
      <c r="Q57" s="17">
        <v>1</v>
      </c>
      <c r="R57" s="16">
        <f t="shared" si="23"/>
        <v>14.089109698103885</v>
      </c>
      <c r="S57" s="16">
        <f>C57/2*1*$N$45*Q57</f>
        <v>2.812031743900699</v>
      </c>
      <c r="T57" s="16">
        <f t="shared" si="14"/>
        <v>2.6556558779167214</v>
      </c>
      <c r="U57" s="19"/>
    </row>
    <row r="58" spans="1:21">
      <c r="A58" s="14" t="s">
        <v>28</v>
      </c>
      <c r="B58" s="15">
        <f t="shared" si="15"/>
        <v>12.341375524243348</v>
      </c>
      <c r="C58" s="16">
        <f t="shared" si="15"/>
        <v>-0.20070696283719996</v>
      </c>
      <c r="D58" s="16">
        <f t="shared" si="16"/>
        <v>12.140668561406148</v>
      </c>
      <c r="E58" s="16">
        <f t="shared" si="17"/>
        <v>0</v>
      </c>
      <c r="F58" s="16">
        <f t="shared" si="18"/>
        <v>12.140668561406148</v>
      </c>
      <c r="G58" s="17" t="s">
        <v>29</v>
      </c>
      <c r="H58" s="16">
        <f>0.7</f>
        <v>0.7</v>
      </c>
      <c r="I58" s="16">
        <f t="shared" si="20"/>
        <v>11.440668561406149</v>
      </c>
      <c r="J58" s="18"/>
      <c r="K58" s="14" t="s">
        <v>28</v>
      </c>
      <c r="L58" s="16">
        <f t="shared" si="21"/>
        <v>12.341375524243348</v>
      </c>
      <c r="M58" s="16">
        <f t="shared" si="13"/>
        <v>-0.20070696283719996</v>
      </c>
      <c r="N58" s="16">
        <f t="shared" si="13"/>
        <v>12.140668561406148</v>
      </c>
      <c r="O58" s="16">
        <f t="shared" si="13"/>
        <v>0</v>
      </c>
      <c r="P58" s="16">
        <f t="shared" si="22"/>
        <v>12.140668561406148</v>
      </c>
      <c r="Q58" s="17" t="s">
        <v>29</v>
      </c>
      <c r="R58" s="16">
        <f>H58</f>
        <v>0.7</v>
      </c>
      <c r="S58" s="16">
        <v>0</v>
      </c>
      <c r="T58" s="16">
        <f t="shared" si="14"/>
        <v>11.440668561406149</v>
      </c>
      <c r="U58" s="19"/>
    </row>
    <row r="59" spans="1:21">
      <c r="A59" s="14" t="s">
        <v>30</v>
      </c>
      <c r="B59" s="15">
        <f t="shared" si="15"/>
        <v>60.919072581428971</v>
      </c>
      <c r="C59" s="16">
        <f t="shared" si="15"/>
        <v>3.838794582007985</v>
      </c>
      <c r="D59" s="16">
        <f t="shared" si="16"/>
        <v>64.757867163436956</v>
      </c>
      <c r="E59" s="16">
        <f t="shared" si="17"/>
        <v>-1.9193972910039925</v>
      </c>
      <c r="F59" s="16">
        <f t="shared" si="18"/>
        <v>62.838469872432967</v>
      </c>
      <c r="G59" s="17">
        <v>0.08</v>
      </c>
      <c r="H59" s="16">
        <f t="shared" ref="H59:H63" si="25">F59*G59</f>
        <v>5.0270775897946374</v>
      </c>
      <c r="I59" s="16">
        <f t="shared" si="20"/>
        <v>59.730789573642319</v>
      </c>
      <c r="J59" s="18"/>
      <c r="K59" s="14" t="s">
        <v>30</v>
      </c>
      <c r="L59" s="16">
        <f t="shared" si="21"/>
        <v>60.919072581428971</v>
      </c>
      <c r="M59" s="16">
        <f t="shared" si="13"/>
        <v>3.838794582007985</v>
      </c>
      <c r="N59" s="16">
        <f t="shared" si="13"/>
        <v>64.757867163436956</v>
      </c>
      <c r="O59" s="16">
        <f t="shared" si="13"/>
        <v>-1.9193972910039925</v>
      </c>
      <c r="P59" s="16">
        <f t="shared" si="22"/>
        <v>62.838469872432967</v>
      </c>
      <c r="Q59" s="17">
        <v>0.08</v>
      </c>
      <c r="R59" s="16">
        <f t="shared" si="23"/>
        <v>5.0270775897946374</v>
      </c>
      <c r="S59" s="16">
        <f t="shared" si="24"/>
        <v>0.15794336428213654</v>
      </c>
      <c r="T59" s="16">
        <f t="shared" si="14"/>
        <v>59.572846209360179</v>
      </c>
      <c r="U59" s="19"/>
    </row>
    <row r="60" spans="1:21">
      <c r="A60" s="14" t="s">
        <v>31</v>
      </c>
      <c r="B60" s="15">
        <f t="shared" si="15"/>
        <v>0.14801075684378628</v>
      </c>
      <c r="C60" s="16">
        <f t="shared" si="15"/>
        <v>0</v>
      </c>
      <c r="D60" s="16">
        <f t="shared" si="16"/>
        <v>0.14801075684378628</v>
      </c>
      <c r="E60" s="16">
        <f t="shared" si="17"/>
        <v>0</v>
      </c>
      <c r="F60" s="16">
        <f t="shared" si="18"/>
        <v>0.14801075684378628</v>
      </c>
      <c r="G60" s="17">
        <v>7.0000000000000007E-2</v>
      </c>
      <c r="H60" s="16">
        <f t="shared" si="25"/>
        <v>1.0360752979065042E-2</v>
      </c>
      <c r="I60" s="16">
        <f t="shared" si="20"/>
        <v>0.13765000386472123</v>
      </c>
      <c r="J60" s="18"/>
      <c r="K60" s="14" t="s">
        <v>31</v>
      </c>
      <c r="L60" s="16">
        <f t="shared" si="21"/>
        <v>0.14801075684378628</v>
      </c>
      <c r="M60" s="16">
        <f t="shared" si="13"/>
        <v>0</v>
      </c>
      <c r="N60" s="16">
        <f t="shared" si="13"/>
        <v>0.14801075684378628</v>
      </c>
      <c r="O60" s="16">
        <f t="shared" si="13"/>
        <v>0</v>
      </c>
      <c r="P60" s="16">
        <f t="shared" si="22"/>
        <v>0.14801075684378628</v>
      </c>
      <c r="Q60" s="17">
        <v>7.0000000000000007E-2</v>
      </c>
      <c r="R60" s="16">
        <f t="shared" si="23"/>
        <v>1.0360752979065042E-2</v>
      </c>
      <c r="S60" s="16">
        <f t="shared" si="24"/>
        <v>0</v>
      </c>
      <c r="T60" s="16">
        <f t="shared" si="14"/>
        <v>0.13765000386472123</v>
      </c>
      <c r="U60" s="19"/>
    </row>
    <row r="61" spans="1:21">
      <c r="A61" s="14" t="s">
        <v>32</v>
      </c>
      <c r="B61" s="15">
        <f t="shared" si="15"/>
        <v>57.066275674888047</v>
      </c>
      <c r="C61" s="16">
        <f t="shared" si="15"/>
        <v>0</v>
      </c>
      <c r="D61" s="16">
        <f t="shared" si="16"/>
        <v>57.066275674888047</v>
      </c>
      <c r="E61" s="16">
        <f t="shared" si="17"/>
        <v>0</v>
      </c>
      <c r="F61" s="16">
        <f t="shared" si="18"/>
        <v>57.066275674888047</v>
      </c>
      <c r="G61" s="17">
        <v>0.12</v>
      </c>
      <c r="H61" s="16">
        <f t="shared" si="25"/>
        <v>6.8479530809865654</v>
      </c>
      <c r="I61" s="16">
        <f t="shared" si="20"/>
        <v>50.218322593901483</v>
      </c>
      <c r="J61" s="18"/>
      <c r="K61" s="14" t="s">
        <v>32</v>
      </c>
      <c r="L61" s="16">
        <f t="shared" si="21"/>
        <v>57.066275674888047</v>
      </c>
      <c r="M61" s="16">
        <f t="shared" si="13"/>
        <v>0</v>
      </c>
      <c r="N61" s="16">
        <f t="shared" si="13"/>
        <v>57.066275674888047</v>
      </c>
      <c r="O61" s="16">
        <f t="shared" si="13"/>
        <v>0</v>
      </c>
      <c r="P61" s="16">
        <f t="shared" si="22"/>
        <v>57.066275674888047</v>
      </c>
      <c r="Q61" s="17">
        <v>0.12</v>
      </c>
      <c r="R61" s="16">
        <f t="shared" si="23"/>
        <v>6.8479530809865654</v>
      </c>
      <c r="S61" s="16">
        <f t="shared" si="24"/>
        <v>0</v>
      </c>
      <c r="T61" s="16">
        <f t="shared" si="14"/>
        <v>50.218322593901483</v>
      </c>
      <c r="U61" s="19"/>
    </row>
    <row r="62" spans="1:21">
      <c r="A62" s="14" t="s">
        <v>33</v>
      </c>
      <c r="B62" s="15">
        <f t="shared" si="15"/>
        <v>3.1887572810273976E-2</v>
      </c>
      <c r="C62" s="16">
        <f t="shared" si="15"/>
        <v>0</v>
      </c>
      <c r="D62" s="16">
        <f t="shared" si="16"/>
        <v>3.1887572810273976E-2</v>
      </c>
      <c r="E62" s="16">
        <f t="shared" si="17"/>
        <v>0</v>
      </c>
      <c r="F62" s="16">
        <f t="shared" si="18"/>
        <v>3.1887572810273976E-2</v>
      </c>
      <c r="G62" s="17">
        <v>0.45</v>
      </c>
      <c r="H62" s="16">
        <f t="shared" si="25"/>
        <v>1.434940776462329E-2</v>
      </c>
      <c r="I62" s="16">
        <f t="shared" si="20"/>
        <v>1.7538165045650686E-2</v>
      </c>
      <c r="J62" s="18"/>
      <c r="K62" s="14" t="s">
        <v>33</v>
      </c>
      <c r="L62" s="16">
        <f t="shared" si="21"/>
        <v>3.1887572810273976E-2</v>
      </c>
      <c r="M62" s="16">
        <f t="shared" si="13"/>
        <v>0</v>
      </c>
      <c r="N62" s="16">
        <f t="shared" si="13"/>
        <v>3.1887572810273976E-2</v>
      </c>
      <c r="O62" s="16">
        <f t="shared" si="13"/>
        <v>0</v>
      </c>
      <c r="P62" s="16">
        <f t="shared" si="22"/>
        <v>3.1887572810273976E-2</v>
      </c>
      <c r="Q62" s="17">
        <v>0.45</v>
      </c>
      <c r="R62" s="16">
        <f t="shared" si="23"/>
        <v>1.434940776462329E-2</v>
      </c>
      <c r="S62" s="16">
        <f t="shared" si="24"/>
        <v>0</v>
      </c>
      <c r="T62" s="16">
        <f t="shared" si="14"/>
        <v>1.7538165045650686E-2</v>
      </c>
      <c r="U62" s="19"/>
    </row>
    <row r="63" spans="1:21">
      <c r="A63" s="14" t="s">
        <v>34</v>
      </c>
      <c r="B63" s="15">
        <f t="shared" si="15"/>
        <v>4.6811768332842298</v>
      </c>
      <c r="C63" s="16">
        <f t="shared" si="15"/>
        <v>0</v>
      </c>
      <c r="D63" s="16">
        <f t="shared" si="16"/>
        <v>4.6811768332842298</v>
      </c>
      <c r="E63" s="16">
        <f t="shared" si="17"/>
        <v>0</v>
      </c>
      <c r="F63" s="16">
        <f t="shared" si="18"/>
        <v>4.6811768332842298</v>
      </c>
      <c r="G63" s="17">
        <v>0.3</v>
      </c>
      <c r="H63" s="16">
        <f t="shared" si="25"/>
        <v>1.404353049985269</v>
      </c>
      <c r="I63" s="16">
        <f t="shared" si="20"/>
        <v>3.2768237832989611</v>
      </c>
      <c r="J63" s="18"/>
      <c r="K63" s="14" t="s">
        <v>34</v>
      </c>
      <c r="L63" s="16">
        <f t="shared" si="21"/>
        <v>4.6811768332842298</v>
      </c>
      <c r="M63" s="16">
        <f t="shared" si="13"/>
        <v>0</v>
      </c>
      <c r="N63" s="16">
        <f t="shared" si="13"/>
        <v>4.6811768332842298</v>
      </c>
      <c r="O63" s="16">
        <f t="shared" si="13"/>
        <v>0</v>
      </c>
      <c r="P63" s="16">
        <f t="shared" si="22"/>
        <v>4.6811768332842298</v>
      </c>
      <c r="Q63" s="17">
        <v>0.3</v>
      </c>
      <c r="R63" s="16">
        <f t="shared" si="23"/>
        <v>1.404353049985269</v>
      </c>
      <c r="S63" s="16">
        <f t="shared" si="24"/>
        <v>0</v>
      </c>
      <c r="T63" s="16">
        <f t="shared" si="14"/>
        <v>3.2768237832989611</v>
      </c>
      <c r="U63" s="19"/>
    </row>
    <row r="64" spans="1:21">
      <c r="A64" s="14" t="s">
        <v>35</v>
      </c>
      <c r="B64" s="15">
        <f t="shared" si="15"/>
        <v>3544.0679215518871</v>
      </c>
      <c r="C64" s="16">
        <f t="shared" si="15"/>
        <v>967.45402781817643</v>
      </c>
      <c r="D64" s="16">
        <f t="shared" si="16"/>
        <v>4511.5219493700633</v>
      </c>
      <c r="E64" s="16">
        <f t="shared" si="17"/>
        <v>-483.72701390908821</v>
      </c>
      <c r="F64" s="16">
        <f t="shared" si="18"/>
        <v>4027.794935460975</v>
      </c>
      <c r="G64" s="17">
        <v>0.08</v>
      </c>
      <c r="H64" s="16">
        <f>F64*G64-2.6</f>
        <v>319.623594836878</v>
      </c>
      <c r="I64" s="16">
        <f t="shared" si="20"/>
        <v>4191.8983545331857</v>
      </c>
      <c r="J64" s="18"/>
      <c r="K64" s="14" t="s">
        <v>35</v>
      </c>
      <c r="L64" s="16">
        <f t="shared" si="21"/>
        <v>3544.0679215518871</v>
      </c>
      <c r="M64" s="16">
        <f t="shared" si="13"/>
        <v>967.45402781817643</v>
      </c>
      <c r="N64" s="16">
        <f t="shared" si="13"/>
        <v>4511.5219493700633</v>
      </c>
      <c r="O64" s="16">
        <f t="shared" si="13"/>
        <v>-483.72701390908821</v>
      </c>
      <c r="P64" s="16">
        <f t="shared" si="22"/>
        <v>4027.794935460975</v>
      </c>
      <c r="Q64" s="17">
        <v>0.08</v>
      </c>
      <c r="R64" s="16">
        <f>P64*Q64-2.6</f>
        <v>319.623594836878</v>
      </c>
      <c r="S64" s="16">
        <f t="shared" si="24"/>
        <v>39.804928520551051</v>
      </c>
      <c r="T64" s="16">
        <f t="shared" si="14"/>
        <v>4152.0934260126351</v>
      </c>
      <c r="U64" s="19"/>
    </row>
    <row r="65" spans="1:21">
      <c r="A65" s="21" t="s">
        <v>36</v>
      </c>
      <c r="B65" s="15">
        <f t="shared" si="15"/>
        <v>35.64354083205599</v>
      </c>
      <c r="C65" s="20">
        <f t="shared" si="15"/>
        <v>15.16856953970222</v>
      </c>
      <c r="D65" s="20">
        <f t="shared" si="16"/>
        <v>50.812110371758209</v>
      </c>
      <c r="E65" s="20">
        <f t="shared" si="17"/>
        <v>-7.5842847698511102</v>
      </c>
      <c r="F65" s="20">
        <f t="shared" si="18"/>
        <v>43.227825601907099</v>
      </c>
      <c r="G65" s="22">
        <v>0.55000000000000004</v>
      </c>
      <c r="H65" s="20">
        <f t="shared" ref="H65:H66" si="26">F65*G65</f>
        <v>23.775304081048908</v>
      </c>
      <c r="I65" s="16">
        <f t="shared" si="20"/>
        <v>27.036806290709301</v>
      </c>
      <c r="J65" s="23"/>
      <c r="K65" s="21" t="s">
        <v>36</v>
      </c>
      <c r="L65" s="16">
        <f t="shared" si="21"/>
        <v>35.64354083205599</v>
      </c>
      <c r="M65" s="16">
        <f t="shared" si="13"/>
        <v>15.16856953970222</v>
      </c>
      <c r="N65" s="16">
        <f t="shared" si="13"/>
        <v>50.812110371758209</v>
      </c>
      <c r="O65" s="16">
        <f t="shared" si="13"/>
        <v>-7.5842847698511102</v>
      </c>
      <c r="P65" s="16">
        <f t="shared" si="22"/>
        <v>43.227825601907099</v>
      </c>
      <c r="Q65" s="22">
        <v>0.55000000000000004</v>
      </c>
      <c r="R65" s="16">
        <f t="shared" si="23"/>
        <v>23.775304081048908</v>
      </c>
      <c r="S65" s="16">
        <f t="shared" si="24"/>
        <v>4.2906574228478691</v>
      </c>
      <c r="T65" s="16">
        <f t="shared" si="14"/>
        <v>22.746148867861432</v>
      </c>
      <c r="U65" s="19"/>
    </row>
    <row r="66" spans="1:21">
      <c r="A66" s="14" t="s">
        <v>37</v>
      </c>
      <c r="B66" s="24">
        <f t="shared" ref="B66:C69" si="27">+B33</f>
        <v>0</v>
      </c>
      <c r="C66" s="25">
        <f t="shared" si="27"/>
        <v>7.9181474625529158E-2</v>
      </c>
      <c r="D66" s="25">
        <f t="shared" si="16"/>
        <v>7.9181474625529158E-2</v>
      </c>
      <c r="E66" s="25">
        <f t="shared" si="17"/>
        <v>0</v>
      </c>
      <c r="F66" s="25">
        <f t="shared" si="18"/>
        <v>7.9181474625529158E-2</v>
      </c>
      <c r="G66" s="26">
        <v>1</v>
      </c>
      <c r="H66" s="25">
        <f t="shared" si="26"/>
        <v>7.9181474625529158E-2</v>
      </c>
      <c r="I66" s="25">
        <f t="shared" si="20"/>
        <v>0</v>
      </c>
      <c r="J66" s="23"/>
      <c r="K66" s="14" t="s">
        <v>37</v>
      </c>
      <c r="L66" s="16">
        <f t="shared" si="21"/>
        <v>0</v>
      </c>
      <c r="M66" s="16">
        <f t="shared" si="13"/>
        <v>7.9181474625529158E-2</v>
      </c>
      <c r="N66" s="16">
        <f t="shared" si="13"/>
        <v>7.9181474625529158E-2</v>
      </c>
      <c r="O66" s="16">
        <f t="shared" si="13"/>
        <v>0</v>
      </c>
      <c r="P66" s="16">
        <f t="shared" si="22"/>
        <v>7.9181474625529158E-2</v>
      </c>
      <c r="Q66" s="22">
        <v>1</v>
      </c>
      <c r="R66" s="16">
        <f t="shared" si="23"/>
        <v>7.9181474625529158E-2</v>
      </c>
      <c r="S66" s="16">
        <f t="shared" si="24"/>
        <v>4.0723032399909646E-2</v>
      </c>
      <c r="T66" s="25">
        <f t="shared" si="14"/>
        <v>-4.0723032399909646E-2</v>
      </c>
      <c r="U66" s="19"/>
    </row>
    <row r="67" spans="1:21">
      <c r="A67" s="3"/>
      <c r="B67" s="16">
        <f t="shared" si="27"/>
        <v>6569.6710370534329</v>
      </c>
      <c r="C67" s="16">
        <f t="shared" si="27"/>
        <v>1096.5905798388239</v>
      </c>
      <c r="D67" s="16">
        <f t="shared" si="16"/>
        <v>7666.2616168922568</v>
      </c>
      <c r="E67" s="16">
        <f t="shared" si="17"/>
        <v>-548.35605266351786</v>
      </c>
      <c r="F67" s="16">
        <f t="shared" si="18"/>
        <v>7117.9055642287385</v>
      </c>
      <c r="G67" s="27"/>
      <c r="H67" s="16">
        <f>SUM(H49:H66)</f>
        <v>541.21923040225749</v>
      </c>
      <c r="I67" s="16">
        <f>SUM(I49:I66)</f>
        <v>7125.0423864899994</v>
      </c>
      <c r="J67" s="18"/>
      <c r="K67" s="3"/>
      <c r="L67" s="28">
        <f t="shared" ref="L67:O67" si="28">SUM(L49:L66)</f>
        <v>6569.6710370534329</v>
      </c>
      <c r="M67" s="28">
        <f t="shared" si="28"/>
        <v>1096.5905798388239</v>
      </c>
      <c r="N67" s="28">
        <f t="shared" si="28"/>
        <v>7666.2616168922568</v>
      </c>
      <c r="O67" s="28">
        <f t="shared" si="28"/>
        <v>-548.35605266351786</v>
      </c>
      <c r="P67" s="28">
        <f t="shared" ref="P67" si="29">SUM(P49:P66)</f>
        <v>7117.9055642287394</v>
      </c>
      <c r="Q67" s="29"/>
      <c r="R67" s="28">
        <f>SUM(R49:R66)</f>
        <v>541.21923040225749</v>
      </c>
      <c r="S67" s="28">
        <f>SUM(S49:S66)</f>
        <v>55.200463036100821</v>
      </c>
      <c r="T67" s="16">
        <f t="shared" si="14"/>
        <v>7069.8419234538987</v>
      </c>
      <c r="U67" s="19"/>
    </row>
    <row r="68" spans="1:21">
      <c r="A68" s="14" t="s">
        <v>38</v>
      </c>
      <c r="B68" s="25">
        <f t="shared" si="27"/>
        <v>53.848500007459826</v>
      </c>
      <c r="C68" s="25">
        <f t="shared" si="27"/>
        <v>15.157864530560159</v>
      </c>
      <c r="D68" s="25">
        <f t="shared" si="16"/>
        <v>69.00636453801998</v>
      </c>
      <c r="E68" s="25">
        <f t="shared" si="17"/>
        <v>-7.5789322652800797</v>
      </c>
      <c r="F68" s="25">
        <f t="shared" si="18"/>
        <v>61.4274322727399</v>
      </c>
      <c r="G68" s="26">
        <v>7.0000000000000007E-2</v>
      </c>
      <c r="H68" s="25">
        <f>F68*G68</f>
        <v>4.2999202590917935</v>
      </c>
      <c r="I68" s="25">
        <f t="shared" si="20"/>
        <v>64.706444278928188</v>
      </c>
      <c r="J68" s="23"/>
      <c r="K68" s="14" t="s">
        <v>38</v>
      </c>
      <c r="L68" s="25">
        <f t="shared" ref="L68:O69" si="30">+B68</f>
        <v>53.848500007459826</v>
      </c>
      <c r="M68" s="25">
        <f t="shared" si="30"/>
        <v>15.157864530560159</v>
      </c>
      <c r="N68" s="25">
        <f t="shared" si="30"/>
        <v>69.00636453801998</v>
      </c>
      <c r="O68" s="25">
        <f t="shared" si="30"/>
        <v>-7.5789322652800797</v>
      </c>
      <c r="P68" s="25">
        <f t="shared" si="22"/>
        <v>61.4274322727399</v>
      </c>
      <c r="Q68" s="26">
        <v>7.0000000000000007E-2</v>
      </c>
      <c r="R68" s="25">
        <f t="shared" ref="R68" si="31">P68*Q68</f>
        <v>4.2999202590917935</v>
      </c>
      <c r="S68" s="25">
        <f>C68/2*2*$N$45*Q68-0.1</f>
        <v>0.44569828096469633</v>
      </c>
      <c r="T68" s="25">
        <f t="shared" si="14"/>
        <v>64.260745997963497</v>
      </c>
      <c r="U68" s="19"/>
    </row>
    <row r="69" spans="1:21">
      <c r="A69" s="3"/>
      <c r="B69" s="16">
        <f t="shared" si="27"/>
        <v>6623.5195370608926</v>
      </c>
      <c r="C69" s="16">
        <f t="shared" si="27"/>
        <v>1111.7484443693841</v>
      </c>
      <c r="D69" s="16">
        <f t="shared" si="16"/>
        <v>7735.2679814302764</v>
      </c>
      <c r="E69" s="16">
        <f t="shared" si="17"/>
        <v>-555.93498492879792</v>
      </c>
      <c r="F69" s="16">
        <f t="shared" si="18"/>
        <v>7179.3329965014782</v>
      </c>
      <c r="G69" s="30"/>
      <c r="H69" s="31">
        <f>+H67+H68</f>
        <v>545.51915066134927</v>
      </c>
      <c r="I69" s="18">
        <f>+I67+I68</f>
        <v>7189.7488307689273</v>
      </c>
      <c r="J69" s="18"/>
      <c r="K69" s="16"/>
      <c r="L69" s="16">
        <f t="shared" si="30"/>
        <v>6623.5195370608926</v>
      </c>
      <c r="M69" s="16">
        <f t="shared" si="30"/>
        <v>1111.7484443693841</v>
      </c>
      <c r="N69" s="16">
        <f t="shared" si="30"/>
        <v>7735.2679814302764</v>
      </c>
      <c r="O69" s="16">
        <f t="shared" si="30"/>
        <v>-555.93498492879792</v>
      </c>
      <c r="P69" s="16">
        <f>+F69</f>
        <v>7179.3329965014782</v>
      </c>
      <c r="Q69" s="30"/>
      <c r="R69" s="31">
        <f>+R67+R68</f>
        <v>545.51915066134927</v>
      </c>
      <c r="S69" s="31">
        <f>+S67+S68</f>
        <v>55.64616131706552</v>
      </c>
      <c r="T69" s="16">
        <f t="shared" si="14"/>
        <v>7134.1026694518614</v>
      </c>
      <c r="U69" s="19"/>
    </row>
    <row r="70" spans="1:21">
      <c r="A70" s="3"/>
      <c r="B70" s="3"/>
      <c r="C70" s="3"/>
      <c r="D70" s="3"/>
      <c r="E70" s="3"/>
      <c r="F70" s="3"/>
      <c r="G70" s="30"/>
      <c r="I70" s="3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1">
      <c r="R71" s="46" t="s">
        <v>39</v>
      </c>
      <c r="S71" s="47">
        <f>+R69+S69</f>
        <v>601.16531197841482</v>
      </c>
    </row>
    <row r="73" spans="1:21">
      <c r="A73" s="2" t="s">
        <v>45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28"/>
  <sheetViews>
    <sheetView tabSelected="1" view="pageBreakPreview" zoomScale="60" zoomScaleNormal="85" workbookViewId="0">
      <selection activeCell="D8" sqref="D8"/>
    </sheetView>
  </sheetViews>
  <sheetFormatPr defaultColWidth="8.85546875" defaultRowHeight="13.9"/>
  <cols>
    <col min="1" max="1" width="14.85546875" style="2" customWidth="1"/>
    <col min="2" max="4" width="11.5703125" style="2" customWidth="1"/>
    <col min="5" max="5" width="11.85546875" style="2" customWidth="1"/>
    <col min="6" max="6" width="14.140625" style="2" customWidth="1"/>
    <col min="7" max="7" width="11.5703125" style="2" customWidth="1"/>
    <col min="8" max="8" width="13" style="2" customWidth="1"/>
    <col min="9" max="9" width="11.5703125" style="2" customWidth="1"/>
    <col min="10" max="10" width="9" style="2" customWidth="1"/>
    <col min="11" max="11" width="26.5703125" style="2" customWidth="1"/>
    <col min="12" max="17" width="11.140625" style="2" customWidth="1"/>
    <col min="18" max="18" width="11.42578125" style="2" customWidth="1"/>
    <col min="19" max="19" width="15" style="2" customWidth="1"/>
    <col min="20" max="20" width="11.140625" style="2" customWidth="1"/>
    <col min="21" max="16384" width="8.85546875" style="2"/>
  </cols>
  <sheetData>
    <row r="1" spans="1:20">
      <c r="A1" s="1" t="s">
        <v>0</v>
      </c>
      <c r="H1" s="3"/>
    </row>
    <row r="2" spans="1:20">
      <c r="A2" s="1" t="s">
        <v>46</v>
      </c>
      <c r="H2" s="3"/>
    </row>
    <row r="3" spans="1:20" ht="12.6" customHeight="1">
      <c r="A3" s="1" t="s">
        <v>2</v>
      </c>
      <c r="H3" s="3"/>
    </row>
    <row r="4" spans="1:20">
      <c r="A4" s="1"/>
    </row>
    <row r="5" spans="1:20">
      <c r="A5" s="3" t="s">
        <v>47</v>
      </c>
    </row>
    <row r="6" spans="1:20">
      <c r="A6" s="3"/>
    </row>
    <row r="7" spans="1:20">
      <c r="A7" s="5" t="s">
        <v>4</v>
      </c>
      <c r="B7" s="3"/>
      <c r="C7" s="3"/>
      <c r="D7" s="3"/>
      <c r="E7" s="3"/>
      <c r="F7" s="3"/>
      <c r="G7" s="3"/>
      <c r="H7" s="3"/>
      <c r="I7" s="3"/>
      <c r="J7" s="6"/>
      <c r="K7" s="5" t="s">
        <v>5</v>
      </c>
      <c r="L7" s="3"/>
      <c r="M7" s="3"/>
      <c r="N7" s="3"/>
      <c r="O7" s="3"/>
      <c r="P7" s="3"/>
      <c r="Q7" s="3"/>
      <c r="R7" s="3"/>
      <c r="S7" s="3"/>
      <c r="T7" s="3"/>
    </row>
    <row r="8" spans="1:20">
      <c r="B8" s="3"/>
      <c r="C8" s="3"/>
      <c r="D8" s="3"/>
      <c r="E8" s="3"/>
      <c r="F8" s="3"/>
      <c r="G8" s="3"/>
      <c r="H8" s="3"/>
      <c r="I8" s="3"/>
      <c r="J8" s="6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>
      <c r="C9" s="3"/>
      <c r="G9" s="3"/>
      <c r="H9" s="3"/>
      <c r="I9" s="3"/>
      <c r="J9" s="6"/>
      <c r="K9" s="2" t="s">
        <v>6</v>
      </c>
      <c r="M9" s="3"/>
      <c r="N9" s="7">
        <v>0.12401653458371301</v>
      </c>
      <c r="O9" s="2" t="s">
        <v>7</v>
      </c>
      <c r="P9" s="3"/>
      <c r="Q9" s="3"/>
      <c r="R9" s="3"/>
      <c r="S9" s="3"/>
      <c r="T9" s="3"/>
    </row>
    <row r="10" spans="1:20">
      <c r="C10" s="3"/>
      <c r="D10" s="7"/>
      <c r="G10" s="3"/>
      <c r="H10" s="3"/>
      <c r="I10" s="3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>
      <c r="B11" s="8"/>
      <c r="C11" s="8"/>
      <c r="D11" s="8"/>
      <c r="E11" s="8"/>
      <c r="F11" s="8"/>
      <c r="G11" s="8"/>
      <c r="H11" s="8"/>
      <c r="I11" s="8"/>
      <c r="J11" s="9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41.45">
      <c r="A12" s="10"/>
      <c r="B12" s="11" t="s">
        <v>10</v>
      </c>
      <c r="C12" s="12" t="s">
        <v>11</v>
      </c>
      <c r="D12" s="12" t="s">
        <v>12</v>
      </c>
      <c r="E12" s="11" t="s">
        <v>13</v>
      </c>
      <c r="F12" s="11" t="s">
        <v>14</v>
      </c>
      <c r="G12" s="11" t="s">
        <v>15</v>
      </c>
      <c r="H12" s="12" t="s">
        <v>16</v>
      </c>
      <c r="I12" s="12" t="s">
        <v>17</v>
      </c>
      <c r="J12" s="13"/>
      <c r="K12" s="10"/>
      <c r="L12" s="11" t="s">
        <v>10</v>
      </c>
      <c r="M12" s="12" t="s">
        <v>11</v>
      </c>
      <c r="N12" s="12" t="s">
        <v>12</v>
      </c>
      <c r="O12" s="11" t="s">
        <v>13</v>
      </c>
      <c r="P12" s="11" t="s">
        <v>14</v>
      </c>
      <c r="Q12" s="11" t="s">
        <v>15</v>
      </c>
      <c r="R12" s="12" t="s">
        <v>16</v>
      </c>
      <c r="S12" s="11" t="s">
        <v>18</v>
      </c>
      <c r="T12" s="12" t="s">
        <v>17</v>
      </c>
    </row>
    <row r="13" spans="1:20">
      <c r="A13" s="14" t="s">
        <v>19</v>
      </c>
      <c r="B13" s="15">
        <v>1410.9279909209658</v>
      </c>
      <c r="C13" s="15">
        <v>28.936111266492496</v>
      </c>
      <c r="D13" s="16">
        <f>+B13+C13</f>
        <v>1439.8641021874582</v>
      </c>
      <c r="E13" s="16">
        <v>-14.468055633246248</v>
      </c>
      <c r="F13" s="16">
        <f>+D13+E13</f>
        <v>1425.396046554212</v>
      </c>
      <c r="G13" s="17">
        <v>0.04</v>
      </c>
      <c r="H13" s="16">
        <f>F13*G13</f>
        <v>57.015841862168486</v>
      </c>
      <c r="I13" s="28">
        <f>+B13+C13-H13</f>
        <v>1382.8482603252896</v>
      </c>
      <c r="J13" s="18"/>
      <c r="K13" s="14" t="s">
        <v>19</v>
      </c>
      <c r="L13" s="18">
        <f>+B13</f>
        <v>1410.9279909209658</v>
      </c>
      <c r="M13" s="18">
        <f>C13</f>
        <v>28.936111266492496</v>
      </c>
      <c r="N13" s="18">
        <f t="shared" ref="N13:O28" si="0">D13</f>
        <v>1439.8641021874582</v>
      </c>
      <c r="O13" s="18">
        <f t="shared" si="0"/>
        <v>-14.468055633246248</v>
      </c>
      <c r="P13" s="18">
        <f t="shared" ref="P13:P32" si="1">SUM(N13:O13)</f>
        <v>1425.396046554212</v>
      </c>
      <c r="Q13" s="17">
        <f t="shared" ref="Q13:Q31" si="2">G13</f>
        <v>0.04</v>
      </c>
      <c r="R13" s="16">
        <f>P13*Q13</f>
        <v>57.015841862168486</v>
      </c>
      <c r="S13" s="18">
        <f t="shared" ref="S13:S20" si="3">+C13/2*$N$9*2*Q13</f>
        <v>0.14354224974396537</v>
      </c>
      <c r="T13" s="18">
        <f t="shared" ref="T13:T32" si="4">L13+M13-R13-S13</f>
        <v>1382.7047180755458</v>
      </c>
    </row>
    <row r="14" spans="1:20">
      <c r="A14" s="14" t="s">
        <v>20</v>
      </c>
      <c r="B14" s="15">
        <v>213.52876050840001</v>
      </c>
      <c r="C14" s="15">
        <v>0</v>
      </c>
      <c r="D14" s="16">
        <f t="shared" ref="D14:D31" si="5">+B14+C14</f>
        <v>213.52876050840001</v>
      </c>
      <c r="E14" s="16">
        <v>0</v>
      </c>
      <c r="F14" s="16">
        <f t="shared" ref="F14:F31" si="6">+D14+E14</f>
        <v>213.52876050840001</v>
      </c>
      <c r="G14" s="17">
        <v>0.06</v>
      </c>
      <c r="H14" s="16">
        <f t="shared" ref="H14:H21" si="7">F14*G14</f>
        <v>12.811725630504</v>
      </c>
      <c r="I14" s="20">
        <f t="shared" ref="I14:I31" si="8">+B14+C14-H14</f>
        <v>200.71703487789603</v>
      </c>
      <c r="J14" s="18"/>
      <c r="K14" s="14" t="s">
        <v>20</v>
      </c>
      <c r="L14" s="18">
        <f t="shared" ref="L14:L32" si="9">+B14</f>
        <v>213.52876050840001</v>
      </c>
      <c r="M14" s="18">
        <f t="shared" ref="M14:O32" si="10">C14</f>
        <v>0</v>
      </c>
      <c r="N14" s="18">
        <f t="shared" si="0"/>
        <v>213.52876050840001</v>
      </c>
      <c r="O14" s="18">
        <f t="shared" si="0"/>
        <v>0</v>
      </c>
      <c r="P14" s="18">
        <f t="shared" si="1"/>
        <v>213.52876050840001</v>
      </c>
      <c r="Q14" s="17">
        <f t="shared" si="2"/>
        <v>0.06</v>
      </c>
      <c r="R14" s="16">
        <f t="shared" ref="R14:R21" si="11">P14*Q14</f>
        <v>12.811725630504</v>
      </c>
      <c r="S14" s="18">
        <f t="shared" si="3"/>
        <v>0</v>
      </c>
      <c r="T14" s="18">
        <f t="shared" si="4"/>
        <v>200.71703487789603</v>
      </c>
    </row>
    <row r="15" spans="1:20">
      <c r="A15" s="14" t="s">
        <v>21</v>
      </c>
      <c r="B15" s="15">
        <v>9.9846063781071042</v>
      </c>
      <c r="C15" s="15">
        <v>0</v>
      </c>
      <c r="D15" s="16">
        <f t="shared" si="5"/>
        <v>9.9846063781071042</v>
      </c>
      <c r="E15" s="16">
        <v>0</v>
      </c>
      <c r="F15" s="16">
        <f t="shared" si="6"/>
        <v>9.9846063781071042</v>
      </c>
      <c r="G15" s="17">
        <v>0.05</v>
      </c>
      <c r="H15" s="16">
        <f t="shared" si="7"/>
        <v>0.49923031890535524</v>
      </c>
      <c r="I15" s="20">
        <f t="shared" si="8"/>
        <v>9.4853760592017498</v>
      </c>
      <c r="J15" s="18"/>
      <c r="K15" s="14" t="s">
        <v>21</v>
      </c>
      <c r="L15" s="18">
        <f t="shared" si="9"/>
        <v>9.9846063781071042</v>
      </c>
      <c r="M15" s="18">
        <f t="shared" si="10"/>
        <v>0</v>
      </c>
      <c r="N15" s="18">
        <f t="shared" si="0"/>
        <v>9.9846063781071042</v>
      </c>
      <c r="O15" s="18">
        <f t="shared" si="0"/>
        <v>0</v>
      </c>
      <c r="P15" s="18">
        <f t="shared" si="1"/>
        <v>9.9846063781071042</v>
      </c>
      <c r="Q15" s="17">
        <f t="shared" si="2"/>
        <v>0.05</v>
      </c>
      <c r="R15" s="16">
        <f t="shared" si="11"/>
        <v>0.49923031890535524</v>
      </c>
      <c r="S15" s="18">
        <f t="shared" si="3"/>
        <v>0</v>
      </c>
      <c r="T15" s="18">
        <f t="shared" si="4"/>
        <v>9.4853760592017498</v>
      </c>
    </row>
    <row r="16" spans="1:20">
      <c r="A16" s="14" t="s">
        <v>22</v>
      </c>
      <c r="B16" s="15">
        <v>16.738653697990859</v>
      </c>
      <c r="C16" s="15">
        <v>0</v>
      </c>
      <c r="D16" s="16">
        <f t="shared" si="5"/>
        <v>16.738653697990859</v>
      </c>
      <c r="E16" s="16">
        <v>0</v>
      </c>
      <c r="F16" s="16">
        <f t="shared" si="6"/>
        <v>16.738653697990859</v>
      </c>
      <c r="G16" s="17">
        <v>0.1</v>
      </c>
      <c r="H16" s="16">
        <f t="shared" si="7"/>
        <v>1.673865369799086</v>
      </c>
      <c r="I16" s="20">
        <f t="shared" si="8"/>
        <v>15.064788328191772</v>
      </c>
      <c r="J16" s="18"/>
      <c r="K16" s="14" t="s">
        <v>22</v>
      </c>
      <c r="L16" s="18">
        <f t="shared" si="9"/>
        <v>16.738653697990859</v>
      </c>
      <c r="M16" s="18">
        <f t="shared" si="10"/>
        <v>0</v>
      </c>
      <c r="N16" s="18">
        <f t="shared" si="0"/>
        <v>16.738653697990859</v>
      </c>
      <c r="O16" s="18">
        <f t="shared" si="0"/>
        <v>0</v>
      </c>
      <c r="P16" s="18">
        <f t="shared" si="1"/>
        <v>16.738653697990859</v>
      </c>
      <c r="Q16" s="17">
        <f t="shared" si="2"/>
        <v>0.1</v>
      </c>
      <c r="R16" s="16">
        <f t="shared" si="11"/>
        <v>1.673865369799086</v>
      </c>
      <c r="S16" s="18">
        <f t="shared" si="3"/>
        <v>0</v>
      </c>
      <c r="T16" s="18">
        <f t="shared" si="4"/>
        <v>15.064788328191772</v>
      </c>
    </row>
    <row r="17" spans="1:20">
      <c r="A17" s="14" t="s">
        <v>23</v>
      </c>
      <c r="B17" s="15">
        <v>0</v>
      </c>
      <c r="C17" s="15">
        <v>0</v>
      </c>
      <c r="D17" s="16">
        <f t="shared" si="5"/>
        <v>0</v>
      </c>
      <c r="E17" s="16">
        <v>0</v>
      </c>
      <c r="F17" s="16">
        <f t="shared" si="6"/>
        <v>0</v>
      </c>
      <c r="G17" s="17">
        <v>0.15</v>
      </c>
      <c r="H17" s="16">
        <f t="shared" si="7"/>
        <v>0</v>
      </c>
      <c r="I17" s="20">
        <f t="shared" si="8"/>
        <v>0</v>
      </c>
      <c r="J17" s="18"/>
      <c r="K17" s="14" t="s">
        <v>23</v>
      </c>
      <c r="L17" s="18">
        <f t="shared" si="9"/>
        <v>0</v>
      </c>
      <c r="M17" s="18">
        <f t="shared" si="10"/>
        <v>0</v>
      </c>
      <c r="N17" s="18">
        <f t="shared" si="0"/>
        <v>0</v>
      </c>
      <c r="O17" s="18">
        <f t="shared" si="0"/>
        <v>0</v>
      </c>
      <c r="P17" s="18">
        <f t="shared" si="1"/>
        <v>0</v>
      </c>
      <c r="Q17" s="17">
        <f t="shared" si="2"/>
        <v>0.15</v>
      </c>
      <c r="R17" s="16">
        <f t="shared" si="11"/>
        <v>0</v>
      </c>
      <c r="S17" s="18">
        <f t="shared" si="3"/>
        <v>0</v>
      </c>
      <c r="T17" s="18">
        <f t="shared" si="4"/>
        <v>0</v>
      </c>
    </row>
    <row r="18" spans="1:20">
      <c r="A18" s="14" t="s">
        <v>24</v>
      </c>
      <c r="B18" s="15">
        <v>102.2414211855253</v>
      </c>
      <c r="C18" s="15">
        <v>36.765911196387535</v>
      </c>
      <c r="D18" s="16">
        <f t="shared" si="5"/>
        <v>139.00733238191282</v>
      </c>
      <c r="E18" s="16">
        <v>-18.382955598193767</v>
      </c>
      <c r="F18" s="16">
        <f t="shared" si="6"/>
        <v>120.62437678371904</v>
      </c>
      <c r="G18" s="17">
        <v>0.2</v>
      </c>
      <c r="H18" s="16">
        <f t="shared" si="7"/>
        <v>24.124875356743811</v>
      </c>
      <c r="I18" s="20">
        <f t="shared" si="8"/>
        <v>114.882457025169</v>
      </c>
      <c r="J18" s="18"/>
      <c r="K18" s="14" t="s">
        <v>24</v>
      </c>
      <c r="L18" s="18">
        <f t="shared" si="9"/>
        <v>102.2414211855253</v>
      </c>
      <c r="M18" s="18">
        <f t="shared" si="10"/>
        <v>36.765911196387535</v>
      </c>
      <c r="N18" s="18">
        <f t="shared" si="0"/>
        <v>139.00733238191282</v>
      </c>
      <c r="O18" s="18">
        <f t="shared" si="0"/>
        <v>-18.382955598193767</v>
      </c>
      <c r="P18" s="18">
        <f t="shared" si="1"/>
        <v>120.62437678371904</v>
      </c>
      <c r="Q18" s="17">
        <f t="shared" si="2"/>
        <v>0.2</v>
      </c>
      <c r="R18" s="16">
        <f t="shared" si="11"/>
        <v>24.124875356743811</v>
      </c>
      <c r="S18" s="18">
        <f t="shared" si="3"/>
        <v>0.9119161794777032</v>
      </c>
      <c r="T18" s="18">
        <f t="shared" si="4"/>
        <v>113.9705408456913</v>
      </c>
    </row>
    <row r="19" spans="1:20">
      <c r="A19" s="14" t="s">
        <v>25</v>
      </c>
      <c r="B19" s="15">
        <v>1.1499913125000001</v>
      </c>
      <c r="C19" s="15">
        <v>0</v>
      </c>
      <c r="D19" s="16">
        <f t="shared" si="5"/>
        <v>1.1499913125000001</v>
      </c>
      <c r="E19" s="16">
        <v>0</v>
      </c>
      <c r="F19" s="16">
        <f t="shared" si="6"/>
        <v>1.1499913125000001</v>
      </c>
      <c r="G19" s="17">
        <v>0.25</v>
      </c>
      <c r="H19" s="16">
        <f t="shared" si="7"/>
        <v>0.28749782812500002</v>
      </c>
      <c r="I19" s="20">
        <f t="shared" si="8"/>
        <v>0.86249348437500006</v>
      </c>
      <c r="J19" s="18"/>
      <c r="K19" s="14" t="s">
        <v>25</v>
      </c>
      <c r="L19" s="18">
        <f t="shared" si="9"/>
        <v>1.1499913125000001</v>
      </c>
      <c r="M19" s="18">
        <f t="shared" si="10"/>
        <v>0</v>
      </c>
      <c r="N19" s="18">
        <f t="shared" si="0"/>
        <v>1.1499913125000001</v>
      </c>
      <c r="O19" s="18">
        <f t="shared" si="0"/>
        <v>0</v>
      </c>
      <c r="P19" s="18">
        <f t="shared" si="1"/>
        <v>1.1499913125000001</v>
      </c>
      <c r="Q19" s="17">
        <f t="shared" si="2"/>
        <v>0.25</v>
      </c>
      <c r="R19" s="16">
        <f t="shared" si="11"/>
        <v>0.28749782812500002</v>
      </c>
      <c r="S19" s="18">
        <f t="shared" si="3"/>
        <v>0</v>
      </c>
      <c r="T19" s="18">
        <f t="shared" si="4"/>
        <v>0.86249348437500006</v>
      </c>
    </row>
    <row r="20" spans="1:20">
      <c r="A20" s="14" t="s">
        <v>26</v>
      </c>
      <c r="B20" s="15">
        <v>113.01710880511412</v>
      </c>
      <c r="C20" s="15">
        <v>24.16100847311235</v>
      </c>
      <c r="D20" s="16">
        <f t="shared" si="5"/>
        <v>137.17811727822647</v>
      </c>
      <c r="E20" s="16">
        <v>-12.080504236556175</v>
      </c>
      <c r="F20" s="16">
        <f t="shared" si="6"/>
        <v>125.09761304167029</v>
      </c>
      <c r="G20" s="17">
        <v>0.3</v>
      </c>
      <c r="H20" s="16">
        <f t="shared" si="7"/>
        <v>37.529283912501086</v>
      </c>
      <c r="I20" s="20">
        <f t="shared" si="8"/>
        <v>99.64883336572538</v>
      </c>
      <c r="J20" s="18"/>
      <c r="K20" s="14" t="s">
        <v>26</v>
      </c>
      <c r="L20" s="18">
        <f t="shared" si="9"/>
        <v>113.01710880511412</v>
      </c>
      <c r="M20" s="18">
        <f t="shared" si="10"/>
        <v>24.16100847311235</v>
      </c>
      <c r="N20" s="18">
        <f t="shared" si="0"/>
        <v>137.17811727822647</v>
      </c>
      <c r="O20" s="18">
        <f t="shared" si="0"/>
        <v>-12.080504236556175</v>
      </c>
      <c r="P20" s="18">
        <f t="shared" si="1"/>
        <v>125.09761304167029</v>
      </c>
      <c r="Q20" s="17">
        <f t="shared" si="2"/>
        <v>0.3</v>
      </c>
      <c r="R20" s="16">
        <f t="shared" si="11"/>
        <v>37.529283912501086</v>
      </c>
      <c r="S20" s="18">
        <f t="shared" si="3"/>
        <v>0.89890936286493628</v>
      </c>
      <c r="T20" s="18">
        <f t="shared" si="4"/>
        <v>98.749924002860439</v>
      </c>
    </row>
    <row r="21" spans="1:20">
      <c r="A21" s="14" t="s">
        <v>27</v>
      </c>
      <c r="B21" s="15">
        <v>13.390324241914733</v>
      </c>
      <c r="C21" s="15">
        <v>23.900043257322547</v>
      </c>
      <c r="D21" s="16">
        <f t="shared" si="5"/>
        <v>37.290367499237277</v>
      </c>
      <c r="E21" s="16">
        <v>-11.950021628661274</v>
      </c>
      <c r="F21" s="16">
        <f t="shared" si="6"/>
        <v>25.340345870576002</v>
      </c>
      <c r="G21" s="17">
        <v>1</v>
      </c>
      <c r="H21" s="16">
        <f t="shared" si="7"/>
        <v>25.340345870576002</v>
      </c>
      <c r="I21" s="20">
        <f t="shared" si="8"/>
        <v>11.950021628661275</v>
      </c>
      <c r="J21" s="18"/>
      <c r="K21" s="14" t="s">
        <v>27</v>
      </c>
      <c r="L21" s="18">
        <f t="shared" si="9"/>
        <v>13.390324241914733</v>
      </c>
      <c r="M21" s="18">
        <f t="shared" si="10"/>
        <v>23.900043257322547</v>
      </c>
      <c r="N21" s="18">
        <f t="shared" si="0"/>
        <v>37.290367499237277</v>
      </c>
      <c r="O21" s="18">
        <f t="shared" si="0"/>
        <v>-11.950021628661274</v>
      </c>
      <c r="P21" s="18">
        <f t="shared" si="1"/>
        <v>25.340345870576002</v>
      </c>
      <c r="Q21" s="17">
        <f t="shared" si="2"/>
        <v>1</v>
      </c>
      <c r="R21" s="16">
        <f t="shared" si="11"/>
        <v>25.340345870576002</v>
      </c>
      <c r="S21" s="18">
        <f>+C21/2*$N$9*1*Q21</f>
        <v>1.4820002705869892</v>
      </c>
      <c r="T21" s="18">
        <f t="shared" si="4"/>
        <v>10.468021358074287</v>
      </c>
    </row>
    <row r="22" spans="1:20">
      <c r="A22" s="14" t="s">
        <v>28</v>
      </c>
      <c r="B22" s="15">
        <v>16.281086689985621</v>
      </c>
      <c r="C22" s="15">
        <v>7.0359227409828069</v>
      </c>
      <c r="D22" s="16">
        <f t="shared" si="5"/>
        <v>23.317009430968426</v>
      </c>
      <c r="E22" s="16">
        <v>-3.5179613704914034</v>
      </c>
      <c r="F22" s="16">
        <f t="shared" si="6"/>
        <v>19.799048060477023</v>
      </c>
      <c r="G22" s="17" t="s">
        <v>29</v>
      </c>
      <c r="H22" s="16">
        <v>3.1</v>
      </c>
      <c r="I22" s="20">
        <f t="shared" si="8"/>
        <v>20.217009430968425</v>
      </c>
      <c r="J22" s="18"/>
      <c r="K22" s="14" t="s">
        <v>28</v>
      </c>
      <c r="L22" s="18">
        <f t="shared" si="9"/>
        <v>16.281086689985621</v>
      </c>
      <c r="M22" s="18">
        <f t="shared" si="10"/>
        <v>7.0359227409828069</v>
      </c>
      <c r="N22" s="18">
        <f t="shared" si="0"/>
        <v>23.317009430968426</v>
      </c>
      <c r="O22" s="18">
        <f t="shared" si="0"/>
        <v>-3.5179613704914034</v>
      </c>
      <c r="P22" s="18">
        <f t="shared" si="1"/>
        <v>19.799048060477023</v>
      </c>
      <c r="Q22" s="17" t="str">
        <f t="shared" si="2"/>
        <v>N/A</v>
      </c>
      <c r="R22" s="16">
        <v>3.1</v>
      </c>
      <c r="S22" s="18">
        <v>0</v>
      </c>
      <c r="T22" s="18">
        <f t="shared" si="4"/>
        <v>20.217009430968425</v>
      </c>
    </row>
    <row r="23" spans="1:20">
      <c r="A23" s="14" t="s">
        <v>48</v>
      </c>
      <c r="B23" s="15">
        <v>4.9350067584276367</v>
      </c>
      <c r="C23" s="15">
        <v>5.1246977370375353</v>
      </c>
      <c r="D23" s="16">
        <f t="shared" si="5"/>
        <v>10.059704495465173</v>
      </c>
      <c r="E23" s="16">
        <v>-2.5623488685187676</v>
      </c>
      <c r="F23" s="16">
        <f t="shared" si="6"/>
        <v>7.4973556269464048</v>
      </c>
      <c r="G23" s="17">
        <v>0.05</v>
      </c>
      <c r="H23" s="16">
        <f t="shared" ref="H23:H29" si="12">F23*G23</f>
        <v>0.37486778134732024</v>
      </c>
      <c r="I23" s="20">
        <f t="shared" si="8"/>
        <v>9.6848367141178535</v>
      </c>
      <c r="J23" s="18"/>
      <c r="K23" s="14" t="s">
        <v>48</v>
      </c>
      <c r="L23" s="18">
        <f t="shared" si="9"/>
        <v>4.9350067584276367</v>
      </c>
      <c r="M23" s="18">
        <f t="shared" si="10"/>
        <v>5.1246977370375353</v>
      </c>
      <c r="N23" s="18">
        <f t="shared" si="0"/>
        <v>10.059704495465173</v>
      </c>
      <c r="O23" s="18">
        <f t="shared" si="0"/>
        <v>-2.5623488685187676</v>
      </c>
      <c r="P23" s="18">
        <f t="shared" si="1"/>
        <v>7.4973556269464048</v>
      </c>
      <c r="Q23" s="17">
        <f t="shared" si="2"/>
        <v>0.05</v>
      </c>
      <c r="R23" s="16">
        <f t="shared" ref="R23:R29" si="13">P23*Q23</f>
        <v>0.37486778134732024</v>
      </c>
      <c r="S23" s="18">
        <f t="shared" ref="S23:S29" si="14">+C23/2*$N$9*2*Q23</f>
        <v>3.1777362706819565E-2</v>
      </c>
      <c r="T23" s="18">
        <f t="shared" si="4"/>
        <v>9.6530593514110343</v>
      </c>
    </row>
    <row r="24" spans="1:20">
      <c r="A24" s="14" t="s">
        <v>30</v>
      </c>
      <c r="B24" s="15">
        <v>15.181740327300874</v>
      </c>
      <c r="C24" s="15">
        <v>0</v>
      </c>
      <c r="D24" s="16">
        <f t="shared" si="5"/>
        <v>15.181740327300874</v>
      </c>
      <c r="E24" s="16">
        <v>0</v>
      </c>
      <c r="F24" s="16">
        <f t="shared" si="6"/>
        <v>15.181740327300874</v>
      </c>
      <c r="G24" s="17">
        <v>0.08</v>
      </c>
      <c r="H24" s="16">
        <f t="shared" si="12"/>
        <v>1.21453922618407</v>
      </c>
      <c r="I24" s="20">
        <f t="shared" si="8"/>
        <v>13.967201101116803</v>
      </c>
      <c r="J24" s="18"/>
      <c r="K24" s="14" t="s">
        <v>30</v>
      </c>
      <c r="L24" s="18">
        <f t="shared" si="9"/>
        <v>15.181740327300874</v>
      </c>
      <c r="M24" s="18">
        <f t="shared" si="10"/>
        <v>0</v>
      </c>
      <c r="N24" s="18">
        <f t="shared" si="0"/>
        <v>15.181740327300874</v>
      </c>
      <c r="O24" s="18">
        <f t="shared" si="0"/>
        <v>0</v>
      </c>
      <c r="P24" s="18">
        <f t="shared" si="1"/>
        <v>15.181740327300874</v>
      </c>
      <c r="Q24" s="17">
        <f t="shared" si="2"/>
        <v>0.08</v>
      </c>
      <c r="R24" s="16">
        <f t="shared" si="13"/>
        <v>1.21453922618407</v>
      </c>
      <c r="S24" s="18">
        <f t="shared" si="14"/>
        <v>0</v>
      </c>
      <c r="T24" s="18">
        <f t="shared" si="4"/>
        <v>13.967201101116803</v>
      </c>
    </row>
    <row r="25" spans="1:20">
      <c r="A25" s="14" t="s">
        <v>32</v>
      </c>
      <c r="B25" s="15">
        <v>0.20816241560774798</v>
      </c>
      <c r="C25" s="15">
        <v>0</v>
      </c>
      <c r="D25" s="16">
        <f t="shared" si="5"/>
        <v>0.20816241560774798</v>
      </c>
      <c r="E25" s="16">
        <v>0</v>
      </c>
      <c r="F25" s="16">
        <f t="shared" si="6"/>
        <v>0.20816241560774798</v>
      </c>
      <c r="G25" s="17">
        <v>0.12</v>
      </c>
      <c r="H25" s="16">
        <f t="shared" si="12"/>
        <v>2.4979489872929757E-2</v>
      </c>
      <c r="I25" s="20">
        <f t="shared" si="8"/>
        <v>0.18318292573481823</v>
      </c>
      <c r="J25" s="18"/>
      <c r="K25" s="14" t="s">
        <v>32</v>
      </c>
      <c r="L25" s="18">
        <f t="shared" si="9"/>
        <v>0.20816241560774798</v>
      </c>
      <c r="M25" s="18">
        <f t="shared" si="10"/>
        <v>0</v>
      </c>
      <c r="N25" s="18">
        <f t="shared" si="0"/>
        <v>0.20816241560774798</v>
      </c>
      <c r="O25" s="18">
        <f t="shared" si="0"/>
        <v>0</v>
      </c>
      <c r="P25" s="18">
        <f t="shared" si="1"/>
        <v>0.20816241560774798</v>
      </c>
      <c r="Q25" s="17">
        <f t="shared" si="2"/>
        <v>0.12</v>
      </c>
      <c r="R25" s="16">
        <f t="shared" si="13"/>
        <v>2.4979489872929757E-2</v>
      </c>
      <c r="S25" s="18">
        <f t="shared" si="14"/>
        <v>0</v>
      </c>
      <c r="T25" s="18">
        <f t="shared" si="4"/>
        <v>0.18318292573481823</v>
      </c>
    </row>
    <row r="26" spans="1:20">
      <c r="A26" s="14" t="s">
        <v>33</v>
      </c>
      <c r="B26" s="15">
        <v>1.9947454999999999E-2</v>
      </c>
      <c r="C26" s="15">
        <v>0</v>
      </c>
      <c r="D26" s="16">
        <f t="shared" si="5"/>
        <v>1.9947454999999999E-2</v>
      </c>
      <c r="E26" s="16">
        <v>0</v>
      </c>
      <c r="F26" s="16">
        <f t="shared" si="6"/>
        <v>1.9947454999999999E-2</v>
      </c>
      <c r="G26" s="17">
        <v>0.45</v>
      </c>
      <c r="H26" s="16">
        <f t="shared" si="12"/>
        <v>8.9763547500000002E-3</v>
      </c>
      <c r="I26" s="20">
        <f t="shared" si="8"/>
        <v>1.0971100249999999E-2</v>
      </c>
      <c r="J26" s="18"/>
      <c r="K26" s="14" t="s">
        <v>33</v>
      </c>
      <c r="L26" s="18">
        <f t="shared" si="9"/>
        <v>1.9947454999999999E-2</v>
      </c>
      <c r="M26" s="18">
        <f t="shared" si="10"/>
        <v>0</v>
      </c>
      <c r="N26" s="18">
        <f t="shared" si="0"/>
        <v>1.9947454999999999E-2</v>
      </c>
      <c r="O26" s="18">
        <f t="shared" si="0"/>
        <v>0</v>
      </c>
      <c r="P26" s="18">
        <f t="shared" si="1"/>
        <v>1.9947454999999999E-2</v>
      </c>
      <c r="Q26" s="17">
        <f t="shared" si="2"/>
        <v>0.45</v>
      </c>
      <c r="R26" s="16">
        <f t="shared" si="13"/>
        <v>8.9763547500000002E-3</v>
      </c>
      <c r="S26" s="18">
        <f t="shared" si="14"/>
        <v>0</v>
      </c>
      <c r="T26" s="18">
        <f t="shared" si="4"/>
        <v>1.0971100249999999E-2</v>
      </c>
    </row>
    <row r="27" spans="1:20">
      <c r="A27" s="14" t="s">
        <v>34</v>
      </c>
      <c r="B27" s="15">
        <v>2.5094613476846774</v>
      </c>
      <c r="C27" s="15">
        <v>0</v>
      </c>
      <c r="D27" s="16">
        <f t="shared" si="5"/>
        <v>2.5094613476846774</v>
      </c>
      <c r="E27" s="16">
        <v>0</v>
      </c>
      <c r="F27" s="16">
        <f t="shared" si="6"/>
        <v>2.5094613476846774</v>
      </c>
      <c r="G27" s="17">
        <v>0.3</v>
      </c>
      <c r="H27" s="16">
        <f t="shared" si="12"/>
        <v>0.75283840430540316</v>
      </c>
      <c r="I27" s="20">
        <f t="shared" si="8"/>
        <v>1.7566229433792744</v>
      </c>
      <c r="J27" s="18"/>
      <c r="K27" s="14" t="s">
        <v>34</v>
      </c>
      <c r="L27" s="18">
        <f t="shared" si="9"/>
        <v>2.5094613476846774</v>
      </c>
      <c r="M27" s="18">
        <f t="shared" si="10"/>
        <v>0</v>
      </c>
      <c r="N27" s="18">
        <f t="shared" si="0"/>
        <v>2.5094613476846774</v>
      </c>
      <c r="O27" s="18">
        <f t="shared" si="0"/>
        <v>0</v>
      </c>
      <c r="P27" s="18">
        <f t="shared" si="1"/>
        <v>2.5094613476846774</v>
      </c>
      <c r="Q27" s="17">
        <f t="shared" si="2"/>
        <v>0.3</v>
      </c>
      <c r="R27" s="16">
        <f t="shared" si="13"/>
        <v>0.75283840430540316</v>
      </c>
      <c r="S27" s="18">
        <f t="shared" si="14"/>
        <v>0</v>
      </c>
      <c r="T27" s="18">
        <f t="shared" si="4"/>
        <v>1.7566229433792744</v>
      </c>
    </row>
    <row r="28" spans="1:20">
      <c r="A28" s="14" t="s">
        <v>35</v>
      </c>
      <c r="B28" s="15">
        <v>2924.0241664767123</v>
      </c>
      <c r="C28" s="15">
        <v>431.21252764468801</v>
      </c>
      <c r="D28" s="16">
        <f t="shared" si="5"/>
        <v>3355.2366941214004</v>
      </c>
      <c r="E28" s="16">
        <v>-215.606263822344</v>
      </c>
      <c r="F28" s="16">
        <f t="shared" si="6"/>
        <v>3139.6304302990566</v>
      </c>
      <c r="G28" s="17">
        <v>0.08</v>
      </c>
      <c r="H28" s="16">
        <f t="shared" si="12"/>
        <v>251.17043442392452</v>
      </c>
      <c r="I28" s="20">
        <f t="shared" si="8"/>
        <v>3104.0662596974757</v>
      </c>
      <c r="J28" s="18"/>
      <c r="K28" s="14" t="s">
        <v>35</v>
      </c>
      <c r="L28" s="18">
        <f t="shared" si="9"/>
        <v>2924.0241664767123</v>
      </c>
      <c r="M28" s="18">
        <f t="shared" si="10"/>
        <v>431.21252764468801</v>
      </c>
      <c r="N28" s="18">
        <f t="shared" si="0"/>
        <v>3355.2366941214004</v>
      </c>
      <c r="O28" s="18">
        <f t="shared" si="0"/>
        <v>-215.606263822344</v>
      </c>
      <c r="P28" s="18">
        <f t="shared" si="1"/>
        <v>3139.6304302990566</v>
      </c>
      <c r="Q28" s="17">
        <f t="shared" si="2"/>
        <v>0.08</v>
      </c>
      <c r="R28" s="16">
        <f t="shared" si="13"/>
        <v>251.17043442392452</v>
      </c>
      <c r="S28" s="18">
        <f t="shared" si="14"/>
        <v>4.2781986678062207</v>
      </c>
      <c r="T28" s="18">
        <f t="shared" si="4"/>
        <v>3099.7880610296697</v>
      </c>
    </row>
    <row r="29" spans="1:20">
      <c r="A29" s="14" t="s">
        <v>36</v>
      </c>
      <c r="B29" s="24">
        <v>25.226692140211721</v>
      </c>
      <c r="C29" s="24">
        <v>19.778178344994764</v>
      </c>
      <c r="D29" s="25">
        <f t="shared" si="5"/>
        <v>45.004870485206482</v>
      </c>
      <c r="E29" s="25">
        <v>-9.889089172497382</v>
      </c>
      <c r="F29" s="25">
        <f t="shared" si="6"/>
        <v>35.115781312709103</v>
      </c>
      <c r="G29" s="26">
        <v>0.55000000000000004</v>
      </c>
      <c r="H29" s="25">
        <f t="shared" si="12"/>
        <v>19.31367972199001</v>
      </c>
      <c r="I29" s="25">
        <f t="shared" si="8"/>
        <v>25.691190763216472</v>
      </c>
      <c r="J29" s="23"/>
      <c r="K29" s="14" t="s">
        <v>36</v>
      </c>
      <c r="L29" s="18">
        <f t="shared" si="9"/>
        <v>25.226692140211721</v>
      </c>
      <c r="M29" s="18">
        <f t="shared" si="10"/>
        <v>19.778178344994764</v>
      </c>
      <c r="N29" s="18">
        <f t="shared" si="10"/>
        <v>45.004870485206482</v>
      </c>
      <c r="O29" s="18">
        <f t="shared" si="10"/>
        <v>-9.889089172497382</v>
      </c>
      <c r="P29" s="18">
        <f t="shared" si="1"/>
        <v>35.115781312709103</v>
      </c>
      <c r="Q29" s="17">
        <f t="shared" si="2"/>
        <v>0.55000000000000004</v>
      </c>
      <c r="R29" s="25">
        <f t="shared" si="13"/>
        <v>19.31367972199001</v>
      </c>
      <c r="S29" s="18">
        <f t="shared" si="14"/>
        <v>1.3490516262986878</v>
      </c>
      <c r="T29" s="18">
        <f t="shared" si="4"/>
        <v>24.342139136917783</v>
      </c>
    </row>
    <row r="30" spans="1:20">
      <c r="A30" s="14">
        <v>0</v>
      </c>
      <c r="B30" s="34">
        <v>4869.3651206614486</v>
      </c>
      <c r="C30" s="34">
        <v>576.91440066101802</v>
      </c>
      <c r="D30" s="28">
        <f t="shared" si="5"/>
        <v>5446.2795213224663</v>
      </c>
      <c r="E30" s="28">
        <v>-288.45720033050901</v>
      </c>
      <c r="F30" s="28">
        <f t="shared" si="6"/>
        <v>5157.822320991957</v>
      </c>
      <c r="G30" s="35">
        <v>0</v>
      </c>
      <c r="H30" s="28">
        <f>SUM(H13:H29)</f>
        <v>435.24298155169703</v>
      </c>
      <c r="I30" s="28">
        <f>+D30-H30</f>
        <v>5011.0365397707692</v>
      </c>
      <c r="J30" s="23"/>
      <c r="K30" s="14">
        <v>0</v>
      </c>
      <c r="L30" s="34">
        <f t="shared" si="9"/>
        <v>4869.3651206614486</v>
      </c>
      <c r="M30" s="34">
        <f t="shared" si="10"/>
        <v>576.91440066101802</v>
      </c>
      <c r="N30" s="28">
        <f t="shared" si="10"/>
        <v>5446.2795213224663</v>
      </c>
      <c r="O30" s="28">
        <f t="shared" si="10"/>
        <v>-288.45720033050901</v>
      </c>
      <c r="P30" s="28">
        <f t="shared" si="1"/>
        <v>5157.822320991957</v>
      </c>
      <c r="Q30" s="28">
        <f t="shared" si="2"/>
        <v>0</v>
      </c>
      <c r="R30" s="28">
        <f>SUM(R13:R29)</f>
        <v>435.24298155169703</v>
      </c>
      <c r="S30" s="28">
        <f>SUM(S13:S29)</f>
        <v>9.095395719485321</v>
      </c>
      <c r="T30" s="28">
        <f t="shared" si="4"/>
        <v>5001.941144051284</v>
      </c>
    </row>
    <row r="31" spans="1:20">
      <c r="A31" s="14" t="s">
        <v>49</v>
      </c>
      <c r="B31" s="24">
        <v>3.4927585922469402</v>
      </c>
      <c r="C31" s="24">
        <v>0</v>
      </c>
      <c r="D31" s="25">
        <f t="shared" si="5"/>
        <v>3.4927585922469402</v>
      </c>
      <c r="E31" s="25">
        <v>0</v>
      </c>
      <c r="F31" s="25">
        <f t="shared" si="6"/>
        <v>3.4927585922469402</v>
      </c>
      <c r="G31" s="26">
        <v>7.0000000000000007E-2</v>
      </c>
      <c r="H31" s="25">
        <f>F31*G31</f>
        <v>0.24449310145728584</v>
      </c>
      <c r="I31" s="25">
        <f t="shared" si="8"/>
        <v>3.2482654907896542</v>
      </c>
      <c r="J31" s="23"/>
      <c r="K31" s="14" t="s">
        <v>49</v>
      </c>
      <c r="L31" s="24">
        <f t="shared" si="9"/>
        <v>3.4927585922469402</v>
      </c>
      <c r="M31" s="24">
        <f t="shared" si="10"/>
        <v>0</v>
      </c>
      <c r="N31" s="25">
        <f t="shared" si="10"/>
        <v>3.4927585922469402</v>
      </c>
      <c r="O31" s="25">
        <f t="shared" si="10"/>
        <v>0</v>
      </c>
      <c r="P31" s="25">
        <f t="shared" si="1"/>
        <v>3.4927585922469402</v>
      </c>
      <c r="Q31" s="17">
        <f t="shared" si="2"/>
        <v>7.0000000000000007E-2</v>
      </c>
      <c r="R31" s="25">
        <f>P31*Q31</f>
        <v>0.24449310145728584</v>
      </c>
      <c r="S31" s="36">
        <f>+C31/2*$N$9*2*Q31</f>
        <v>0</v>
      </c>
      <c r="T31" s="36">
        <f t="shared" si="4"/>
        <v>3.2482654907896542</v>
      </c>
    </row>
    <row r="32" spans="1:20">
      <c r="A32" s="14">
        <v>0</v>
      </c>
      <c r="B32" s="16">
        <f t="shared" ref="B32:I32" si="15">+B30+B31</f>
        <v>4872.8578792536955</v>
      </c>
      <c r="C32" s="16">
        <f t="shared" si="15"/>
        <v>576.91440066101802</v>
      </c>
      <c r="D32" s="16">
        <f t="shared" si="15"/>
        <v>5449.7722799147132</v>
      </c>
      <c r="E32" s="16">
        <f t="shared" si="15"/>
        <v>-288.45720033050901</v>
      </c>
      <c r="F32" s="16">
        <f t="shared" si="15"/>
        <v>5161.3150795842039</v>
      </c>
      <c r="G32" s="3">
        <f t="shared" si="15"/>
        <v>7.0000000000000007E-2</v>
      </c>
      <c r="H32" s="31">
        <f t="shared" si="15"/>
        <v>435.48747465315432</v>
      </c>
      <c r="I32" s="16">
        <f t="shared" si="15"/>
        <v>5014.2848052615591</v>
      </c>
      <c r="J32" s="18"/>
      <c r="K32" s="18"/>
      <c r="L32" s="16">
        <f t="shared" si="9"/>
        <v>4872.8578792536955</v>
      </c>
      <c r="M32" s="16">
        <f t="shared" si="10"/>
        <v>576.91440066101802</v>
      </c>
      <c r="N32" s="16">
        <f t="shared" si="10"/>
        <v>5449.7722799147132</v>
      </c>
      <c r="O32" s="16">
        <f t="shared" si="10"/>
        <v>-288.45720033050901</v>
      </c>
      <c r="P32" s="16">
        <f t="shared" si="1"/>
        <v>5161.3150795842039</v>
      </c>
      <c r="Q32" s="16"/>
      <c r="R32" s="31">
        <f>+R30+R31</f>
        <v>435.48747465315432</v>
      </c>
      <c r="S32" s="31">
        <f>+S30+S31</f>
        <v>9.095395719485321</v>
      </c>
      <c r="T32" s="18">
        <f t="shared" si="4"/>
        <v>5005.1894095420739</v>
      </c>
    </row>
    <row r="33" spans="1:20">
      <c r="H33" s="16"/>
      <c r="I33" s="19"/>
      <c r="J33" s="19"/>
      <c r="K33" s="19"/>
      <c r="L33" s="19"/>
      <c r="M33" s="19"/>
      <c r="N33" s="19"/>
      <c r="O33" s="19"/>
      <c r="P33" s="19"/>
      <c r="Q33" s="19"/>
      <c r="R33" s="16"/>
      <c r="S33" s="16"/>
      <c r="T33" s="19"/>
    </row>
    <row r="34" spans="1:20">
      <c r="H34" s="16"/>
      <c r="I34" s="19"/>
      <c r="J34" s="19"/>
      <c r="K34" s="19"/>
      <c r="L34" s="19"/>
      <c r="M34" s="19"/>
      <c r="N34" s="19"/>
      <c r="O34" s="19"/>
      <c r="P34" s="19"/>
      <c r="Q34" s="19"/>
      <c r="R34" s="46" t="s">
        <v>39</v>
      </c>
      <c r="S34" s="47">
        <f>+R32+S32</f>
        <v>444.58287037263966</v>
      </c>
      <c r="T34" s="19"/>
    </row>
    <row r="35" spans="1:20">
      <c r="A35" s="2" t="s">
        <v>45</v>
      </c>
      <c r="H35" s="16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1:20">
      <c r="H36" s="3"/>
    </row>
    <row r="37" spans="1:20">
      <c r="A37" s="5" t="s">
        <v>50</v>
      </c>
      <c r="H37" s="3"/>
      <c r="K37" s="5" t="s">
        <v>51</v>
      </c>
    </row>
    <row r="38" spans="1:20">
      <c r="H38" s="3"/>
    </row>
    <row r="39" spans="1:20">
      <c r="G39" s="3"/>
      <c r="H39" s="3"/>
      <c r="I39" s="3"/>
      <c r="J39" s="6"/>
      <c r="K39" s="2" t="s">
        <v>6</v>
      </c>
      <c r="M39" s="3"/>
      <c r="N39" s="37">
        <v>0.90990000000000004</v>
      </c>
      <c r="O39" s="2" t="s">
        <v>7</v>
      </c>
      <c r="P39" s="6"/>
      <c r="Q39" s="6"/>
      <c r="R39" s="6"/>
      <c r="S39" s="6"/>
      <c r="T39" s="6"/>
    </row>
    <row r="40" spans="1:20">
      <c r="C40" s="3"/>
      <c r="D40" s="7"/>
      <c r="G40" s="3"/>
      <c r="H40" s="3"/>
      <c r="I40" s="3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0">
      <c r="B41" s="8"/>
      <c r="C41" s="8"/>
      <c r="D41" s="8"/>
      <c r="E41" s="8"/>
      <c r="F41" s="8"/>
      <c r="G41" s="8"/>
      <c r="H41" s="8"/>
      <c r="I41" s="8"/>
      <c r="J41" s="9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ht="41.45">
      <c r="A42" s="10"/>
      <c r="B42" s="11" t="s">
        <v>10</v>
      </c>
      <c r="C42" s="12" t="s">
        <v>11</v>
      </c>
      <c r="D42" s="12" t="s">
        <v>12</v>
      </c>
      <c r="E42" s="11" t="s">
        <v>13</v>
      </c>
      <c r="F42" s="11" t="s">
        <v>14</v>
      </c>
      <c r="G42" s="11" t="s">
        <v>15</v>
      </c>
      <c r="H42" s="12" t="s">
        <v>16</v>
      </c>
      <c r="I42" s="12" t="s">
        <v>17</v>
      </c>
      <c r="J42" s="13"/>
      <c r="K42" s="10"/>
      <c r="L42" s="11" t="s">
        <v>10</v>
      </c>
      <c r="M42" s="12" t="s">
        <v>11</v>
      </c>
      <c r="N42" s="12" t="s">
        <v>12</v>
      </c>
      <c r="O42" s="11" t="s">
        <v>13</v>
      </c>
      <c r="P42" s="11" t="s">
        <v>14</v>
      </c>
      <c r="Q42" s="11" t="s">
        <v>15</v>
      </c>
      <c r="R42" s="12" t="s">
        <v>16</v>
      </c>
      <c r="S42" s="11" t="s">
        <v>18</v>
      </c>
      <c r="T42" s="12" t="s">
        <v>17</v>
      </c>
    </row>
    <row r="43" spans="1:20">
      <c r="A43" s="14" t="s">
        <v>19</v>
      </c>
      <c r="B43" s="15">
        <v>1382.8482603252901</v>
      </c>
      <c r="C43" s="16">
        <v>11.71677161475877</v>
      </c>
      <c r="D43" s="16">
        <f>+B43+C43</f>
        <v>1394.5650319400488</v>
      </c>
      <c r="E43" s="16">
        <v>-5.8583858073793849</v>
      </c>
      <c r="F43" s="16">
        <f>+D43+E43</f>
        <v>1388.7066461326694</v>
      </c>
      <c r="G43" s="17">
        <v>0.04</v>
      </c>
      <c r="H43" s="16">
        <f>F43*G43</f>
        <v>55.54826584530678</v>
      </c>
      <c r="I43" s="16">
        <f>+D43-H43</f>
        <v>1339.016766094742</v>
      </c>
      <c r="J43" s="18"/>
      <c r="K43" s="14" t="s">
        <v>19</v>
      </c>
      <c r="L43" s="18">
        <f>+T13</f>
        <v>1382.7047180755458</v>
      </c>
      <c r="M43" s="18">
        <f>C43</f>
        <v>11.71677161475877</v>
      </c>
      <c r="N43" s="18">
        <f>+L43+M43</f>
        <v>1394.4214896903045</v>
      </c>
      <c r="O43" s="18">
        <f t="shared" ref="O43:O62" si="16">E43</f>
        <v>-5.8583858073793849</v>
      </c>
      <c r="P43" s="18">
        <f t="shared" ref="P43:P62" si="17">SUM(N43:O43)</f>
        <v>1388.5631038829251</v>
      </c>
      <c r="Q43" s="17">
        <f t="shared" ref="Q43:Q61" si="18">G43</f>
        <v>0.04</v>
      </c>
      <c r="R43" s="18">
        <f>P43*Q43</f>
        <v>55.542524155317004</v>
      </c>
      <c r="S43" s="18">
        <f t="shared" ref="S43:S50" si="19">+M43/2*$N$39*2*Q43</f>
        <v>0.42644361969076022</v>
      </c>
      <c r="T43" s="18">
        <f t="shared" ref="T43:T62" si="20">L43+M43-R43-S43</f>
        <v>1338.4525219152965</v>
      </c>
    </row>
    <row r="44" spans="1:20">
      <c r="A44" s="14" t="s">
        <v>20</v>
      </c>
      <c r="B44" s="15">
        <v>200.71703487789603</v>
      </c>
      <c r="C44" s="16">
        <v>0</v>
      </c>
      <c r="D44" s="16">
        <f t="shared" ref="D44:D62" si="21">+B44+C44</f>
        <v>200.71703487789603</v>
      </c>
      <c r="E44" s="16">
        <v>0</v>
      </c>
      <c r="F44" s="16">
        <f t="shared" ref="F44:F62" si="22">+D44+E44</f>
        <v>200.71703487789603</v>
      </c>
      <c r="G44" s="17">
        <v>0.06</v>
      </c>
      <c r="H44" s="16">
        <f t="shared" ref="H44:H61" si="23">F44*G44</f>
        <v>12.043022092673761</v>
      </c>
      <c r="I44" s="16">
        <f t="shared" ref="I44:I62" si="24">+D44-H44</f>
        <v>188.67401278522226</v>
      </c>
      <c r="J44" s="18"/>
      <c r="K44" s="14" t="s">
        <v>20</v>
      </c>
      <c r="L44" s="18">
        <f t="shared" ref="L44:L62" si="25">+T14</f>
        <v>200.71703487789603</v>
      </c>
      <c r="M44" s="18">
        <f t="shared" ref="M44:N62" si="26">C44</f>
        <v>0</v>
      </c>
      <c r="N44" s="18">
        <f t="shared" ref="N44:N61" si="27">+L44+M44</f>
        <v>200.71703487789603</v>
      </c>
      <c r="O44" s="18">
        <f t="shared" si="16"/>
        <v>0</v>
      </c>
      <c r="P44" s="18">
        <f t="shared" si="17"/>
        <v>200.71703487789603</v>
      </c>
      <c r="Q44" s="17">
        <f t="shared" si="18"/>
        <v>0.06</v>
      </c>
      <c r="R44" s="18">
        <f t="shared" ref="R44:R61" si="28">P44*Q44</f>
        <v>12.043022092673761</v>
      </c>
      <c r="S44" s="18">
        <f t="shared" si="19"/>
        <v>0</v>
      </c>
      <c r="T44" s="18">
        <f t="shared" si="20"/>
        <v>188.67401278522226</v>
      </c>
    </row>
    <row r="45" spans="1:20">
      <c r="A45" s="14" t="s">
        <v>21</v>
      </c>
      <c r="B45" s="15">
        <v>9.4853760592017498</v>
      </c>
      <c r="C45" s="16">
        <v>0</v>
      </c>
      <c r="D45" s="16">
        <f t="shared" si="21"/>
        <v>9.4853760592017498</v>
      </c>
      <c r="E45" s="16">
        <v>0</v>
      </c>
      <c r="F45" s="16">
        <f t="shared" si="22"/>
        <v>9.4853760592017498</v>
      </c>
      <c r="G45" s="17">
        <v>0.05</v>
      </c>
      <c r="H45" s="16">
        <f t="shared" si="23"/>
        <v>0.4742688029600875</v>
      </c>
      <c r="I45" s="16">
        <f t="shared" si="24"/>
        <v>9.0111072562416616</v>
      </c>
      <c r="J45" s="18"/>
      <c r="K45" s="14" t="s">
        <v>21</v>
      </c>
      <c r="L45" s="18">
        <f t="shared" si="25"/>
        <v>9.4853760592017498</v>
      </c>
      <c r="M45" s="18">
        <f t="shared" si="26"/>
        <v>0</v>
      </c>
      <c r="N45" s="18">
        <f t="shared" si="27"/>
        <v>9.4853760592017498</v>
      </c>
      <c r="O45" s="18">
        <f t="shared" si="16"/>
        <v>0</v>
      </c>
      <c r="P45" s="18">
        <f t="shared" si="17"/>
        <v>9.4853760592017498</v>
      </c>
      <c r="Q45" s="17">
        <f t="shared" si="18"/>
        <v>0.05</v>
      </c>
      <c r="R45" s="18">
        <f t="shared" si="28"/>
        <v>0.4742688029600875</v>
      </c>
      <c r="S45" s="18">
        <f t="shared" si="19"/>
        <v>0</v>
      </c>
      <c r="T45" s="18">
        <f t="shared" si="20"/>
        <v>9.0111072562416616</v>
      </c>
    </row>
    <row r="46" spans="1:20">
      <c r="A46" s="14" t="s">
        <v>22</v>
      </c>
      <c r="B46" s="15">
        <v>15.064788328191772</v>
      </c>
      <c r="C46" s="16">
        <v>0</v>
      </c>
      <c r="D46" s="16">
        <f t="shared" si="21"/>
        <v>15.064788328191772</v>
      </c>
      <c r="E46" s="16">
        <v>0</v>
      </c>
      <c r="F46" s="16">
        <f t="shared" si="22"/>
        <v>15.064788328191772</v>
      </c>
      <c r="G46" s="17">
        <v>0.1</v>
      </c>
      <c r="H46" s="16">
        <f t="shared" si="23"/>
        <v>1.5064788328191774</v>
      </c>
      <c r="I46" s="16">
        <f t="shared" si="24"/>
        <v>13.558309495372596</v>
      </c>
      <c r="J46" s="18"/>
      <c r="K46" s="14" t="s">
        <v>22</v>
      </c>
      <c r="L46" s="18">
        <f t="shared" si="25"/>
        <v>15.064788328191772</v>
      </c>
      <c r="M46" s="18">
        <f t="shared" si="26"/>
        <v>0</v>
      </c>
      <c r="N46" s="18">
        <f t="shared" si="27"/>
        <v>15.064788328191772</v>
      </c>
      <c r="O46" s="18">
        <f t="shared" si="16"/>
        <v>0</v>
      </c>
      <c r="P46" s="18">
        <f t="shared" si="17"/>
        <v>15.064788328191772</v>
      </c>
      <c r="Q46" s="17">
        <f t="shared" si="18"/>
        <v>0.1</v>
      </c>
      <c r="R46" s="18">
        <f t="shared" si="28"/>
        <v>1.5064788328191774</v>
      </c>
      <c r="S46" s="18">
        <f t="shared" si="19"/>
        <v>0</v>
      </c>
      <c r="T46" s="18">
        <f t="shared" si="20"/>
        <v>13.558309495372596</v>
      </c>
    </row>
    <row r="47" spans="1:20">
      <c r="A47" s="14" t="s">
        <v>23</v>
      </c>
      <c r="B47" s="15">
        <v>0</v>
      </c>
      <c r="C47" s="16">
        <v>0</v>
      </c>
      <c r="D47" s="16">
        <f t="shared" si="21"/>
        <v>0</v>
      </c>
      <c r="E47" s="16">
        <v>0</v>
      </c>
      <c r="F47" s="16">
        <f t="shared" si="22"/>
        <v>0</v>
      </c>
      <c r="G47" s="17">
        <v>0.15</v>
      </c>
      <c r="H47" s="16">
        <f t="shared" si="23"/>
        <v>0</v>
      </c>
      <c r="I47" s="16">
        <f t="shared" si="24"/>
        <v>0</v>
      </c>
      <c r="J47" s="18"/>
      <c r="K47" s="14" t="s">
        <v>23</v>
      </c>
      <c r="L47" s="18">
        <f t="shared" si="25"/>
        <v>0</v>
      </c>
      <c r="M47" s="18">
        <f t="shared" si="26"/>
        <v>0</v>
      </c>
      <c r="N47" s="18">
        <f t="shared" si="27"/>
        <v>0</v>
      </c>
      <c r="O47" s="18">
        <f t="shared" si="16"/>
        <v>0</v>
      </c>
      <c r="P47" s="18">
        <f t="shared" si="17"/>
        <v>0</v>
      </c>
      <c r="Q47" s="17">
        <f t="shared" si="18"/>
        <v>0.15</v>
      </c>
      <c r="R47" s="18">
        <f t="shared" si="28"/>
        <v>0</v>
      </c>
      <c r="S47" s="18">
        <f t="shared" si="19"/>
        <v>0</v>
      </c>
      <c r="T47" s="18">
        <f t="shared" si="20"/>
        <v>0</v>
      </c>
    </row>
    <row r="48" spans="1:20">
      <c r="A48" s="14" t="s">
        <v>24</v>
      </c>
      <c r="B48" s="15">
        <v>114.882457025169</v>
      </c>
      <c r="C48" s="16">
        <v>23.936543415434926</v>
      </c>
      <c r="D48" s="16">
        <f t="shared" si="21"/>
        <v>138.81900044060393</v>
      </c>
      <c r="E48" s="16">
        <v>-11.968271707717463</v>
      </c>
      <c r="F48" s="16">
        <f t="shared" si="22"/>
        <v>126.85072873288647</v>
      </c>
      <c r="G48" s="17">
        <v>0.2</v>
      </c>
      <c r="H48" s="16">
        <f t="shared" si="23"/>
        <v>25.370145746577293</v>
      </c>
      <c r="I48" s="16">
        <f t="shared" si="24"/>
        <v>113.44885469402664</v>
      </c>
      <c r="J48" s="18"/>
      <c r="K48" s="14" t="s">
        <v>24</v>
      </c>
      <c r="L48" s="18">
        <f t="shared" si="25"/>
        <v>113.9705408456913</v>
      </c>
      <c r="M48" s="18">
        <f t="shared" si="26"/>
        <v>23.936543415434926</v>
      </c>
      <c r="N48" s="18">
        <f t="shared" si="27"/>
        <v>137.90708426112622</v>
      </c>
      <c r="O48" s="18">
        <f t="shared" si="16"/>
        <v>-11.968271707717463</v>
      </c>
      <c r="P48" s="18">
        <f t="shared" si="17"/>
        <v>125.93881255340875</v>
      </c>
      <c r="Q48" s="17">
        <f t="shared" si="18"/>
        <v>0.2</v>
      </c>
      <c r="R48" s="18">
        <f>P48*Q48</f>
        <v>25.18776251068175</v>
      </c>
      <c r="S48" s="18">
        <f t="shared" si="19"/>
        <v>4.3559721707408476</v>
      </c>
      <c r="T48" s="18">
        <f t="shared" si="20"/>
        <v>108.36334957970362</v>
      </c>
    </row>
    <row r="49" spans="1:20">
      <c r="A49" s="14" t="s">
        <v>25</v>
      </c>
      <c r="B49" s="15">
        <v>0.86249348437500006</v>
      </c>
      <c r="C49" s="16">
        <v>0</v>
      </c>
      <c r="D49" s="16">
        <f t="shared" si="21"/>
        <v>0.86249348437500006</v>
      </c>
      <c r="E49" s="16">
        <v>0</v>
      </c>
      <c r="F49" s="16">
        <f t="shared" si="22"/>
        <v>0.86249348437500006</v>
      </c>
      <c r="G49" s="17">
        <v>0.25</v>
      </c>
      <c r="H49" s="16">
        <f t="shared" si="23"/>
        <v>0.21562337109375002</v>
      </c>
      <c r="I49" s="16">
        <f t="shared" si="24"/>
        <v>0.64687011328124999</v>
      </c>
      <c r="J49" s="18"/>
      <c r="K49" s="14" t="s">
        <v>25</v>
      </c>
      <c r="L49" s="18">
        <f t="shared" si="25"/>
        <v>0.86249348437500006</v>
      </c>
      <c r="M49" s="18">
        <f t="shared" si="26"/>
        <v>0</v>
      </c>
      <c r="N49" s="18">
        <f t="shared" si="27"/>
        <v>0.86249348437500006</v>
      </c>
      <c r="O49" s="18">
        <f t="shared" si="16"/>
        <v>0</v>
      </c>
      <c r="P49" s="18">
        <f t="shared" si="17"/>
        <v>0.86249348437500006</v>
      </c>
      <c r="Q49" s="17">
        <f t="shared" si="18"/>
        <v>0.25</v>
      </c>
      <c r="R49" s="18">
        <f t="shared" si="28"/>
        <v>0.21562337109375002</v>
      </c>
      <c r="S49" s="18">
        <f t="shared" si="19"/>
        <v>0</v>
      </c>
      <c r="T49" s="18">
        <f t="shared" si="20"/>
        <v>0.64687011328124999</v>
      </c>
    </row>
    <row r="50" spans="1:20">
      <c r="A50" s="14" t="s">
        <v>26</v>
      </c>
      <c r="B50" s="15">
        <v>99.64883336572538</v>
      </c>
      <c r="C50" s="16">
        <v>20.442616194081904</v>
      </c>
      <c r="D50" s="16">
        <f t="shared" si="21"/>
        <v>120.09144955980729</v>
      </c>
      <c r="E50" s="16">
        <v>-10.221308097040952</v>
      </c>
      <c r="F50" s="16">
        <f t="shared" si="22"/>
        <v>109.87014146276634</v>
      </c>
      <c r="G50" s="17">
        <v>0.3</v>
      </c>
      <c r="H50" s="16">
        <f t="shared" si="23"/>
        <v>32.961042438829899</v>
      </c>
      <c r="I50" s="16">
        <f t="shared" si="24"/>
        <v>87.130407120977395</v>
      </c>
      <c r="J50" s="18"/>
      <c r="K50" s="14" t="s">
        <v>26</v>
      </c>
      <c r="L50" s="18">
        <f t="shared" si="25"/>
        <v>98.749924002860439</v>
      </c>
      <c r="M50" s="18">
        <f t="shared" si="26"/>
        <v>20.442616194081904</v>
      </c>
      <c r="N50" s="18">
        <f t="shared" si="27"/>
        <v>119.19254019694235</v>
      </c>
      <c r="O50" s="18">
        <f t="shared" si="16"/>
        <v>-10.221308097040952</v>
      </c>
      <c r="P50" s="18">
        <f t="shared" si="17"/>
        <v>108.9712320999014</v>
      </c>
      <c r="Q50" s="17">
        <f t="shared" si="18"/>
        <v>0.3</v>
      </c>
      <c r="R50" s="18">
        <f>P50*Q50</f>
        <v>32.691369629970417</v>
      </c>
      <c r="S50" s="18">
        <f t="shared" si="19"/>
        <v>5.5802209424985367</v>
      </c>
      <c r="T50" s="18">
        <f t="shared" si="20"/>
        <v>80.92094962447338</v>
      </c>
    </row>
    <row r="51" spans="1:20">
      <c r="A51" s="14" t="s">
        <v>27</v>
      </c>
      <c r="B51" s="15">
        <v>11.950021628661275</v>
      </c>
      <c r="C51" s="16">
        <v>30.465391423612164</v>
      </c>
      <c r="D51" s="16">
        <f t="shared" si="21"/>
        <v>42.415413052273436</v>
      </c>
      <c r="E51" s="16">
        <v>-15.232695711806082</v>
      </c>
      <c r="F51" s="16">
        <f t="shared" si="22"/>
        <v>27.182717340467356</v>
      </c>
      <c r="G51" s="17">
        <v>1</v>
      </c>
      <c r="H51" s="16">
        <f t="shared" si="23"/>
        <v>27.182717340467356</v>
      </c>
      <c r="I51" s="16">
        <f t="shared" si="24"/>
        <v>15.23269571180608</v>
      </c>
      <c r="J51" s="18"/>
      <c r="K51" s="14" t="s">
        <v>27</v>
      </c>
      <c r="L51" s="18">
        <f t="shared" si="25"/>
        <v>10.468021358074287</v>
      </c>
      <c r="M51" s="18">
        <f t="shared" si="26"/>
        <v>30.465391423612164</v>
      </c>
      <c r="N51" s="18">
        <f t="shared" si="27"/>
        <v>40.933412781686449</v>
      </c>
      <c r="O51" s="18">
        <f t="shared" si="16"/>
        <v>-15.232695711806082</v>
      </c>
      <c r="P51" s="18">
        <f t="shared" si="17"/>
        <v>25.700717069880369</v>
      </c>
      <c r="Q51" s="17">
        <f t="shared" si="18"/>
        <v>1</v>
      </c>
      <c r="R51" s="18">
        <f t="shared" si="28"/>
        <v>25.700717069880369</v>
      </c>
      <c r="S51" s="18">
        <f>+M51/2*$N$39*1*Q51</f>
        <v>13.860229828172354</v>
      </c>
      <c r="T51" s="18">
        <f t="shared" si="20"/>
        <v>1.3724658836337262</v>
      </c>
    </row>
    <row r="52" spans="1:20">
      <c r="A52" s="14" t="s">
        <v>28</v>
      </c>
      <c r="B52" s="15">
        <v>20.279555189657991</v>
      </c>
      <c r="C52" s="16">
        <v>2.2434915310645001</v>
      </c>
      <c r="D52" s="16">
        <f t="shared" si="21"/>
        <v>22.52304672072249</v>
      </c>
      <c r="E52" s="16">
        <v>-1.12174576553225</v>
      </c>
      <c r="F52" s="16">
        <f t="shared" si="22"/>
        <v>21.401300955190241</v>
      </c>
      <c r="G52" s="17" t="s">
        <v>29</v>
      </c>
      <c r="H52" s="16">
        <v>3.3366710775751263</v>
      </c>
      <c r="I52" s="16">
        <f t="shared" si="24"/>
        <v>19.186375643147365</v>
      </c>
      <c r="J52" s="18"/>
      <c r="K52" s="14" t="str">
        <f>A52</f>
        <v>Class 13</v>
      </c>
      <c r="L52" s="18">
        <f t="shared" si="25"/>
        <v>20.217009430968425</v>
      </c>
      <c r="M52" s="18">
        <f t="shared" si="26"/>
        <v>2.2434915310645001</v>
      </c>
      <c r="N52" s="18">
        <f t="shared" si="27"/>
        <v>22.460500962032924</v>
      </c>
      <c r="O52" s="18">
        <f t="shared" si="16"/>
        <v>-1.12174576553225</v>
      </c>
      <c r="P52" s="18">
        <f t="shared" si="17"/>
        <v>21.338755196500674</v>
      </c>
      <c r="Q52" s="17" t="str">
        <f t="shared" si="18"/>
        <v>N/A</v>
      </c>
      <c r="R52" s="18">
        <f>H52</f>
        <v>3.3366710775751263</v>
      </c>
      <c r="S52" s="18">
        <v>0</v>
      </c>
      <c r="T52" s="18">
        <f t="shared" si="20"/>
        <v>19.123829884457798</v>
      </c>
    </row>
    <row r="53" spans="1:20">
      <c r="A53" s="14" t="s">
        <v>48</v>
      </c>
      <c r="B53" s="15">
        <v>9.6848367141178517</v>
      </c>
      <c r="C53" s="16">
        <v>2.7549205518754838</v>
      </c>
      <c r="D53" s="16">
        <f>+B53+C53</f>
        <v>12.439757265993336</v>
      </c>
      <c r="E53" s="16">
        <v>-1.3774602759377419</v>
      </c>
      <c r="F53" s="16">
        <f>+D53+E53</f>
        <v>11.062296990055595</v>
      </c>
      <c r="G53" s="17">
        <v>0.05</v>
      </c>
      <c r="H53" s="16">
        <f>F53*G53</f>
        <v>0.55311484950277978</v>
      </c>
      <c r="I53" s="16">
        <f>+D53-H53</f>
        <v>11.886642416490556</v>
      </c>
      <c r="J53" s="18"/>
      <c r="K53" s="14" t="str">
        <f>A53</f>
        <v>Class 14.1</v>
      </c>
      <c r="L53" s="18">
        <f t="shared" si="25"/>
        <v>9.6530593514110343</v>
      </c>
      <c r="M53" s="18">
        <f>C53</f>
        <v>2.7549205518754838</v>
      </c>
      <c r="N53" s="18">
        <f>+L53+M53</f>
        <v>12.407979903286519</v>
      </c>
      <c r="O53" s="18">
        <f>E53</f>
        <v>-1.3774602759377419</v>
      </c>
      <c r="P53" s="18">
        <f t="shared" si="17"/>
        <v>11.030519627348777</v>
      </c>
      <c r="Q53" s="17">
        <f t="shared" si="18"/>
        <v>0.05</v>
      </c>
      <c r="R53" s="18">
        <f>P53*Q53</f>
        <v>0.55152598136743891</v>
      </c>
      <c r="S53" s="18">
        <f t="shared" ref="S53:S59" si="29">+M53/2*$N$39*2*Q53</f>
        <v>0.12533511050757515</v>
      </c>
      <c r="T53" s="18">
        <f t="shared" si="20"/>
        <v>11.731118811411505</v>
      </c>
    </row>
    <row r="54" spans="1:20">
      <c r="A54" s="14" t="s">
        <v>30</v>
      </c>
      <c r="B54" s="15">
        <v>13.967201101116803</v>
      </c>
      <c r="C54" s="16">
        <v>0</v>
      </c>
      <c r="D54" s="16">
        <f t="shared" si="21"/>
        <v>13.967201101116803</v>
      </c>
      <c r="E54" s="16">
        <v>0</v>
      </c>
      <c r="F54" s="16">
        <f t="shared" si="22"/>
        <v>13.967201101116803</v>
      </c>
      <c r="G54" s="17">
        <v>0.08</v>
      </c>
      <c r="H54" s="16">
        <f t="shared" si="23"/>
        <v>1.1173760880893442</v>
      </c>
      <c r="I54" s="16">
        <f t="shared" si="24"/>
        <v>12.849825013027459</v>
      </c>
      <c r="J54" s="18"/>
      <c r="K54" s="14" t="s">
        <v>30</v>
      </c>
      <c r="L54" s="18">
        <f t="shared" si="25"/>
        <v>13.967201101116803</v>
      </c>
      <c r="M54" s="18">
        <f t="shared" si="26"/>
        <v>0</v>
      </c>
      <c r="N54" s="18">
        <f t="shared" si="27"/>
        <v>13.967201101116803</v>
      </c>
      <c r="O54" s="18">
        <f t="shared" si="16"/>
        <v>0</v>
      </c>
      <c r="P54" s="18">
        <f t="shared" si="17"/>
        <v>13.967201101116803</v>
      </c>
      <c r="Q54" s="17">
        <f t="shared" si="18"/>
        <v>0.08</v>
      </c>
      <c r="R54" s="18">
        <f t="shared" si="28"/>
        <v>1.1173760880893442</v>
      </c>
      <c r="S54" s="18">
        <f t="shared" si="29"/>
        <v>0</v>
      </c>
      <c r="T54" s="18">
        <f t="shared" si="20"/>
        <v>12.849825013027459</v>
      </c>
    </row>
    <row r="55" spans="1:20">
      <c r="A55" s="14" t="s">
        <v>32</v>
      </c>
      <c r="B55" s="15">
        <v>0.18318292573481823</v>
      </c>
      <c r="C55" s="16">
        <v>0</v>
      </c>
      <c r="D55" s="16">
        <f t="shared" si="21"/>
        <v>0.18318292573481823</v>
      </c>
      <c r="E55" s="16">
        <v>0</v>
      </c>
      <c r="F55" s="16">
        <f t="shared" si="22"/>
        <v>0.18318292573481823</v>
      </c>
      <c r="G55" s="17">
        <v>0.12</v>
      </c>
      <c r="H55" s="16">
        <f t="shared" si="23"/>
        <v>2.1981951088178187E-2</v>
      </c>
      <c r="I55" s="16">
        <f t="shared" si="24"/>
        <v>0.16120097464664004</v>
      </c>
      <c r="J55" s="18"/>
      <c r="K55" s="14" t="s">
        <v>32</v>
      </c>
      <c r="L55" s="18">
        <f t="shared" si="25"/>
        <v>0.18318292573481823</v>
      </c>
      <c r="M55" s="18">
        <f t="shared" si="26"/>
        <v>0</v>
      </c>
      <c r="N55" s="18">
        <f t="shared" si="27"/>
        <v>0.18318292573481823</v>
      </c>
      <c r="O55" s="18">
        <f t="shared" si="16"/>
        <v>0</v>
      </c>
      <c r="P55" s="18">
        <f t="shared" si="17"/>
        <v>0.18318292573481823</v>
      </c>
      <c r="Q55" s="17">
        <f t="shared" si="18"/>
        <v>0.12</v>
      </c>
      <c r="R55" s="18">
        <f t="shared" si="28"/>
        <v>2.1981951088178187E-2</v>
      </c>
      <c r="S55" s="18">
        <f t="shared" si="29"/>
        <v>0</v>
      </c>
      <c r="T55" s="18">
        <f t="shared" si="20"/>
        <v>0.16120097464664004</v>
      </c>
    </row>
    <row r="56" spans="1:20">
      <c r="A56" s="14" t="s">
        <v>33</v>
      </c>
      <c r="B56" s="15">
        <v>1.0971100249999999E-2</v>
      </c>
      <c r="C56" s="16">
        <v>0</v>
      </c>
      <c r="D56" s="16">
        <f t="shared" si="21"/>
        <v>1.0971100249999999E-2</v>
      </c>
      <c r="E56" s="16">
        <v>0</v>
      </c>
      <c r="F56" s="16">
        <f t="shared" si="22"/>
        <v>1.0971100249999999E-2</v>
      </c>
      <c r="G56" s="17">
        <v>0.45</v>
      </c>
      <c r="H56" s="16">
        <f t="shared" si="23"/>
        <v>4.9369951124999993E-3</v>
      </c>
      <c r="I56" s="16">
        <f t="shared" si="24"/>
        <v>6.0341051374999998E-3</v>
      </c>
      <c r="J56" s="18"/>
      <c r="K56" s="14" t="s">
        <v>33</v>
      </c>
      <c r="L56" s="18">
        <f t="shared" si="25"/>
        <v>1.0971100249999999E-2</v>
      </c>
      <c r="M56" s="18">
        <f t="shared" si="26"/>
        <v>0</v>
      </c>
      <c r="N56" s="18">
        <f t="shared" si="27"/>
        <v>1.0971100249999999E-2</v>
      </c>
      <c r="O56" s="18">
        <f t="shared" si="16"/>
        <v>0</v>
      </c>
      <c r="P56" s="18">
        <f t="shared" si="17"/>
        <v>1.0971100249999999E-2</v>
      </c>
      <c r="Q56" s="17">
        <f t="shared" si="18"/>
        <v>0.45</v>
      </c>
      <c r="R56" s="18">
        <f t="shared" si="28"/>
        <v>4.9369951124999993E-3</v>
      </c>
      <c r="S56" s="18">
        <f t="shared" si="29"/>
        <v>0</v>
      </c>
      <c r="T56" s="18">
        <f t="shared" si="20"/>
        <v>6.0341051374999998E-3</v>
      </c>
    </row>
    <row r="57" spans="1:20">
      <c r="A57" s="14" t="s">
        <v>34</v>
      </c>
      <c r="B57" s="15">
        <v>1.7566229433792744</v>
      </c>
      <c r="C57" s="16">
        <v>0</v>
      </c>
      <c r="D57" s="16">
        <f t="shared" si="21"/>
        <v>1.7566229433792744</v>
      </c>
      <c r="E57" s="16">
        <v>0</v>
      </c>
      <c r="F57" s="16">
        <f t="shared" si="22"/>
        <v>1.7566229433792744</v>
      </c>
      <c r="G57" s="17">
        <v>0.3</v>
      </c>
      <c r="H57" s="16">
        <f t="shared" si="23"/>
        <v>0.52698688301378227</v>
      </c>
      <c r="I57" s="16">
        <f t="shared" si="24"/>
        <v>1.2296360603654921</v>
      </c>
      <c r="J57" s="18"/>
      <c r="K57" s="14" t="s">
        <v>34</v>
      </c>
      <c r="L57" s="18">
        <f t="shared" si="25"/>
        <v>1.7566229433792744</v>
      </c>
      <c r="M57" s="18">
        <f t="shared" si="26"/>
        <v>0</v>
      </c>
      <c r="N57" s="18">
        <f t="shared" si="27"/>
        <v>1.7566229433792744</v>
      </c>
      <c r="O57" s="18">
        <f t="shared" si="16"/>
        <v>0</v>
      </c>
      <c r="P57" s="18">
        <f t="shared" si="17"/>
        <v>1.7566229433792744</v>
      </c>
      <c r="Q57" s="17">
        <f t="shared" si="18"/>
        <v>0.3</v>
      </c>
      <c r="R57" s="18">
        <f t="shared" si="28"/>
        <v>0.52698688301378227</v>
      </c>
      <c r="S57" s="18">
        <f t="shared" si="29"/>
        <v>0</v>
      </c>
      <c r="T57" s="18">
        <f t="shared" si="20"/>
        <v>1.2296360603654921</v>
      </c>
    </row>
    <row r="58" spans="1:20">
      <c r="A58" s="14" t="s">
        <v>35</v>
      </c>
      <c r="B58" s="15">
        <v>3104.0662596974757</v>
      </c>
      <c r="C58" s="16">
        <v>421.14504460722651</v>
      </c>
      <c r="D58" s="16">
        <f t="shared" si="21"/>
        <v>3525.211304304702</v>
      </c>
      <c r="E58" s="16">
        <v>-210.57252230361325</v>
      </c>
      <c r="F58" s="16">
        <f t="shared" si="22"/>
        <v>3314.6387820010887</v>
      </c>
      <c r="G58" s="17">
        <v>0.08</v>
      </c>
      <c r="H58" s="16">
        <f t="shared" si="23"/>
        <v>265.17110256008709</v>
      </c>
      <c r="I58" s="16">
        <f t="shared" si="24"/>
        <v>3260.0402017446149</v>
      </c>
      <c r="J58" s="18"/>
      <c r="K58" s="14" t="s">
        <v>35</v>
      </c>
      <c r="L58" s="18">
        <f t="shared" si="25"/>
        <v>3099.7880610296697</v>
      </c>
      <c r="M58" s="18">
        <f t="shared" si="26"/>
        <v>421.14504460722651</v>
      </c>
      <c r="N58" s="18">
        <f t="shared" si="27"/>
        <v>3520.9331056368965</v>
      </c>
      <c r="O58" s="18">
        <f t="shared" si="16"/>
        <v>-210.57252230361325</v>
      </c>
      <c r="P58" s="18">
        <f t="shared" si="17"/>
        <v>3310.3605833332831</v>
      </c>
      <c r="Q58" s="17">
        <f t="shared" si="18"/>
        <v>0.08</v>
      </c>
      <c r="R58" s="18">
        <f>P58*Q58</f>
        <v>264.82884666666263</v>
      </c>
      <c r="S58" s="18">
        <f t="shared" si="29"/>
        <v>30.655990087049236</v>
      </c>
      <c r="T58" s="18">
        <f t="shared" si="20"/>
        <v>3225.4482688831845</v>
      </c>
    </row>
    <row r="59" spans="1:20">
      <c r="A59" s="14" t="s">
        <v>36</v>
      </c>
      <c r="B59" s="24">
        <v>25.691190763216472</v>
      </c>
      <c r="C59" s="25">
        <v>25.764593668219156</v>
      </c>
      <c r="D59" s="25">
        <f t="shared" si="21"/>
        <v>51.455784431435632</v>
      </c>
      <c r="E59" s="25">
        <v>-12.882296834109578</v>
      </c>
      <c r="F59" s="25">
        <f t="shared" si="22"/>
        <v>38.57348759732605</v>
      </c>
      <c r="G59" s="26">
        <v>0.55000000000000004</v>
      </c>
      <c r="H59" s="25">
        <f t="shared" si="23"/>
        <v>21.21541817852933</v>
      </c>
      <c r="I59" s="25">
        <f t="shared" si="24"/>
        <v>30.240366252906302</v>
      </c>
      <c r="J59" s="23"/>
      <c r="K59" s="14" t="s">
        <v>36</v>
      </c>
      <c r="L59" s="18">
        <f t="shared" si="25"/>
        <v>24.342139136917783</v>
      </c>
      <c r="M59" s="18">
        <f t="shared" si="26"/>
        <v>25.764593668219156</v>
      </c>
      <c r="N59" s="18">
        <f t="shared" si="27"/>
        <v>50.106732805136943</v>
      </c>
      <c r="O59" s="18">
        <f t="shared" si="16"/>
        <v>-12.882296834109578</v>
      </c>
      <c r="P59" s="18">
        <f t="shared" si="17"/>
        <v>37.224435971027361</v>
      </c>
      <c r="Q59" s="17">
        <f t="shared" si="18"/>
        <v>0.55000000000000004</v>
      </c>
      <c r="R59" s="18">
        <f t="shared" si="28"/>
        <v>20.47343978406505</v>
      </c>
      <c r="S59" s="18">
        <f t="shared" si="29"/>
        <v>12.893762078291937</v>
      </c>
      <c r="T59" s="18">
        <f t="shared" si="20"/>
        <v>16.739530942779957</v>
      </c>
    </row>
    <row r="60" spans="1:20">
      <c r="A60" s="14">
        <v>0</v>
      </c>
      <c r="B60" s="34">
        <v>5011.0990855294585</v>
      </c>
      <c r="C60" s="28">
        <v>538.46937300627337</v>
      </c>
      <c r="D60" s="28">
        <f t="shared" si="21"/>
        <v>5549.5684585357321</v>
      </c>
      <c r="E60" s="28">
        <v>-269.23468650313674</v>
      </c>
      <c r="F60" s="28">
        <f t="shared" si="22"/>
        <v>5280.3337720325953</v>
      </c>
      <c r="G60" s="35">
        <v>0</v>
      </c>
      <c r="H60" s="28">
        <f>SUM(H43:H59)</f>
        <v>447.24915305372622</v>
      </c>
      <c r="I60" s="28">
        <f t="shared" si="24"/>
        <v>5102.3193054820058</v>
      </c>
      <c r="J60" s="23"/>
      <c r="K60" s="14">
        <v>0</v>
      </c>
      <c r="L60" s="34">
        <f t="shared" si="25"/>
        <v>5001.941144051284</v>
      </c>
      <c r="M60" s="34">
        <f t="shared" si="26"/>
        <v>538.46937300627337</v>
      </c>
      <c r="N60" s="38">
        <f t="shared" si="27"/>
        <v>5540.4105170575576</v>
      </c>
      <c r="O60" s="28">
        <f t="shared" si="16"/>
        <v>-269.23468650313674</v>
      </c>
      <c r="P60" s="28">
        <f t="shared" si="17"/>
        <v>5271.1758305544208</v>
      </c>
      <c r="Q60" s="28">
        <f t="shared" si="18"/>
        <v>0</v>
      </c>
      <c r="R60" s="28">
        <f>SUM(R43:R59)</f>
        <v>444.22353189237037</v>
      </c>
      <c r="S60" s="28">
        <f>SUM(S43:S59)</f>
        <v>67.897953836951245</v>
      </c>
      <c r="T60" s="28">
        <f t="shared" si="20"/>
        <v>5028.289031328236</v>
      </c>
    </row>
    <row r="61" spans="1:20">
      <c r="A61" s="14" t="s">
        <v>49</v>
      </c>
      <c r="B61" s="24">
        <v>3.2482654907896542</v>
      </c>
      <c r="C61" s="25">
        <v>0</v>
      </c>
      <c r="D61" s="25">
        <f t="shared" si="21"/>
        <v>3.2482654907896542</v>
      </c>
      <c r="E61" s="25">
        <v>0</v>
      </c>
      <c r="F61" s="25">
        <f t="shared" si="22"/>
        <v>3.2482654907896542</v>
      </c>
      <c r="G61" s="26">
        <v>7.0000000000000007E-2</v>
      </c>
      <c r="H61" s="25">
        <f t="shared" si="23"/>
        <v>0.2273785843552758</v>
      </c>
      <c r="I61" s="25">
        <f t="shared" si="24"/>
        <v>3.0208869064343782</v>
      </c>
      <c r="J61" s="23"/>
      <c r="K61" s="14" t="s">
        <v>49</v>
      </c>
      <c r="L61" s="24">
        <f t="shared" si="25"/>
        <v>3.2482654907896542</v>
      </c>
      <c r="M61" s="24">
        <f t="shared" si="26"/>
        <v>0</v>
      </c>
      <c r="N61" s="36">
        <f t="shared" si="27"/>
        <v>3.2482654907896542</v>
      </c>
      <c r="O61" s="25">
        <f t="shared" si="16"/>
        <v>0</v>
      </c>
      <c r="P61" s="25">
        <f t="shared" si="17"/>
        <v>3.2482654907896542</v>
      </c>
      <c r="Q61" s="26">
        <f t="shared" si="18"/>
        <v>7.0000000000000007E-2</v>
      </c>
      <c r="R61" s="25">
        <f t="shared" si="28"/>
        <v>0.2273785843552758</v>
      </c>
      <c r="S61" s="25">
        <f>+C61/2*$N$39*2*Q61</f>
        <v>0</v>
      </c>
      <c r="T61" s="25">
        <f t="shared" si="20"/>
        <v>3.0208869064343782</v>
      </c>
    </row>
    <row r="62" spans="1:20">
      <c r="A62" s="14">
        <v>0</v>
      </c>
      <c r="B62" s="15">
        <v>5014.3473510202484</v>
      </c>
      <c r="C62" s="16">
        <v>538.46937300627337</v>
      </c>
      <c r="D62" s="16">
        <f t="shared" si="21"/>
        <v>5552.816724026522</v>
      </c>
      <c r="E62" s="16">
        <v>-269.23468650313674</v>
      </c>
      <c r="F62" s="16">
        <f t="shared" si="22"/>
        <v>5283.5820375233852</v>
      </c>
      <c r="G62" s="17"/>
      <c r="H62" s="31">
        <f>+H60+H61</f>
        <v>447.4765316380815</v>
      </c>
      <c r="I62" s="16">
        <f t="shared" si="24"/>
        <v>5105.3401923884403</v>
      </c>
      <c r="J62" s="18"/>
      <c r="K62" s="18"/>
      <c r="L62" s="16">
        <f t="shared" si="25"/>
        <v>5005.1894095420739</v>
      </c>
      <c r="M62" s="16">
        <f t="shared" si="26"/>
        <v>538.46937300627337</v>
      </c>
      <c r="N62" s="16">
        <f t="shared" si="26"/>
        <v>5552.816724026522</v>
      </c>
      <c r="O62" s="16">
        <f t="shared" si="16"/>
        <v>-269.23468650313674</v>
      </c>
      <c r="P62" s="16">
        <f t="shared" si="17"/>
        <v>5283.5820375233852</v>
      </c>
      <c r="Q62" s="16"/>
      <c r="R62" s="16">
        <f>+R60+R61</f>
        <v>444.45091047672565</v>
      </c>
      <c r="S62" s="16">
        <f>+S60+S61</f>
        <v>67.897953836951245</v>
      </c>
      <c r="T62" s="16">
        <f t="shared" si="20"/>
        <v>5031.3099182346705</v>
      </c>
    </row>
    <row r="63" spans="1:20">
      <c r="A63" s="14">
        <v>0</v>
      </c>
      <c r="H63" s="3"/>
    </row>
    <row r="64" spans="1:20">
      <c r="H64" s="3"/>
      <c r="R64" s="46" t="s">
        <v>39</v>
      </c>
      <c r="S64" s="47">
        <f>+R62+S62</f>
        <v>512.34886431367693</v>
      </c>
    </row>
    <row r="65" spans="1:20">
      <c r="H65" s="3"/>
    </row>
    <row r="66" spans="1:20">
      <c r="A66" s="2" t="s">
        <v>45</v>
      </c>
      <c r="H66" s="3"/>
    </row>
    <row r="67" spans="1:20">
      <c r="H67" s="3"/>
    </row>
    <row r="68" spans="1:20">
      <c r="H68" s="3"/>
    </row>
    <row r="69" spans="1:20">
      <c r="H69" s="3"/>
    </row>
    <row r="70" spans="1:20">
      <c r="A70" s="5" t="s">
        <v>52</v>
      </c>
      <c r="H70" s="3"/>
      <c r="K70" s="5" t="s">
        <v>53</v>
      </c>
    </row>
    <row r="71" spans="1:20">
      <c r="H71" s="3"/>
    </row>
    <row r="72" spans="1:20">
      <c r="C72" s="3"/>
      <c r="E72" s="7"/>
      <c r="G72" s="3"/>
      <c r="H72" s="3"/>
      <c r="I72" s="3"/>
      <c r="J72" s="6"/>
      <c r="K72" s="2" t="s">
        <v>6</v>
      </c>
      <c r="M72" s="3"/>
      <c r="N72" s="37">
        <v>0.96638500048856302</v>
      </c>
      <c r="O72" s="2" t="s">
        <v>7</v>
      </c>
      <c r="P72" s="6"/>
      <c r="Q72" s="6"/>
      <c r="R72" s="6"/>
      <c r="S72" s="6"/>
      <c r="T72" s="6"/>
    </row>
    <row r="73" spans="1:20">
      <c r="C73" s="3"/>
      <c r="D73" s="7"/>
      <c r="G73" s="3"/>
      <c r="H73" s="3"/>
      <c r="I73" s="3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</row>
    <row r="74" spans="1:20">
      <c r="B74" s="8"/>
      <c r="C74" s="8"/>
      <c r="D74" s="8"/>
      <c r="E74" s="8"/>
      <c r="F74" s="8"/>
      <c r="G74" s="8"/>
      <c r="H74" s="8"/>
      <c r="I74" s="8"/>
      <c r="J74" s="9"/>
      <c r="K74" s="8"/>
      <c r="L74" s="8"/>
      <c r="M74" s="8"/>
      <c r="N74" s="8"/>
      <c r="O74" s="8"/>
      <c r="P74" s="8"/>
      <c r="Q74" s="8"/>
      <c r="R74" s="8"/>
      <c r="S74" s="8"/>
      <c r="T74" s="8"/>
    </row>
    <row r="75" spans="1:20" ht="41.45">
      <c r="A75" s="10"/>
      <c r="B75" s="11" t="s">
        <v>10</v>
      </c>
      <c r="C75" s="12" t="s">
        <v>11</v>
      </c>
      <c r="D75" s="12" t="s">
        <v>12</v>
      </c>
      <c r="E75" s="11" t="s">
        <v>13</v>
      </c>
      <c r="F75" s="11" t="s">
        <v>14</v>
      </c>
      <c r="G75" s="11" t="s">
        <v>15</v>
      </c>
      <c r="H75" s="12" t="s">
        <v>16</v>
      </c>
      <c r="I75" s="12" t="s">
        <v>17</v>
      </c>
      <c r="J75" s="13"/>
      <c r="K75" s="10"/>
      <c r="L75" s="11" t="s">
        <v>10</v>
      </c>
      <c r="M75" s="12" t="s">
        <v>11</v>
      </c>
      <c r="N75" s="12" t="s">
        <v>12</v>
      </c>
      <c r="O75" s="11" t="s">
        <v>13</v>
      </c>
      <c r="P75" s="11" t="s">
        <v>14</v>
      </c>
      <c r="Q75" s="11" t="s">
        <v>15</v>
      </c>
      <c r="R75" s="12" t="s">
        <v>16</v>
      </c>
      <c r="S75" s="11" t="s">
        <v>18</v>
      </c>
      <c r="T75" s="12" t="s">
        <v>17</v>
      </c>
    </row>
    <row r="76" spans="1:20">
      <c r="A76" s="14" t="s">
        <v>19</v>
      </c>
      <c r="B76" s="15">
        <v>1339.0167660947418</v>
      </c>
      <c r="C76" s="16">
        <v>25.8024398126732</v>
      </c>
      <c r="D76" s="16">
        <f>+B76+C76</f>
        <v>1364.8192059074149</v>
      </c>
      <c r="E76" s="16">
        <v>-12.9012199063366</v>
      </c>
      <c r="F76" s="16">
        <f>+D76+E76</f>
        <v>1351.9179860010784</v>
      </c>
      <c r="G76" s="17">
        <v>0.04</v>
      </c>
      <c r="H76" s="16">
        <f>F76*G76</f>
        <v>54.076719440043135</v>
      </c>
      <c r="I76" s="16">
        <f>+D76-H76</f>
        <v>1310.7424864673717</v>
      </c>
      <c r="J76" s="18"/>
      <c r="K76" s="14" t="s">
        <v>19</v>
      </c>
      <c r="L76" s="18">
        <f t="shared" ref="L76:L92" si="30">+T43</f>
        <v>1338.4525219152965</v>
      </c>
      <c r="M76" s="18">
        <f>C76</f>
        <v>25.8024398126732</v>
      </c>
      <c r="N76" s="18">
        <f>+L76+M76</f>
        <v>1364.2549617279697</v>
      </c>
      <c r="O76" s="18">
        <f t="shared" ref="O76:O95" si="31">E76</f>
        <v>-12.9012199063366</v>
      </c>
      <c r="P76" s="18">
        <f t="shared" ref="P76:P92" si="32">+L76+M76+O76</f>
        <v>1351.3537418216331</v>
      </c>
      <c r="Q76" s="17">
        <f t="shared" ref="Q76:Q94" si="33">G76</f>
        <v>0.04</v>
      </c>
      <c r="R76" s="16">
        <f>P76*Q76</f>
        <v>54.054149672865321</v>
      </c>
      <c r="S76" s="18">
        <f t="shared" ref="S76:S83" si="34">+C76/2*$N$72*2*Q76</f>
        <v>0.99740363243905239</v>
      </c>
      <c r="T76" s="28">
        <f t="shared" ref="T76:T95" si="35">L76+M76-R76</f>
        <v>1310.2008120551043</v>
      </c>
    </row>
    <row r="77" spans="1:20">
      <c r="A77" s="14" t="s">
        <v>20</v>
      </c>
      <c r="B77" s="15">
        <v>188.67401278522226</v>
      </c>
      <c r="C77" s="16">
        <v>0</v>
      </c>
      <c r="D77" s="16">
        <f t="shared" ref="D77:D95" si="36">+B77+C77</f>
        <v>188.67401278522226</v>
      </c>
      <c r="E77" s="16">
        <v>0</v>
      </c>
      <c r="F77" s="16">
        <f t="shared" ref="F77:F95" si="37">+D77+E77</f>
        <v>188.67401278522226</v>
      </c>
      <c r="G77" s="17">
        <v>0.06</v>
      </c>
      <c r="H77" s="16">
        <f t="shared" ref="H77:H94" si="38">F77*G77</f>
        <v>11.320440767113336</v>
      </c>
      <c r="I77" s="16">
        <f t="shared" ref="I77:I95" si="39">+D77-H77</f>
        <v>177.35357201810893</v>
      </c>
      <c r="J77" s="18"/>
      <c r="K77" s="14" t="s">
        <v>20</v>
      </c>
      <c r="L77" s="18">
        <f t="shared" si="30"/>
        <v>188.67401278522226</v>
      </c>
      <c r="M77" s="18">
        <f t="shared" ref="M77:N95" si="40">C77</f>
        <v>0</v>
      </c>
      <c r="N77" s="18">
        <f t="shared" ref="N77:N92" si="41">+L77+M77</f>
        <v>188.67401278522226</v>
      </c>
      <c r="O77" s="18">
        <f t="shared" si="31"/>
        <v>0</v>
      </c>
      <c r="P77" s="18">
        <f t="shared" si="32"/>
        <v>188.67401278522226</v>
      </c>
      <c r="Q77" s="17">
        <f t="shared" si="33"/>
        <v>0.06</v>
      </c>
      <c r="R77" s="16">
        <f t="shared" ref="R77:R80" si="42">P77*Q77</f>
        <v>11.320440767113336</v>
      </c>
      <c r="S77" s="18">
        <f t="shared" si="34"/>
        <v>0</v>
      </c>
      <c r="T77" s="20">
        <f t="shared" si="35"/>
        <v>177.35357201810893</v>
      </c>
    </row>
    <row r="78" spans="1:20">
      <c r="A78" s="14" t="s">
        <v>21</v>
      </c>
      <c r="B78" s="15">
        <v>9.0111072562416616</v>
      </c>
      <c r="C78" s="16">
        <v>0</v>
      </c>
      <c r="D78" s="16">
        <f t="shared" si="36"/>
        <v>9.0111072562416616</v>
      </c>
      <c r="E78" s="16">
        <v>0</v>
      </c>
      <c r="F78" s="16">
        <f t="shared" si="37"/>
        <v>9.0111072562416616</v>
      </c>
      <c r="G78" s="17">
        <v>0.05</v>
      </c>
      <c r="H78" s="16">
        <f t="shared" si="38"/>
        <v>0.45055536281208308</v>
      </c>
      <c r="I78" s="16">
        <f t="shared" si="39"/>
        <v>8.5605518934295795</v>
      </c>
      <c r="J78" s="18"/>
      <c r="K78" s="14" t="s">
        <v>21</v>
      </c>
      <c r="L78" s="18">
        <f t="shared" si="30"/>
        <v>9.0111072562416616</v>
      </c>
      <c r="M78" s="18">
        <f t="shared" si="40"/>
        <v>0</v>
      </c>
      <c r="N78" s="18">
        <f t="shared" si="41"/>
        <v>9.0111072562416616</v>
      </c>
      <c r="O78" s="18">
        <f t="shared" si="31"/>
        <v>0</v>
      </c>
      <c r="P78" s="18">
        <f t="shared" si="32"/>
        <v>9.0111072562416616</v>
      </c>
      <c r="Q78" s="17">
        <f t="shared" si="33"/>
        <v>0.05</v>
      </c>
      <c r="R78" s="16">
        <f t="shared" si="42"/>
        <v>0.45055536281208308</v>
      </c>
      <c r="S78" s="18">
        <f t="shared" si="34"/>
        <v>0</v>
      </c>
      <c r="T78" s="20">
        <f t="shared" si="35"/>
        <v>8.5605518934295795</v>
      </c>
    </row>
    <row r="79" spans="1:20">
      <c r="A79" s="14" t="s">
        <v>22</v>
      </c>
      <c r="B79" s="15">
        <v>13.558309495372596</v>
      </c>
      <c r="C79" s="16">
        <v>0</v>
      </c>
      <c r="D79" s="16">
        <f t="shared" si="36"/>
        <v>13.558309495372596</v>
      </c>
      <c r="E79" s="16">
        <v>0</v>
      </c>
      <c r="F79" s="16">
        <f t="shared" si="37"/>
        <v>13.558309495372596</v>
      </c>
      <c r="G79" s="17">
        <v>0.1</v>
      </c>
      <c r="H79" s="16">
        <f t="shared" si="38"/>
        <v>1.3558309495372596</v>
      </c>
      <c r="I79" s="16">
        <f t="shared" si="39"/>
        <v>12.202478545835337</v>
      </c>
      <c r="J79" s="18"/>
      <c r="K79" s="14" t="s">
        <v>22</v>
      </c>
      <c r="L79" s="18">
        <f t="shared" si="30"/>
        <v>13.558309495372596</v>
      </c>
      <c r="M79" s="18">
        <f t="shared" si="40"/>
        <v>0</v>
      </c>
      <c r="N79" s="18">
        <f t="shared" si="41"/>
        <v>13.558309495372596</v>
      </c>
      <c r="O79" s="18">
        <f t="shared" si="31"/>
        <v>0</v>
      </c>
      <c r="P79" s="18">
        <f t="shared" si="32"/>
        <v>13.558309495372596</v>
      </c>
      <c r="Q79" s="17">
        <f t="shared" si="33"/>
        <v>0.1</v>
      </c>
      <c r="R79" s="16">
        <f t="shared" si="42"/>
        <v>1.3558309495372596</v>
      </c>
      <c r="S79" s="18">
        <f t="shared" si="34"/>
        <v>0</v>
      </c>
      <c r="T79" s="20">
        <f t="shared" si="35"/>
        <v>12.202478545835337</v>
      </c>
    </row>
    <row r="80" spans="1:20">
      <c r="A80" s="14" t="s">
        <v>23</v>
      </c>
      <c r="B80" s="15">
        <v>0</v>
      </c>
      <c r="C80" s="16">
        <v>0</v>
      </c>
      <c r="D80" s="16">
        <f t="shared" si="36"/>
        <v>0</v>
      </c>
      <c r="E80" s="16">
        <v>0</v>
      </c>
      <c r="F80" s="16">
        <f t="shared" si="37"/>
        <v>0</v>
      </c>
      <c r="G80" s="17">
        <v>0.15</v>
      </c>
      <c r="H80" s="16">
        <f t="shared" si="38"/>
        <v>0</v>
      </c>
      <c r="I80" s="16">
        <f t="shared" si="39"/>
        <v>0</v>
      </c>
      <c r="J80" s="18"/>
      <c r="K80" s="14" t="s">
        <v>23</v>
      </c>
      <c r="L80" s="18">
        <f t="shared" si="30"/>
        <v>0</v>
      </c>
      <c r="M80" s="18">
        <f t="shared" si="40"/>
        <v>0</v>
      </c>
      <c r="N80" s="18">
        <f t="shared" si="41"/>
        <v>0</v>
      </c>
      <c r="O80" s="18">
        <f t="shared" si="31"/>
        <v>0</v>
      </c>
      <c r="P80" s="18">
        <f t="shared" si="32"/>
        <v>0</v>
      </c>
      <c r="Q80" s="17">
        <f t="shared" si="33"/>
        <v>0.15</v>
      </c>
      <c r="R80" s="16">
        <f t="shared" si="42"/>
        <v>0</v>
      </c>
      <c r="S80" s="18">
        <f t="shared" si="34"/>
        <v>0</v>
      </c>
      <c r="T80" s="20">
        <f t="shared" si="35"/>
        <v>0</v>
      </c>
    </row>
    <row r="81" spans="1:20">
      <c r="A81" s="14" t="s">
        <v>24</v>
      </c>
      <c r="B81" s="15">
        <v>113.44885469402664</v>
      </c>
      <c r="C81" s="16">
        <v>18.022894448980484</v>
      </c>
      <c r="D81" s="16">
        <f t="shared" si="36"/>
        <v>131.47174914300712</v>
      </c>
      <c r="E81" s="16">
        <v>-9.0114472244902419</v>
      </c>
      <c r="F81" s="16">
        <f t="shared" si="37"/>
        <v>122.46030191851688</v>
      </c>
      <c r="G81" s="17">
        <v>0.2</v>
      </c>
      <c r="H81" s="16">
        <f t="shared" si="38"/>
        <v>24.492060383703375</v>
      </c>
      <c r="I81" s="16">
        <f t="shared" si="39"/>
        <v>106.97968875930374</v>
      </c>
      <c r="J81" s="18"/>
      <c r="K81" s="14" t="s">
        <v>24</v>
      </c>
      <c r="L81" s="18">
        <f t="shared" si="30"/>
        <v>108.36334957970362</v>
      </c>
      <c r="M81" s="18">
        <f t="shared" si="40"/>
        <v>18.022894448980484</v>
      </c>
      <c r="N81" s="18">
        <f t="shared" si="41"/>
        <v>126.3862440286841</v>
      </c>
      <c r="O81" s="18">
        <f t="shared" si="31"/>
        <v>-9.0114472244902419</v>
      </c>
      <c r="P81" s="18">
        <f t="shared" si="32"/>
        <v>117.37479680419386</v>
      </c>
      <c r="Q81" s="17">
        <f t="shared" si="33"/>
        <v>0.2</v>
      </c>
      <c r="R81" s="16">
        <f>P81*Q81</f>
        <v>23.474959360838774</v>
      </c>
      <c r="S81" s="18">
        <f t="shared" si="34"/>
        <v>3.4834109721766655</v>
      </c>
      <c r="T81" s="20">
        <f t="shared" si="35"/>
        <v>102.91128466784534</v>
      </c>
    </row>
    <row r="82" spans="1:20">
      <c r="A82" s="14" t="s">
        <v>25</v>
      </c>
      <c r="B82" s="15">
        <v>0.64687011328124999</v>
      </c>
      <c r="C82" s="16">
        <v>0</v>
      </c>
      <c r="D82" s="16">
        <f t="shared" si="36"/>
        <v>0.64687011328124999</v>
      </c>
      <c r="E82" s="16">
        <v>0</v>
      </c>
      <c r="F82" s="16">
        <f t="shared" si="37"/>
        <v>0.64687011328124999</v>
      </c>
      <c r="G82" s="17">
        <v>0.25</v>
      </c>
      <c r="H82" s="16">
        <f t="shared" si="38"/>
        <v>0.1617175283203125</v>
      </c>
      <c r="I82" s="16">
        <f t="shared" si="39"/>
        <v>0.48515258496093749</v>
      </c>
      <c r="J82" s="18"/>
      <c r="K82" s="14" t="s">
        <v>25</v>
      </c>
      <c r="L82" s="18">
        <f t="shared" si="30"/>
        <v>0.64687011328124999</v>
      </c>
      <c r="M82" s="18">
        <f t="shared" si="40"/>
        <v>0</v>
      </c>
      <c r="N82" s="18">
        <f t="shared" si="41"/>
        <v>0.64687011328124999</v>
      </c>
      <c r="O82" s="18">
        <f t="shared" si="31"/>
        <v>0</v>
      </c>
      <c r="P82" s="18">
        <f t="shared" si="32"/>
        <v>0.64687011328124999</v>
      </c>
      <c r="Q82" s="17">
        <f t="shared" si="33"/>
        <v>0.25</v>
      </c>
      <c r="R82" s="16">
        <f t="shared" ref="R82:R85" si="43">P82*Q82</f>
        <v>0.1617175283203125</v>
      </c>
      <c r="S82" s="18">
        <f t="shared" si="34"/>
        <v>0</v>
      </c>
      <c r="T82" s="20">
        <f t="shared" si="35"/>
        <v>0.48515258496093749</v>
      </c>
    </row>
    <row r="83" spans="1:20">
      <c r="A83" s="14" t="s">
        <v>26</v>
      </c>
      <c r="B83" s="15">
        <v>87.130407120977367</v>
      </c>
      <c r="C83" s="16">
        <v>22.133500763087696</v>
      </c>
      <c r="D83" s="16">
        <f t="shared" si="36"/>
        <v>109.26390788406506</v>
      </c>
      <c r="E83" s="16">
        <v>-11.066750381543848</v>
      </c>
      <c r="F83" s="16">
        <f t="shared" si="37"/>
        <v>98.197157502521208</v>
      </c>
      <c r="G83" s="17">
        <v>0.3</v>
      </c>
      <c r="H83" s="16">
        <f t="shared" si="38"/>
        <v>29.459147250756359</v>
      </c>
      <c r="I83" s="16">
        <f t="shared" si="39"/>
        <v>79.804760633308703</v>
      </c>
      <c r="J83" s="18"/>
      <c r="K83" s="14" t="s">
        <v>26</v>
      </c>
      <c r="L83" s="18">
        <f t="shared" si="30"/>
        <v>80.92094962447338</v>
      </c>
      <c r="M83" s="18">
        <f t="shared" si="40"/>
        <v>22.133500763087696</v>
      </c>
      <c r="N83" s="18">
        <f t="shared" si="41"/>
        <v>103.05445038756108</v>
      </c>
      <c r="O83" s="18">
        <f t="shared" si="31"/>
        <v>-11.066750381543848</v>
      </c>
      <c r="P83" s="18">
        <f t="shared" si="32"/>
        <v>91.987700006017235</v>
      </c>
      <c r="Q83" s="17">
        <f t="shared" si="33"/>
        <v>0.3</v>
      </c>
      <c r="R83" s="16">
        <f t="shared" si="43"/>
        <v>27.596310001805168</v>
      </c>
      <c r="S83" s="18">
        <f t="shared" si="34"/>
        <v>6.4168449437250334</v>
      </c>
      <c r="T83" s="20">
        <f t="shared" si="35"/>
        <v>75.458140385755911</v>
      </c>
    </row>
    <row r="84" spans="1:20">
      <c r="A84" s="14" t="s">
        <v>27</v>
      </c>
      <c r="B84" s="15">
        <v>15.23269571180608</v>
      </c>
      <c r="C84" s="16">
        <v>35.310737804018643</v>
      </c>
      <c r="D84" s="16">
        <f t="shared" si="36"/>
        <v>50.543433515824724</v>
      </c>
      <c r="E84" s="16">
        <v>-17.655368902009322</v>
      </c>
      <c r="F84" s="16">
        <f t="shared" si="37"/>
        <v>32.888064613815402</v>
      </c>
      <c r="G84" s="17">
        <v>1</v>
      </c>
      <c r="H84" s="16">
        <f>F84*G84</f>
        <v>32.888064613815402</v>
      </c>
      <c r="I84" s="16">
        <f t="shared" si="39"/>
        <v>17.655368902009322</v>
      </c>
      <c r="J84" s="18"/>
      <c r="K84" s="14" t="s">
        <v>27</v>
      </c>
      <c r="L84" s="39">
        <f t="shared" si="30"/>
        <v>1.3724658836337262</v>
      </c>
      <c r="M84" s="39">
        <f t="shared" si="40"/>
        <v>35.310737804018643</v>
      </c>
      <c r="N84" s="18">
        <f t="shared" si="41"/>
        <v>36.683203687652366</v>
      </c>
      <c r="O84" s="18">
        <f t="shared" si="31"/>
        <v>-17.655368902009322</v>
      </c>
      <c r="P84" s="18">
        <f t="shared" si="32"/>
        <v>19.027834785643044</v>
      </c>
      <c r="Q84" s="17">
        <f t="shared" si="33"/>
        <v>1</v>
      </c>
      <c r="R84" s="16">
        <f t="shared" si="43"/>
        <v>19.027834785643044</v>
      </c>
      <c r="S84" s="18">
        <f>+C84/2*$N$72*1*Q84</f>
        <v>17.06188368499404</v>
      </c>
      <c r="T84" s="20">
        <f t="shared" si="35"/>
        <v>17.655368902009322</v>
      </c>
    </row>
    <row r="85" spans="1:20">
      <c r="A85" s="14" t="s">
        <v>48</v>
      </c>
      <c r="B85" s="15">
        <v>11.886642416490556</v>
      </c>
      <c r="C85" s="16">
        <v>7.1901358548376777</v>
      </c>
      <c r="D85" s="16">
        <f t="shared" si="36"/>
        <v>19.076778271328234</v>
      </c>
      <c r="E85" s="16">
        <v>-2.3782100042949184</v>
      </c>
      <c r="F85" s="16">
        <f t="shared" si="37"/>
        <v>16.698568267033316</v>
      </c>
      <c r="G85" s="17">
        <v>0.05</v>
      </c>
      <c r="H85" s="16">
        <f t="shared" si="38"/>
        <v>0.8349284133516659</v>
      </c>
      <c r="I85" s="16">
        <f t="shared" si="39"/>
        <v>18.241849857976568</v>
      </c>
      <c r="J85" s="18"/>
      <c r="K85" s="14" t="s">
        <v>28</v>
      </c>
      <c r="L85" s="18">
        <f t="shared" si="30"/>
        <v>19.123829884457798</v>
      </c>
      <c r="M85" s="18">
        <f t="shared" si="40"/>
        <v>7.1901358548376777</v>
      </c>
      <c r="N85" s="18">
        <f t="shared" si="41"/>
        <v>26.313965739295476</v>
      </c>
      <c r="O85" s="18">
        <f t="shared" si="31"/>
        <v>-2.3782100042949184</v>
      </c>
      <c r="P85" s="18">
        <f t="shared" si="32"/>
        <v>23.935755735000559</v>
      </c>
      <c r="Q85" s="17">
        <f t="shared" si="33"/>
        <v>0.05</v>
      </c>
      <c r="R85" s="16">
        <f t="shared" si="43"/>
        <v>1.1967877867500281</v>
      </c>
      <c r="S85" s="18">
        <f>+C85/2*$N$72*2*Q85</f>
        <v>0.3474219720795072</v>
      </c>
      <c r="T85" s="20">
        <f t="shared" si="35"/>
        <v>25.117177952545447</v>
      </c>
    </row>
    <row r="86" spans="1:20">
      <c r="A86" s="14" t="s">
        <v>28</v>
      </c>
      <c r="B86" s="15">
        <v>19.186375643147365</v>
      </c>
      <c r="C86" s="16">
        <v>4.7564200085898367</v>
      </c>
      <c r="D86" s="16">
        <f t="shared" si="36"/>
        <v>23.9427956517372</v>
      </c>
      <c r="E86" s="16">
        <v>-3.5950679274188388</v>
      </c>
      <c r="F86" s="16">
        <f t="shared" si="37"/>
        <v>20.347727724318361</v>
      </c>
      <c r="G86" s="17" t="s">
        <v>29</v>
      </c>
      <c r="H86" s="16">
        <v>3.646913746655275</v>
      </c>
      <c r="I86" s="16">
        <f t="shared" si="39"/>
        <v>20.295881905081924</v>
      </c>
      <c r="J86" s="18"/>
      <c r="K86" s="14" t="s">
        <v>48</v>
      </c>
      <c r="L86" s="18">
        <f t="shared" si="30"/>
        <v>11.731118811411505</v>
      </c>
      <c r="M86" s="18">
        <f t="shared" si="40"/>
        <v>4.7564200085898367</v>
      </c>
      <c r="N86" s="18">
        <f t="shared" si="41"/>
        <v>16.48753882000134</v>
      </c>
      <c r="O86" s="18">
        <f t="shared" si="31"/>
        <v>-3.5950679274188388</v>
      </c>
      <c r="P86" s="18">
        <f t="shared" si="32"/>
        <v>12.892470892582502</v>
      </c>
      <c r="Q86" s="17" t="str">
        <f t="shared" si="33"/>
        <v>N/A</v>
      </c>
      <c r="R86" s="16">
        <f>H86</f>
        <v>3.646913746655275</v>
      </c>
      <c r="S86" s="18">
        <v>0</v>
      </c>
      <c r="T86" s="20">
        <f t="shared" si="35"/>
        <v>12.840625073346065</v>
      </c>
    </row>
    <row r="87" spans="1:20">
      <c r="A87" s="14" t="s">
        <v>30</v>
      </c>
      <c r="B87" s="15">
        <v>12.849825013027459</v>
      </c>
      <c r="C87" s="16">
        <v>0</v>
      </c>
      <c r="D87" s="16">
        <f t="shared" si="36"/>
        <v>12.849825013027459</v>
      </c>
      <c r="E87" s="16">
        <v>0</v>
      </c>
      <c r="F87" s="16">
        <f t="shared" si="37"/>
        <v>12.849825013027459</v>
      </c>
      <c r="G87" s="17">
        <v>0.08</v>
      </c>
      <c r="H87" s="16">
        <f t="shared" si="38"/>
        <v>1.0279860010421968</v>
      </c>
      <c r="I87" s="16">
        <f t="shared" si="39"/>
        <v>11.821839011985261</v>
      </c>
      <c r="J87" s="18"/>
      <c r="K87" s="14" t="s">
        <v>30</v>
      </c>
      <c r="L87" s="18">
        <f t="shared" si="30"/>
        <v>12.849825013027459</v>
      </c>
      <c r="M87" s="18">
        <f t="shared" si="40"/>
        <v>0</v>
      </c>
      <c r="N87" s="18">
        <f t="shared" si="41"/>
        <v>12.849825013027459</v>
      </c>
      <c r="O87" s="18">
        <f t="shared" si="31"/>
        <v>0</v>
      </c>
      <c r="P87" s="18">
        <f t="shared" si="32"/>
        <v>12.849825013027459</v>
      </c>
      <c r="Q87" s="17">
        <f t="shared" si="33"/>
        <v>0.08</v>
      </c>
      <c r="R87" s="16">
        <f t="shared" ref="R87:R90" si="44">P87*Q87</f>
        <v>1.0279860010421968</v>
      </c>
      <c r="S87" s="18">
        <f t="shared" ref="S87:S92" si="45">+C87/2*$N$72*2*Q87</f>
        <v>0</v>
      </c>
      <c r="T87" s="20">
        <f t="shared" si="35"/>
        <v>11.821839011985261</v>
      </c>
    </row>
    <row r="88" spans="1:20">
      <c r="A88" s="14" t="s">
        <v>32</v>
      </c>
      <c r="B88" s="15">
        <v>0.16120097464664004</v>
      </c>
      <c r="C88" s="16">
        <v>0</v>
      </c>
      <c r="D88" s="16">
        <f t="shared" si="36"/>
        <v>0.16120097464664004</v>
      </c>
      <c r="E88" s="16">
        <v>0</v>
      </c>
      <c r="F88" s="16">
        <f t="shared" si="37"/>
        <v>0.16120097464664004</v>
      </c>
      <c r="G88" s="17">
        <v>0.12</v>
      </c>
      <c r="H88" s="16">
        <f t="shared" si="38"/>
        <v>1.9344116957596805E-2</v>
      </c>
      <c r="I88" s="16">
        <f t="shared" si="39"/>
        <v>0.14185685768904324</v>
      </c>
      <c r="J88" s="18"/>
      <c r="K88" s="14" t="s">
        <v>32</v>
      </c>
      <c r="L88" s="18">
        <f t="shared" si="30"/>
        <v>0.16120097464664004</v>
      </c>
      <c r="M88" s="18">
        <f t="shared" si="40"/>
        <v>0</v>
      </c>
      <c r="N88" s="18">
        <f t="shared" si="41"/>
        <v>0.16120097464664004</v>
      </c>
      <c r="O88" s="18">
        <f t="shared" si="31"/>
        <v>0</v>
      </c>
      <c r="P88" s="18">
        <f t="shared" si="32"/>
        <v>0.16120097464664004</v>
      </c>
      <c r="Q88" s="17">
        <f t="shared" si="33"/>
        <v>0.12</v>
      </c>
      <c r="R88" s="16">
        <f t="shared" si="44"/>
        <v>1.9344116957596805E-2</v>
      </c>
      <c r="S88" s="18">
        <f t="shared" si="45"/>
        <v>0</v>
      </c>
      <c r="T88" s="20">
        <f t="shared" si="35"/>
        <v>0.14185685768904324</v>
      </c>
    </row>
    <row r="89" spans="1:20">
      <c r="A89" s="14" t="s">
        <v>33</v>
      </c>
      <c r="B89" s="15">
        <v>6.0341051374999998E-3</v>
      </c>
      <c r="C89" s="16">
        <v>0</v>
      </c>
      <c r="D89" s="16">
        <f t="shared" si="36"/>
        <v>6.0341051374999998E-3</v>
      </c>
      <c r="E89" s="16">
        <v>0</v>
      </c>
      <c r="F89" s="16">
        <f t="shared" si="37"/>
        <v>6.0341051374999998E-3</v>
      </c>
      <c r="G89" s="17">
        <v>0.45</v>
      </c>
      <c r="H89" s="16">
        <f t="shared" si="38"/>
        <v>2.7153473118750001E-3</v>
      </c>
      <c r="I89" s="16">
        <f t="shared" si="39"/>
        <v>3.3187578256249997E-3</v>
      </c>
      <c r="J89" s="18"/>
      <c r="K89" s="14" t="s">
        <v>33</v>
      </c>
      <c r="L89" s="18">
        <f t="shared" si="30"/>
        <v>6.0341051374999998E-3</v>
      </c>
      <c r="M89" s="18">
        <f t="shared" si="40"/>
        <v>0</v>
      </c>
      <c r="N89" s="18">
        <f t="shared" si="41"/>
        <v>6.0341051374999998E-3</v>
      </c>
      <c r="O89" s="18">
        <f t="shared" si="31"/>
        <v>0</v>
      </c>
      <c r="P89" s="18">
        <f t="shared" si="32"/>
        <v>6.0341051374999998E-3</v>
      </c>
      <c r="Q89" s="17">
        <f t="shared" si="33"/>
        <v>0.45</v>
      </c>
      <c r="R89" s="16">
        <f t="shared" si="44"/>
        <v>2.7153473118750001E-3</v>
      </c>
      <c r="S89" s="18">
        <f t="shared" si="45"/>
        <v>0</v>
      </c>
      <c r="T89" s="20">
        <f t="shared" si="35"/>
        <v>3.3187578256249997E-3</v>
      </c>
    </row>
    <row r="90" spans="1:20">
      <c r="A90" s="14" t="s">
        <v>34</v>
      </c>
      <c r="B90" s="15">
        <v>1.2296360603654921</v>
      </c>
      <c r="C90" s="16">
        <v>0</v>
      </c>
      <c r="D90" s="16">
        <f t="shared" si="36"/>
        <v>1.2296360603654921</v>
      </c>
      <c r="E90" s="16">
        <v>0</v>
      </c>
      <c r="F90" s="16">
        <f t="shared" si="37"/>
        <v>1.2296360603654921</v>
      </c>
      <c r="G90" s="17">
        <v>0.3</v>
      </c>
      <c r="H90" s="16">
        <f t="shared" si="38"/>
        <v>0.36889081810964763</v>
      </c>
      <c r="I90" s="16">
        <f t="shared" si="39"/>
        <v>0.86074524225584448</v>
      </c>
      <c r="J90" s="18"/>
      <c r="K90" s="14" t="s">
        <v>34</v>
      </c>
      <c r="L90" s="18">
        <f t="shared" si="30"/>
        <v>1.2296360603654921</v>
      </c>
      <c r="M90" s="18">
        <f t="shared" si="40"/>
        <v>0</v>
      </c>
      <c r="N90" s="18">
        <f t="shared" si="41"/>
        <v>1.2296360603654921</v>
      </c>
      <c r="O90" s="18">
        <f t="shared" si="31"/>
        <v>0</v>
      </c>
      <c r="P90" s="18">
        <f t="shared" si="32"/>
        <v>1.2296360603654921</v>
      </c>
      <c r="Q90" s="17">
        <f t="shared" si="33"/>
        <v>0.3</v>
      </c>
      <c r="R90" s="16">
        <f t="shared" si="44"/>
        <v>0.36889081810964763</v>
      </c>
      <c r="S90" s="18">
        <f t="shared" si="45"/>
        <v>0</v>
      </c>
      <c r="T90" s="20">
        <f t="shared" si="35"/>
        <v>0.86074524225584448</v>
      </c>
    </row>
    <row r="91" spans="1:20">
      <c r="A91" s="14" t="s">
        <v>35</v>
      </c>
      <c r="B91" s="15">
        <v>3260.0402017446149</v>
      </c>
      <c r="C91" s="20">
        <v>505.81226896358527</v>
      </c>
      <c r="D91" s="20">
        <f t="shared" si="36"/>
        <v>3765.8524707082001</v>
      </c>
      <c r="E91" s="20">
        <v>-252.90613448179263</v>
      </c>
      <c r="F91" s="20">
        <f t="shared" si="37"/>
        <v>3512.9463362264073</v>
      </c>
      <c r="G91" s="22">
        <v>0.08</v>
      </c>
      <c r="H91" s="20">
        <f t="shared" si="38"/>
        <v>281.03570689811261</v>
      </c>
      <c r="I91" s="20">
        <f t="shared" si="39"/>
        <v>3484.8167638100877</v>
      </c>
      <c r="J91" s="23"/>
      <c r="K91" s="14" t="s">
        <v>35</v>
      </c>
      <c r="L91" s="18">
        <f t="shared" si="30"/>
        <v>3225.4482688831845</v>
      </c>
      <c r="M91" s="18">
        <f t="shared" si="40"/>
        <v>505.81226896358527</v>
      </c>
      <c r="N91" s="18">
        <f t="shared" si="41"/>
        <v>3731.2605378467697</v>
      </c>
      <c r="O91" s="18">
        <f t="shared" si="31"/>
        <v>-252.90613448179263</v>
      </c>
      <c r="P91" s="18">
        <f t="shared" si="32"/>
        <v>3478.3544033649769</v>
      </c>
      <c r="Q91" s="17">
        <f t="shared" si="33"/>
        <v>0.08</v>
      </c>
      <c r="R91" s="16">
        <f>P91*Q91</f>
        <v>278.26835226919815</v>
      </c>
      <c r="S91" s="18">
        <f t="shared" si="45"/>
        <v>39.104751183159642</v>
      </c>
      <c r="T91" s="20">
        <f t="shared" si="35"/>
        <v>3452.9921855775715</v>
      </c>
    </row>
    <row r="92" spans="1:20">
      <c r="A92" s="14" t="s">
        <v>36</v>
      </c>
      <c r="B92" s="24">
        <v>30.240366252906295</v>
      </c>
      <c r="C92" s="25">
        <v>32.480490945832926</v>
      </c>
      <c r="D92" s="25">
        <f t="shared" si="36"/>
        <v>62.720857198739225</v>
      </c>
      <c r="E92" s="25">
        <v>-16.240245472916463</v>
      </c>
      <c r="F92" s="25">
        <f t="shared" si="37"/>
        <v>46.480611725822762</v>
      </c>
      <c r="G92" s="26">
        <v>0.55000000000000004</v>
      </c>
      <c r="H92" s="25">
        <f t="shared" si="38"/>
        <v>25.564336449202521</v>
      </c>
      <c r="I92" s="25">
        <f t="shared" si="39"/>
        <v>37.156520749536703</v>
      </c>
      <c r="J92" s="23"/>
      <c r="K92" s="14" t="s">
        <v>36</v>
      </c>
      <c r="L92" s="18">
        <f t="shared" si="30"/>
        <v>16.739530942779957</v>
      </c>
      <c r="M92" s="18">
        <f t="shared" si="40"/>
        <v>32.480490945832926</v>
      </c>
      <c r="N92" s="18">
        <f t="shared" si="41"/>
        <v>49.220021888612884</v>
      </c>
      <c r="O92" s="18">
        <f t="shared" si="31"/>
        <v>-16.240245472916463</v>
      </c>
      <c r="P92" s="18">
        <f t="shared" si="32"/>
        <v>32.979776415696421</v>
      </c>
      <c r="Q92" s="17">
        <f t="shared" si="33"/>
        <v>0.55000000000000004</v>
      </c>
      <c r="R92" s="16">
        <f t="shared" ref="R92" si="46">P92*Q92</f>
        <v>18.138877028633033</v>
      </c>
      <c r="S92" s="36">
        <f t="shared" si="45"/>
        <v>17.263762592206639</v>
      </c>
      <c r="T92" s="25">
        <f t="shared" si="35"/>
        <v>31.081144859979851</v>
      </c>
    </row>
    <row r="93" spans="1:20">
      <c r="A93" s="14">
        <v>0</v>
      </c>
      <c r="B93" s="15">
        <v>5102.3193054820058</v>
      </c>
      <c r="C93" s="16">
        <v>651.50888860160569</v>
      </c>
      <c r="D93" s="16">
        <f t="shared" si="36"/>
        <v>5753.8281940836114</v>
      </c>
      <c r="E93" s="16">
        <v>-325.75444430080285</v>
      </c>
      <c r="F93" s="16">
        <f t="shared" si="37"/>
        <v>5428.0737497828086</v>
      </c>
      <c r="G93" s="17">
        <v>0</v>
      </c>
      <c r="H93" s="16">
        <f>SUM(H76:H92)</f>
        <v>466.70535808684463</v>
      </c>
      <c r="I93" s="16">
        <f t="shared" si="39"/>
        <v>5287.1228359967663</v>
      </c>
      <c r="J93" s="18"/>
      <c r="K93" s="14">
        <v>0</v>
      </c>
      <c r="L93" s="34">
        <f>SUM(L76:L92)</f>
        <v>5028.289031328236</v>
      </c>
      <c r="M93" s="34">
        <f>SUM(M76:M92)</f>
        <v>651.50888860160569</v>
      </c>
      <c r="N93" s="34">
        <f>SUM(N76:N92)</f>
        <v>5679.7979199298416</v>
      </c>
      <c r="O93" s="34">
        <f>SUM(O76:O92)</f>
        <v>-325.75444430080285</v>
      </c>
      <c r="P93" s="18">
        <f>SUM(N93:O93)</f>
        <v>5354.0434756290388</v>
      </c>
      <c r="Q93" s="28">
        <f t="shared" si="33"/>
        <v>0</v>
      </c>
      <c r="R93" s="28">
        <f>SUM(R76:R92)</f>
        <v>440.11166554359306</v>
      </c>
      <c r="S93" s="28">
        <f>SUM(S76:S92)</f>
        <v>84.675478980780582</v>
      </c>
      <c r="T93" s="28">
        <f t="shared" si="35"/>
        <v>5239.686254386248</v>
      </c>
    </row>
    <row r="94" spans="1:20">
      <c r="A94" s="14" t="s">
        <v>49</v>
      </c>
      <c r="B94" s="24">
        <v>3.0208869064343782</v>
      </c>
      <c r="C94" s="25">
        <v>0</v>
      </c>
      <c r="D94" s="25">
        <f t="shared" si="36"/>
        <v>3.0208869064343782</v>
      </c>
      <c r="E94" s="25">
        <v>0</v>
      </c>
      <c r="F94" s="25">
        <f t="shared" si="37"/>
        <v>3.0208869064343782</v>
      </c>
      <c r="G94" s="26">
        <v>7.0000000000000007E-2</v>
      </c>
      <c r="H94" s="25">
        <f t="shared" si="38"/>
        <v>0.21146208345040649</v>
      </c>
      <c r="I94" s="25">
        <f t="shared" si="39"/>
        <v>2.8094248229839716</v>
      </c>
      <c r="J94" s="23"/>
      <c r="K94" s="14" t="s">
        <v>49</v>
      </c>
      <c r="L94" s="24">
        <f>+T61</f>
        <v>3.0208869064343782</v>
      </c>
      <c r="M94" s="24">
        <f t="shared" si="40"/>
        <v>0</v>
      </c>
      <c r="N94" s="24">
        <f t="shared" si="40"/>
        <v>3.0208869064343782</v>
      </c>
      <c r="O94" s="25">
        <f t="shared" si="31"/>
        <v>0</v>
      </c>
      <c r="P94" s="18">
        <f>SUM(N94:O94)</f>
        <v>3.0208869064343782</v>
      </c>
      <c r="Q94" s="26">
        <f t="shared" si="33"/>
        <v>7.0000000000000007E-2</v>
      </c>
      <c r="R94" s="25">
        <f>P94*Q94</f>
        <v>0.21146208345040649</v>
      </c>
      <c r="S94" s="25">
        <f>+C94/2*$N$9*2</f>
        <v>0</v>
      </c>
      <c r="T94" s="25">
        <f t="shared" si="35"/>
        <v>2.8094248229839716</v>
      </c>
    </row>
    <row r="95" spans="1:20">
      <c r="A95" s="14">
        <v>0</v>
      </c>
      <c r="B95" s="15">
        <v>5105.3401923884403</v>
      </c>
      <c r="C95" s="16">
        <v>651.50888860160569</v>
      </c>
      <c r="D95" s="16">
        <f t="shared" si="36"/>
        <v>5756.8490809900459</v>
      </c>
      <c r="E95" s="16">
        <v>-325.75444430080285</v>
      </c>
      <c r="F95" s="16">
        <f t="shared" si="37"/>
        <v>5431.0946366892431</v>
      </c>
      <c r="G95" s="17">
        <v>0</v>
      </c>
      <c r="H95" s="31">
        <f>+H93+H94</f>
        <v>466.91682017029501</v>
      </c>
      <c r="I95" s="16">
        <f t="shared" si="39"/>
        <v>5289.9322608197508</v>
      </c>
      <c r="J95" s="18"/>
      <c r="K95" s="18"/>
      <c r="L95" s="16">
        <f>+T62</f>
        <v>5031.3099182346705</v>
      </c>
      <c r="M95" s="16">
        <f t="shared" si="40"/>
        <v>651.50888860160569</v>
      </c>
      <c r="N95" s="16">
        <f t="shared" si="40"/>
        <v>5756.8490809900459</v>
      </c>
      <c r="O95" s="16">
        <f t="shared" si="31"/>
        <v>-325.75444430080285</v>
      </c>
      <c r="P95" s="18">
        <f>SUM(N95:O95)</f>
        <v>5431.0946366892431</v>
      </c>
      <c r="Q95" s="16"/>
      <c r="R95" s="31">
        <f>+R93+R94</f>
        <v>440.32312762704345</v>
      </c>
      <c r="S95" s="31">
        <f>+S93+S94</f>
        <v>84.675478980780582</v>
      </c>
      <c r="T95" s="16">
        <f t="shared" si="35"/>
        <v>5242.4956792092325</v>
      </c>
    </row>
    <row r="96" spans="1:20">
      <c r="H96" s="16"/>
      <c r="I96" s="16"/>
      <c r="J96" s="18"/>
    </row>
    <row r="97" spans="1:19">
      <c r="H97" s="3"/>
      <c r="R97" s="46" t="s">
        <v>39</v>
      </c>
      <c r="S97" s="47">
        <f>+S95+R95</f>
        <v>524.99860660782406</v>
      </c>
    </row>
    <row r="98" spans="1:19">
      <c r="H98" s="3"/>
      <c r="S98" s="32"/>
    </row>
    <row r="99" spans="1:19">
      <c r="H99" s="3"/>
      <c r="L99" s="33"/>
      <c r="M99" s="33"/>
      <c r="N99" s="33"/>
      <c r="O99" s="33"/>
      <c r="P99" s="33"/>
    </row>
    <row r="100" spans="1:19">
      <c r="A100" s="2" t="s">
        <v>45</v>
      </c>
      <c r="H100" s="3"/>
    </row>
    <row r="101" spans="1:19">
      <c r="H101" s="3"/>
    </row>
    <row r="105" spans="1:19">
      <c r="B105" s="40"/>
      <c r="C105" s="41"/>
      <c r="D105" s="42"/>
    </row>
    <row r="106" spans="1:19">
      <c r="A106" s="33"/>
      <c r="B106" s="19"/>
      <c r="C106" s="37"/>
      <c r="D106" s="43"/>
    </row>
    <row r="107" spans="1:19">
      <c r="A107" s="33"/>
      <c r="B107" s="19"/>
      <c r="C107" s="37"/>
      <c r="D107" s="43"/>
    </row>
    <row r="108" spans="1:19">
      <c r="A108" s="33"/>
      <c r="B108" s="19"/>
      <c r="C108" s="37"/>
      <c r="D108" s="43"/>
    </row>
    <row r="109" spans="1:19">
      <c r="A109" s="33"/>
      <c r="B109" s="19"/>
      <c r="C109" s="37"/>
      <c r="D109" s="43"/>
    </row>
    <row r="110" spans="1:19">
      <c r="A110" s="33"/>
      <c r="B110" s="19"/>
      <c r="C110" s="37"/>
      <c r="D110" s="43"/>
    </row>
    <row r="111" spans="1:19">
      <c r="A111" s="33"/>
      <c r="B111" s="19"/>
      <c r="C111" s="37"/>
      <c r="D111" s="43"/>
    </row>
    <row r="112" spans="1:19">
      <c r="A112" s="33"/>
      <c r="B112" s="19"/>
      <c r="C112" s="37"/>
      <c r="D112" s="43"/>
    </row>
    <row r="113" spans="1:4">
      <c r="A113" s="33"/>
      <c r="B113" s="19"/>
      <c r="C113" s="37"/>
      <c r="D113" s="43"/>
    </row>
    <row r="114" spans="1:4">
      <c r="A114" s="33"/>
      <c r="B114" s="19"/>
      <c r="C114" s="37"/>
      <c r="D114" s="43"/>
    </row>
    <row r="115" spans="1:4">
      <c r="A115" s="33"/>
      <c r="B115" s="19"/>
      <c r="C115" s="37"/>
      <c r="D115" s="43"/>
    </row>
    <row r="116" spans="1:4">
      <c r="A116" s="33"/>
      <c r="B116" s="19"/>
      <c r="C116" s="44"/>
      <c r="D116" s="43"/>
    </row>
    <row r="117" spans="1:4">
      <c r="A117" s="33"/>
      <c r="B117" s="19"/>
      <c r="C117" s="37"/>
      <c r="D117" s="43"/>
    </row>
    <row r="118" spans="1:4">
      <c r="A118" s="33"/>
      <c r="B118" s="19"/>
      <c r="C118" s="37"/>
      <c r="D118" s="43"/>
    </row>
    <row r="119" spans="1:4">
      <c r="A119" s="33"/>
      <c r="B119" s="19"/>
      <c r="C119" s="37"/>
      <c r="D119" s="43"/>
    </row>
    <row r="120" spans="1:4">
      <c r="A120" s="33"/>
      <c r="B120" s="19"/>
      <c r="C120" s="37"/>
      <c r="D120" s="43"/>
    </row>
    <row r="121" spans="1:4">
      <c r="A121" s="33"/>
      <c r="B121" s="19"/>
      <c r="C121" s="37"/>
      <c r="D121" s="43"/>
    </row>
    <row r="122" spans="1:4">
      <c r="A122" s="33"/>
      <c r="B122" s="19"/>
      <c r="C122" s="37"/>
      <c r="D122" s="43"/>
    </row>
    <row r="123" spans="1:4">
      <c r="A123" s="45"/>
      <c r="B123" s="19"/>
      <c r="C123" s="37"/>
      <c r="D123" s="19"/>
    </row>
    <row r="124" spans="1:4">
      <c r="A124" s="33"/>
      <c r="B124" s="19"/>
      <c r="C124" s="37"/>
      <c r="D124" s="43"/>
    </row>
    <row r="125" spans="1:4">
      <c r="A125" s="33"/>
      <c r="B125" s="19"/>
      <c r="C125" s="37"/>
      <c r="D125" s="43"/>
    </row>
    <row r="126" spans="1:4">
      <c r="A126" s="33"/>
      <c r="B126" s="19"/>
      <c r="C126" s="37"/>
      <c r="D126" s="43"/>
    </row>
    <row r="127" spans="1:4">
      <c r="D127" s="43"/>
    </row>
    <row r="128" spans="1:4">
      <c r="D128" s="43"/>
    </row>
  </sheetData>
  <pageMargins left="0.7" right="0.7" top="0.75" bottom="0.75" header="0.3" footer="0.3"/>
  <pageSetup scale="3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8" ma:contentTypeDescription="Create a new document." ma:contentTypeScope="" ma:versionID="0c802177d4b7133b5ad96ef4ad399efc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cf4c392d34e6e60db5227b5fb611a7e7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ernorAcronym xmlns="15087633-b2f0-4c7f-ae87-63512b664eba" xsi:nil="true"/>
    <LeadRA xmlns="15087633-b2f0-4c7f-ae87-63512b664eba" xsi:nil="true"/>
    <ReviewedbyLeadRA xmlns="15087633-b2f0-4c7f-ae87-63512b664eba">false</ReviewedbyLeadRA>
  </documentManagement>
</p:properties>
</file>

<file path=customXml/itemProps1.xml><?xml version="1.0" encoding="utf-8"?>
<ds:datastoreItem xmlns:ds="http://schemas.openxmlformats.org/officeDocument/2006/customXml" ds:itemID="{19378241-DE82-49D3-827B-B941DC65C34C}"/>
</file>

<file path=customXml/itemProps2.xml><?xml version="1.0" encoding="utf-8"?>
<ds:datastoreItem xmlns:ds="http://schemas.openxmlformats.org/officeDocument/2006/customXml" ds:itemID="{28DF0729-6EC0-466D-AD66-9388B963D2F7}"/>
</file>

<file path=customXml/itemProps3.xml><?xml version="1.0" encoding="utf-8"?>
<ds:datastoreItem xmlns:ds="http://schemas.openxmlformats.org/officeDocument/2006/customXml" ds:itemID="{48B792D0-A8E3-4DF5-8B87-64E48B6DB1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1</dc:title>
  <dc:subject/>
  <dc:creator>YAM Selma</dc:creator>
  <cp:keywords/>
  <dc:description/>
  <cp:lastModifiedBy>BUT Judy</cp:lastModifiedBy>
  <cp:revision/>
  <dcterms:created xsi:type="dcterms:W3CDTF">2021-11-04T02:36:15Z</dcterms:created>
  <dcterms:modified xsi:type="dcterms:W3CDTF">2021-11-29T15:02:43Z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0x0101003AFE77665E354B468AF3F4F0E95858A6</vt:lpwstr>
  </property>
  <property fmtid="{D5CDD505-2E9C-101B-9397-08002B2CF9AE}" pid="3" name="_dlc_DocIdItemGuid">
    <vt:lpwstr>13aebc0b-ec63-47bc-93d4-ecce4625377a</vt:lpwstr>
  </property>
  <property fmtid="{D5CDD505-2E9C-101B-9397-08002B2CF9AE}" pid="4" name="QC_Ready">
    <vt:bool>false</vt:bool>
  </property>
  <property fmtid="{D5CDD505-2E9C-101B-9397-08002B2CF9AE}" pid="5" name="Witness(Internal)">
    <vt:lpwstr>132;#i:0#.f|membership|nancy.tran@hydroone.com;#48;#i:0#.f|membership|samir.chhelavda@hydroone.com,#i:0#.f|membership|samir.chhelavda@hydroone.com,#Samir.Chhelavda@HydroOne.com,#,#CHHELAVDA Samir,#,#CORP CONTRLR,#Vice President, Corporate Controller</vt:lpwstr>
  </property>
  <property fmtid="{D5CDD505-2E9C-101B-9397-08002B2CF9AE}" pid="6" name="WitnessApproved">
    <vt:lpwstr>Approved</vt:lpwstr>
  </property>
  <property fmtid="{D5CDD505-2E9C-101B-9397-08002B2CF9AE}" pid="7" name="RA Review Draft 1">
    <vt:bool>false</vt:bool>
  </property>
  <property fmtid="{D5CDD505-2E9C-101B-9397-08002B2CF9AE}" pid="9" name="CaseNumber">
    <vt:lpwstr>EB-2021-0110</vt:lpwstr>
  </property>
  <property fmtid="{D5CDD505-2E9C-101B-9397-08002B2CF9AE}" pid="10" name="ELT">
    <vt:bool>false</vt:bool>
  </property>
  <property fmtid="{D5CDD505-2E9C-101B-9397-08002B2CF9AE}" pid="11" name="IntervenorAcronymn">
    <vt:lpwstr>Staff</vt:lpwstr>
  </property>
  <property fmtid="{D5CDD505-2E9C-101B-9397-08002B2CF9AE}" pid="12" name="Refusal">
    <vt:bool>false</vt:bool>
  </property>
  <property fmtid="{D5CDD505-2E9C-101B-9397-08002B2CF9AE}" pid="13" name="TSW">
    <vt:lpwstr>No</vt:lpwstr>
  </property>
  <property fmtid="{D5CDD505-2E9C-101B-9397-08002B2CF9AE}" pid="15" name="Expert">
    <vt:lpwstr>NO</vt:lpwstr>
  </property>
  <property fmtid="{D5CDD505-2E9C-101B-9397-08002B2CF9AE}" pid="17" name="RDirApproved">
    <vt:bool>false</vt:bool>
  </property>
  <property fmtid="{D5CDD505-2E9C-101B-9397-08002B2CF9AE}" pid="18" name="Panel">
    <vt:lpwstr>;#Panel #3: Finance &amp; Compensation;#</vt:lpwstr>
  </property>
  <property fmtid="{D5CDD505-2E9C-101B-9397-08002B2CF9AE}" pid="19" name="2021/2022Update">
    <vt:bool>false</vt:bool>
  </property>
  <property fmtid="{D5CDD505-2E9C-101B-9397-08002B2CF9AE}" pid="20" name="Strategic">
    <vt:bool>false</vt:bool>
  </property>
  <property fmtid="{D5CDD505-2E9C-101B-9397-08002B2CF9AE}" pid="21" name="Exhibit">
    <vt:lpwstr>I</vt:lpwstr>
  </property>
  <property fmtid="{D5CDD505-2E9C-101B-9397-08002B2CF9AE}" pid="22" name="RAApproved">
    <vt:bool>true</vt:bool>
  </property>
  <property fmtid="{D5CDD505-2E9C-101B-9397-08002B2CF9AE}" pid="23" name="FormattingComplete">
    <vt:bool>false</vt:bool>
  </property>
  <property fmtid="{D5CDD505-2E9C-101B-9397-08002B2CF9AE}" pid="24" name="StrategicThemeFlag">
    <vt:lpwstr>;#None Applicable;#</vt:lpwstr>
  </property>
  <property fmtid="{D5CDD505-2E9C-101B-9397-08002B2CF9AE}" pid="25" name="Support">
    <vt:lpwstr>102;#i:0#.f|membership|jonathan.myers@hydroone.com</vt:lpwstr>
  </property>
  <property fmtid="{D5CDD505-2E9C-101B-9397-08002B2CF9AE}" pid="26" name="RA">
    <vt:lpwstr>28;#i:0#.f|membership|uri.akselrud@hydroone.com;#44;#i:0#.f|membership|judy.but@hydroone.com</vt:lpwstr>
  </property>
  <property fmtid="{D5CDD505-2E9C-101B-9397-08002B2CF9AE}" pid="27" name="PDFCreationInitiated">
    <vt:bool>false</vt:bool>
  </property>
  <property fmtid="{D5CDD505-2E9C-101B-9397-08002B2CF9AE}" pid="28" name="FilingDate">
    <vt:filetime>2021-11-29T00:00:00Z</vt:filetime>
  </property>
  <property fmtid="{D5CDD505-2E9C-101B-9397-08002B2CF9AE}" pid="30" name="ExhibitReference">
    <vt:lpwstr>G-01-01-05</vt:lpwstr>
  </property>
  <property fmtid="{D5CDD505-2E9C-101B-9397-08002B2CF9AE}" pid="31" name="DraftReady">
    <vt:lpwstr>Ready</vt:lpwstr>
  </property>
  <property fmtid="{D5CDD505-2E9C-101B-9397-08002B2CF9AE}" pid="32" name="Confidential">
    <vt:bool>false</vt:bool>
  </property>
  <property fmtid="{D5CDD505-2E9C-101B-9397-08002B2CF9AE}" pid="34" name="IRAuthor">
    <vt:lpwstr>141;#i:0#.f|membership|selma.yam@hydroone.com,#i:0#.f|membership|selma.yam@hydroone.com,#Selma.Yam@HydroOne.com,#,#YAM Selma,#,#CORPORATETAX,#Senior Manager, Taxation;#127;#i:0#.f|membership|alvin.tam@hydroone.com,#i:0#.f|membership|alvin.tam@hydroone.com,#Alvin.Tam@HydroOne.com,#,#TAM Alvin,#,#CORPORATETAX,#Senior Manager, Taxation;#121;#i:0#.f|membership|jennifer.shim@hydroone.com,#i:0#.f|membership|jennifer.shim@hydroone.com,#Jennifer.Shim@HydroOne.com,#,#SHIM Jennifer,#,#CORP CONTRLR,#Manager, Regulatory Finance</vt:lpwstr>
  </property>
  <property fmtid="{D5CDD505-2E9C-101B-9397-08002B2CF9AE}" pid="35" name="Witness">
    <vt:lpwstr>TRAN Nancy</vt:lpwstr>
  </property>
</Properties>
</file>