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2"/>
  <workbookPr defaultThemeVersion="166925"/>
  <mc:AlternateContent xmlns:mc="http://schemas.openxmlformats.org/markup-compatibility/2006">
    <mc:Choice Requires="x15">
      <x15ac:absPath xmlns:x15ac="http://schemas.microsoft.com/office/spreadsheetml/2010/11/ac" url="https://hydroone.sharepoint.com/sites/JRAP/Interrogatories/"/>
    </mc:Choice>
  </mc:AlternateContent>
  <xr:revisionPtr revIDLastSave="2" documentId="11_ACBA27EE817B7C96687E29C9D51EC467FE39376F" xr6:coauthVersionLast="47" xr6:coauthVersionMax="47" xr10:uidLastSave="{78444F66-3519-4CD6-96EC-5BEEFC4F6F09}"/>
  <bookViews>
    <workbookView xWindow="22932" yWindow="-108" windowWidth="23256" windowHeight="12576" xr2:uid="{00000000-000D-0000-FFFF-FFFF00000000}"/>
  </bookViews>
  <sheets>
    <sheet name="SEC IR 223 (Attachment 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__N4">'[1]Revenue Forecast_Chg'!#REF!</definedName>
    <definedName name="__N6">'[1]Revenue Forecast_Old'!#REF!</definedName>
    <definedName name="__SUM1">#N/A</definedName>
    <definedName name="__SUM2">#REF!</definedName>
    <definedName name="__SUM3">[2]OPEB!$A$1:$G$45</definedName>
    <definedName name="_1st__250_KWH">'[3]97PVModel'!$B$28:$N$30</definedName>
    <definedName name="_N4">'[4]Revenue Forecast_Chg'!#REF!</definedName>
    <definedName name="_N6">'[4]Revenue Forecast_Old'!#REF!</definedName>
    <definedName name="_SUM1">#N/A</definedName>
    <definedName name="_SUM2">#REF!</definedName>
    <definedName name="_SUM3">[5]OPEB!$A$1:$G$45</definedName>
    <definedName name="ActDirect">'[6]Total Directs and LDCs'!$A$8:$W$13</definedName>
    <definedName name="ActDirectApr">'[7]Total Directs and LDCs'!$A$8:$X$9</definedName>
    <definedName name="ActDirectAug">'[8]Total Directs and LDCs'!$A$8:$X$9</definedName>
    <definedName name="ActDirectDec">'[9]Total Directs and LDCs'!$A$8:$X$9</definedName>
    <definedName name="ActDirectFeb">'[10]Total Directs and LDCs'!$A$8:$X$9</definedName>
    <definedName name="ActDirectJan">'[11]Total Directs and LDCs'!$A$8:$X$9</definedName>
    <definedName name="ActDirectJuly">'[12]Total Directs and LDCs'!$A$8:$X$9</definedName>
    <definedName name="ActDirectJune">'[13]Total Directs and LDCs'!$A$8:$X$9</definedName>
    <definedName name="ActDirectMar">'[14]Total Directs and LDCs'!$A$8:$X$9</definedName>
    <definedName name="ActDirectMay">'[15]Total Directs and LDCs'!$A$8:$X$9</definedName>
    <definedName name="ActDirectNov">'[16]Total Directs and LDCs'!$A$8:$X$9</definedName>
    <definedName name="ActDirectOct">'[17]Total Directs and LDCs'!$A$8:$X$9</definedName>
    <definedName name="ActDirectSept">'[18]Total Directs and LDCs'!$A$8:$X$9</definedName>
    <definedName name="ActELDC">'[6]Total Directs and LDCs'!$A$16:$W$21</definedName>
    <definedName name="ActELDCApr">'[7]Total Directs and LDCs'!$A$13:$X$14</definedName>
    <definedName name="ActELDCAug">'[8]Total Directs and LDCs'!$A$13:$X$14</definedName>
    <definedName name="ActELDCDec">'[9]Total Directs and LDCs'!$A$13:$X$14</definedName>
    <definedName name="ActELDCFeb">'[10]Total Directs and LDCs'!$A$13:$X$14</definedName>
    <definedName name="ActELDCJan">'[11]Total Directs and LDCs'!$A$13:$X$14</definedName>
    <definedName name="ActELDCJuly">'[12]Total Directs and LDCs'!$A$13:$X$14</definedName>
    <definedName name="ActELDCJune">'[13]Total Directs and LDCs'!$A$13:$X$14</definedName>
    <definedName name="ActELDCMar">'[14]Total Directs and LDCs'!$A$13:$X$14</definedName>
    <definedName name="ActELDCMay">'[15]Total Directs and LDCs'!$A$13:$X$14</definedName>
    <definedName name="ActELDCNov">'[16]Total Directs and LDCs'!$A$13:$X$14</definedName>
    <definedName name="ActELDCOct">'[17]Total Directs and LDCs'!$A$13:$X$14</definedName>
    <definedName name="ActELDCSept">'[18]Total Directs and LDCs'!$A$13:$X$14</definedName>
    <definedName name="ActOMEU">'[19]Total from CSS (Retail and MEU)'!$A$111:$U$123</definedName>
    <definedName name="ActOMEUApr">'[20]Total from CSS (Retail and MEU)'!$A$98:$X$110</definedName>
    <definedName name="ActOMEUAug">'[21]Total from CSS (Retail and MEU)'!$A$98:$X$110</definedName>
    <definedName name="ActOMEUDec">'[22]Total from CSS (Retail and MEU)'!$A$98:$X$110</definedName>
    <definedName name="ActOMEUFeb">'[23]Total from CSS (Retail and MEU)'!$A$98:$X$110</definedName>
    <definedName name="ActOMEUJan">'[24]Total from CSS (Retail and MEU)'!$A$98:$X$110</definedName>
    <definedName name="ActOMEUJuly">'[25]Total from CSS (Retail and MEU)'!$A$98:$X$110</definedName>
    <definedName name="ActOMEUJune">'[26]Total from CSS (Retail and MEU)'!$A$98:$X$110</definedName>
    <definedName name="ActOMEUMar">'[27]Total from CSS (Retail and MEU)'!$A$98:$X$110</definedName>
    <definedName name="ActOMEUMay">'[28]Total from CSS (Retail and MEU)'!$A$98:$X$110</definedName>
    <definedName name="ActOMEUNov">'[29]Total from CSS (Retail and MEU)'!$A$98:$X$110</definedName>
    <definedName name="ActOMEUOct">'[30]Total from CSS (Retail and MEU)'!$A$98:$X$110</definedName>
    <definedName name="ActOMEUSept">'[31]Total from CSS (Retail and MEU)'!$A$98:$X$110</definedName>
    <definedName name="ActRetail">'[19]Total from CSS (Retail and MEU)'!$A$8:$U$95</definedName>
    <definedName name="ActRetailApr">'[20]Total from CSS (Retail and MEU)'!$A$9:$X$80</definedName>
    <definedName name="ActRetailAug">'[21]Total from CSS (Retail and MEU)'!$A$9:$X$80</definedName>
    <definedName name="ActRetailDec">'[22]Total from CSS (Retail and MEU)'!$A$9:$X$80</definedName>
    <definedName name="ActRetailFeb">'[23]Total from CSS (Retail and MEU)'!$A$9:$X$80</definedName>
    <definedName name="ActRetailJan">'[24]Total from CSS (Retail and MEU)'!$A$9:$W$79</definedName>
    <definedName name="ActRetailJuly">'[25]Total from CSS (Retail and MEU)'!$A$9:$X$80</definedName>
    <definedName name="ActRetailJune">'[26]Total from CSS (Retail and MEU)'!$A$9:$X$80</definedName>
    <definedName name="ActRetailMar">'[27]Total from CSS (Retail and MEU)'!$A$9:$X$80</definedName>
    <definedName name="ActRetailMay">'[28]Total from CSS (Retail and MEU)'!$A$9:$X$80</definedName>
    <definedName name="ActRetailNov">'[29]Total from CSS (Retail and MEU)'!$A$9:$X$80</definedName>
    <definedName name="ActRetailOct">'[30]Total from CSS (Retail and MEU)'!$A$9:$X$80</definedName>
    <definedName name="ActRetailSept">'[31]Total from CSS (Retail and MEU)'!$A$9:$X$80</definedName>
    <definedName name="ActRetJan">'[24]Total from CSS (Retail and MEU)'!$A$9:$W$79</definedName>
    <definedName name="ActTXLDC">'[6]Total Directs and LDCs'!$A$15:$W$15</definedName>
    <definedName name="ActTXLDCApr">'[7]Total Directs and LDCs'!$A$12:$X$12</definedName>
    <definedName name="ActTXLDCAug">'[8]Total Directs and LDCs'!$A$12:$X$12</definedName>
    <definedName name="ActTXLDCDec">'[9]Total Directs and LDCs'!$A$12:$X$12</definedName>
    <definedName name="ActTXLDCFeb">'[10]Total Directs and LDCs'!$A$12:$X$12</definedName>
    <definedName name="ActTXLDCJan">'[11]Total Directs and LDCs'!$A$12:$X$12</definedName>
    <definedName name="ActTXLDCJuly">'[12]Total Directs and LDCs'!$A$12:$X$12</definedName>
    <definedName name="ActTXLDCJune">'[13]Total Directs and LDCs'!$A$12:$X$12</definedName>
    <definedName name="ActTXLDCMar">'[14]Total Directs and LDCs'!$A$12:$X$12</definedName>
    <definedName name="ActTXLDCMay">'[15]Total Directs and LDCs'!$A$12:$X$12</definedName>
    <definedName name="ActTXLDCNov">'[16]Total Directs and LDCs'!$A$12:$X$12</definedName>
    <definedName name="ActTXLDCOct">'[17]Total Directs and LDCs'!$A$12:$X$12</definedName>
    <definedName name="ActTXLDCSept">'[18]Total Directs and LDCs'!$A$12:$X$12</definedName>
    <definedName name="ActTXMEU">'[19]Total from CSS (Retail and MEU)'!$A$98:$T$109</definedName>
    <definedName name="ActTXMEUApr">'[20]Total from CSS (Retail and MEU)'!$A$85:$W$96</definedName>
    <definedName name="ActTXMEUAug">'[21]Total from CSS (Retail and MEU)'!$A$85:$W$96</definedName>
    <definedName name="ActTXMEUDec">'[22]Total from CSS (Retail and MEU)'!$A$85:$W$96</definedName>
    <definedName name="ActTXMEUFeb">'[23]Total from CSS (Retail and MEU)'!$A$85:$W$96</definedName>
    <definedName name="ActTXMEUJan">'[24]Total from CSS (Retail and MEU)'!$A$85:$W$96</definedName>
    <definedName name="ActTXMEUJuly">'[25]Total from CSS (Retail and MEU)'!$A$85:$W$96</definedName>
    <definedName name="ActTXMEUJune">'[26]Total from CSS (Retail and MEU)'!$A$85:$W$96</definedName>
    <definedName name="ActTXMEUMar">'[27]Total from CSS (Retail and MEU)'!$A$85:$W$96</definedName>
    <definedName name="ActTXMEUMay">'[28]Total from CSS (Retail and MEU)'!$A$85:$W$96</definedName>
    <definedName name="ActTXMEUNov">'[29]Total from CSS (Retail and MEU)'!$A$85:$W$96</definedName>
    <definedName name="ActTXMEUOct">'[30]Total from CSS (Retail and MEU)'!$A$85:$W$96</definedName>
    <definedName name="ActTXMEUSept">'[31]Total from CSS (Retail and MEU)'!$A$85:$W$96</definedName>
    <definedName name="area1enr">'[3]97PVModel'!$B$9:$N$11</definedName>
    <definedName name="area2enr">'[3]97PVModel'!$B$28:$N$30</definedName>
    <definedName name="area3enr">'[3]97PVModel'!$B$47:$N$49</definedName>
    <definedName name="area4enr">'[3]97PVModel'!$B$66:$N$68</definedName>
    <definedName name="area5enr">'[3]97PVModel'!$B$85:$N$87</definedName>
    <definedName name="area6enr">'[3]97PVModel'!$B$104:$N$106</definedName>
    <definedName name="ASD">#REF!</definedName>
    <definedName name="ASOFDATE">'[32]Source Mar 1-2001'!#REF!</definedName>
    <definedName name="Assumptions_2002">#REF!</definedName>
    <definedName name="Assumptions_2003">#REF!</definedName>
    <definedName name="Box_1">'[33]H1 1506 summary'!$E$20</definedName>
    <definedName name="Box_11">'[33]H1 1506 summary'!$E$39</definedName>
    <definedName name="Box_12">'[33]H1 1506 summary'!$E$40</definedName>
    <definedName name="Box_13">'[33]H1 1506 summary'!$E$41</definedName>
    <definedName name="Box_2">'[33]H1 1506 summary'!$E$21</definedName>
    <definedName name="Box_23">'[33]H1 1506 summary'!$E$47</definedName>
    <definedName name="Box_3">'[33]H1 1506 summary'!$E$27</definedName>
    <definedName name="Box_4">'[33]H1 1506 summary'!$E$28</definedName>
    <definedName name="Box_5">'[33]H1 1506 summary'!$E$32</definedName>
    <definedName name="Box11or12kwh">'[34]H1 1506 summary'!$C$44</definedName>
    <definedName name="Box1or2kwh">'[34]H1 1506 summary'!$E$21</definedName>
    <definedName name="Box23kwh">'[34]H1 1506 summary'!$E$54</definedName>
    <definedName name="Box3or4kwh">'[34]H1 1506 summary'!$E$30</definedName>
    <definedName name="Buses">[35]Buses!$A$3:$B$4212</definedName>
    <definedName name="BUV">#REF!</definedName>
    <definedName name="Capex_QAP_Distribution">#REF!</definedName>
    <definedName name="Capex_Quarter_check">#REF!</definedName>
    <definedName name="CCRefund_zrn_zro">'[36]CCRefund_zrn_zro trans'!$E$7</definedName>
    <definedName name="Chart_Data">'[3]97PVModel'!$W$211:$AA$348</definedName>
    <definedName name="CIPPMYTD_TARGET">'[37]Nov 2018 CIP FACS'!#REF!</definedName>
    <definedName name="class">'[3]97PVModel'!$B$5:$O$5</definedName>
    <definedName name="CMYTDDATA">'[38]CM YTD Data'!$A$1:$AJ$1500</definedName>
    <definedName name="Current_1">#REF!</definedName>
    <definedName name="Current_2">#REF!</definedName>
    <definedName name="Current_3">#REF!</definedName>
    <definedName name="date">[39]notes!$B$1</definedName>
    <definedName name="Dec_02_Actual">#REF!</definedName>
    <definedName name="DeptID">#REF!</definedName>
    <definedName name="DirectLoad">'[40]Dx_Tariff&amp;COP'!#REF!</definedName>
    <definedName name="DirectRate">#REF!</definedName>
    <definedName name="DollarFormat">#REF!</definedName>
    <definedName name="DollarFormat_Area">#REF!</definedName>
    <definedName name="DXDepr99">#REF!</definedName>
    <definedName name="eLDC_1505">#REF!</definedName>
    <definedName name="ELDCLoad">'[40]Dx_Tariff&amp;COP'!#REF!</definedName>
    <definedName name="ELDCRate">#REF!</definedName>
    <definedName name="Feb">#REF!</definedName>
    <definedName name="FebActRetail">'[23]Total from CSS (Retail and MEU)'!$A$9:$X$80</definedName>
    <definedName name="FVRate0">'[41]Input - Proj Info'!$K$113</definedName>
    <definedName name="FVRate1">'[41]Input - Proj Info'!$K$114</definedName>
    <definedName name="FVRate2">'[41]Input - Proj Info'!$K$115</definedName>
    <definedName name="FVRate3">'[41]Input - Proj Info'!$K$116</definedName>
    <definedName name="FVRate4">'[41]Input - Proj Info'!$K$117</definedName>
    <definedName name="gl_tb_lookup">'[36]PV-FIXED ASSETS ACCOUNTS'!$A:$DM</definedName>
    <definedName name="HON_1505">#REF!</definedName>
    <definedName name="HTML_CodePage" hidden="1">1252</definedName>
    <definedName name="HTML_Control" hidden="1">{"'2003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Intangible_pid_segment">'[36]YTD Intangible CIP by PID'!$A:$K</definedName>
    <definedName name="Jan_03_Estimate_p1">#REF!</definedName>
    <definedName name="Jan_03_Estimate_p2">#REF!</definedName>
    <definedName name="Jan_03_p3">#REF!</definedName>
    <definedName name="Jan_03_p4">#REF!</definedName>
    <definedName name="LDC">'[40]Dx_Tariff&amp;COP'!#REF!</definedName>
    <definedName name="LDCkWh">'[40]Dx_Tariff&amp;COP'!#REF!</definedName>
    <definedName name="LDCkWh2">'[40]Dx_Tariff&amp;COP'!#REF!</definedName>
    <definedName name="LDCkWh3">'[40]Dx_Tariff&amp;COP'!#REF!</definedName>
    <definedName name="LDCLoads">'[40]Dx_Tariff&amp;COP'!#REF!</definedName>
    <definedName name="LDCRates">#REF!</definedName>
    <definedName name="LDCRates2">#REF!</definedName>
    <definedName name="LoadForecast">'[40]Dx_Tariff&amp;COP'!#REF!</definedName>
    <definedName name="Loads">'[40]Dx_Tariff&amp;COP'!#REF!</definedName>
    <definedName name="LU">#REF!</definedName>
    <definedName name="LYN">'[32]Source Mar 1-2001'!#REF!</definedName>
    <definedName name="MEULoads">'[40]Dx_Tariff&amp;COP'!#REF!</definedName>
    <definedName name="MEUR">#REF!</definedName>
    <definedName name="MEURates">#REF!</definedName>
    <definedName name="MEURTXLoad">'[40]Dx_Tariff&amp;COP'!#REF!</definedName>
    <definedName name="MEURTXRate">#REF!</definedName>
    <definedName name="mil">[42]notes!$F$1</definedName>
    <definedName name="million">[43]notes!$J$1</definedName>
    <definedName name="misc1">'[3]97PVModel'!$C$14:$C$17</definedName>
    <definedName name="misc2">'[3]97PVModel'!$C$33:$C$36</definedName>
    <definedName name="misc3">'[3]97PVModel'!$C$52:$C$55</definedName>
    <definedName name="misc4">'[3]97PVModel'!$C$71:$C$74</definedName>
    <definedName name="misc5">'[3]97PVModel'!$C$90:$C$93</definedName>
    <definedName name="misc6">'[3]97PVModel'!$C$109:$C$112</definedName>
    <definedName name="mmm">'[44]Apr-03 Method'!$G$5</definedName>
    <definedName name="Month">'[45]Month Identifier'!$B$1</definedName>
    <definedName name="MONTHS">'[32]Source Mar 1-2001'!#REF!</definedName>
    <definedName name="NELDC_kWhs">#REF!</definedName>
    <definedName name="NNELDCkWhs">'[40]Dx_Tariff&amp;COP'!#REF!</definedName>
    <definedName name="NvsASD">"V1999-12-29"</definedName>
    <definedName name="NvsAutoDrillOk">"VN"</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BUSINESS_UNIT">"BUS_UNIT_TBL_GL"</definedName>
    <definedName name="NvsValTbl.CURRENCY_CD">"CURRENCY_CD_TBL"</definedName>
    <definedName name="Old_Print_Area_A">#REF!</definedName>
    <definedName name="overhead">'[41]Input - Proj Info'!$I$148</definedName>
    <definedName name="Percent_Area">[46]INCOME!$I$15:$I$50,[46]INCOME!$N$15:$N$50,[46]INCOME!$X$15:$X$50,[46]INCOME!$AC$15:$AC$50</definedName>
    <definedName name="_xlnm.Print_Area">#REF!</definedName>
    <definedName name="Prudential_2002">#REF!</definedName>
    <definedName name="Prudential_2003">#REF!</definedName>
    <definedName name="PV_Rate">#REF!</definedName>
    <definedName name="PYDATA">'[38]Prior YE TB'!$A$1:$AF$1514</definedName>
    <definedName name="q1bpe">'[47]q1 2002'!$A$15:$F$21</definedName>
    <definedName name="QAP_EXTRACT_CA">#REF!</definedName>
    <definedName name="RateLookup">#REF!</definedName>
    <definedName name="RatesScenarios">[48]Fcst!#REF!</definedName>
    <definedName name="RBU">#REF!</definedName>
    <definedName name="Report_Date">[49]notes!$B$3</definedName>
    <definedName name="Report_Month">[49]notes!$B$4</definedName>
    <definedName name="Retailers_1505">#REF!</definedName>
    <definedName name="RetailRates">#REF!</definedName>
    <definedName name="REVERSAL_VAL">'[50]valid values'!$AB$2:$AB$3</definedName>
    <definedName name="Revised_PV_Rates">'[3]97PVModel'!$A$432:$AB$605</definedName>
    <definedName name="RID">[46]INCOME!#REF!</definedName>
    <definedName name="RMDepr">#REF!</definedName>
    <definedName name="SCN">'[32]Source Mar 1-2001'!#REF!</definedName>
    <definedName name="SFV">#REF!</definedName>
    <definedName name="Split_kWh_First___Balance_040212b_Summary_Query">#REF!</definedName>
    <definedName name="START_YR">'[41]Input - Proj Info'!$M$27</definedName>
    <definedName name="Summary">#REF!</definedName>
    <definedName name="thou">[42]notes!$I$1</definedName>
    <definedName name="Trade_Month">[33]notes!$B$5</definedName>
    <definedName name="TxBase">#REF!</definedName>
    <definedName name="TXLDCLoad">'[40]Dx_Tariff&amp;COP'!#REF!</definedName>
    <definedName name="TXLDCRate">#REF!</definedName>
    <definedName name="TxOp">#REF!</definedName>
    <definedName name="Update_Date">'[51]47. 2003 Comp&amp;Benefits Summary'!$AB$1</definedName>
    <definedName name="usofa">'[52]usofa mapping for brampton'!$A$2:$C$1688</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6" i="1" l="1"/>
  <c r="C177" i="1"/>
  <c r="C175" i="1"/>
  <c r="C174" i="1"/>
  <c r="C173" i="1"/>
  <c r="C172" i="1"/>
  <c r="C170" i="1"/>
  <c r="C171" i="1"/>
  <c r="G170" i="1"/>
  <c r="C169" i="1"/>
  <c r="C168" i="1"/>
  <c r="C167" i="1"/>
  <c r="C166" i="1"/>
  <c r="C165" i="1"/>
  <c r="C164" i="1"/>
  <c r="C163" i="1"/>
  <c r="C162" i="1"/>
  <c r="C161" i="1"/>
  <c r="R144" i="1"/>
  <c r="S143" i="1"/>
  <c r="C143" i="1"/>
  <c r="S142" i="1"/>
  <c r="T142" i="1" s="1"/>
  <c r="U142" i="1" s="1"/>
  <c r="C142" i="1"/>
  <c r="C141" i="1"/>
  <c r="S140" i="1"/>
  <c r="T140" i="1" s="1"/>
  <c r="C140" i="1"/>
  <c r="S139" i="1"/>
  <c r="C139" i="1"/>
  <c r="S138" i="1"/>
  <c r="T138" i="1" s="1"/>
  <c r="U138" i="1" s="1"/>
  <c r="C138" i="1"/>
  <c r="S137" i="1"/>
  <c r="T137" i="1" s="1"/>
  <c r="U137" i="1" s="1"/>
  <c r="S136" i="1"/>
  <c r="T136" i="1" s="1"/>
  <c r="U136" i="1" s="1"/>
  <c r="C137" i="1"/>
  <c r="G136" i="1"/>
  <c r="C136" i="1"/>
  <c r="C135" i="1"/>
  <c r="C134" i="1"/>
  <c r="S133" i="1"/>
  <c r="T133" i="1" s="1"/>
  <c r="C133" i="1"/>
  <c r="S132" i="1"/>
  <c r="T132" i="1" s="1"/>
  <c r="C132" i="1"/>
  <c r="S131" i="1"/>
  <c r="C131" i="1"/>
  <c r="S130" i="1"/>
  <c r="C130" i="1"/>
  <c r="S129" i="1"/>
  <c r="T129" i="1" s="1"/>
  <c r="U129" i="1" s="1"/>
  <c r="C129" i="1"/>
  <c r="S128" i="1"/>
  <c r="T128" i="1" s="1"/>
  <c r="C128" i="1"/>
  <c r="N146" i="1"/>
  <c r="G100" i="1"/>
  <c r="B74" i="1"/>
  <c r="D68" i="1"/>
  <c r="D102" i="1" s="1"/>
  <c r="D138" i="1" s="1"/>
  <c r="D172" i="1" s="1"/>
  <c r="G66" i="1"/>
  <c r="B66" i="1"/>
  <c r="H66" i="1" s="1"/>
  <c r="B100" i="1" s="1"/>
  <c r="H100" i="1" s="1"/>
  <c r="B136" i="1" s="1"/>
  <c r="H136" i="1" s="1"/>
  <c r="B170" i="1" s="1"/>
  <c r="H170" i="1" s="1"/>
  <c r="O59" i="1"/>
  <c r="D59" i="1"/>
  <c r="D93" i="1" s="1"/>
  <c r="D129" i="1" s="1"/>
  <c r="D163" i="1" s="1"/>
  <c r="C75" i="1"/>
  <c r="O62" i="1"/>
  <c r="E74" i="1"/>
  <c r="Q43" i="1"/>
  <c r="L74" i="1" s="1"/>
  <c r="P43" i="1"/>
  <c r="F43" i="1"/>
  <c r="G43" i="1" s="1"/>
  <c r="H43" i="1" s="1"/>
  <c r="Q42" i="1"/>
  <c r="L73" i="1" s="1"/>
  <c r="P42" i="1"/>
  <c r="F42" i="1"/>
  <c r="E42" i="1"/>
  <c r="D73" i="1"/>
  <c r="Q41" i="1"/>
  <c r="L72" i="1" s="1"/>
  <c r="P41" i="1"/>
  <c r="F41" i="1"/>
  <c r="E41" i="1"/>
  <c r="G41" i="1" s="1"/>
  <c r="H41" i="1" s="1"/>
  <c r="D72" i="1"/>
  <c r="D106" i="1" s="1"/>
  <c r="D142" i="1" s="1"/>
  <c r="Q40" i="1"/>
  <c r="L71" i="1" s="1"/>
  <c r="P40" i="1"/>
  <c r="F40" i="1"/>
  <c r="E40" i="1"/>
  <c r="D71" i="1"/>
  <c r="D105" i="1" s="1"/>
  <c r="E105" i="1" s="1"/>
  <c r="Q39" i="1"/>
  <c r="L70" i="1" s="1"/>
  <c r="P39" i="1"/>
  <c r="F39" i="1"/>
  <c r="E39" i="1"/>
  <c r="G39" i="1" s="1"/>
  <c r="H39" i="1" s="1"/>
  <c r="D70" i="1"/>
  <c r="Q38" i="1"/>
  <c r="L69" i="1" s="1"/>
  <c r="P38" i="1"/>
  <c r="F38" i="1"/>
  <c r="E38" i="1"/>
  <c r="D69" i="1"/>
  <c r="D103" i="1" s="1"/>
  <c r="D139" i="1" s="1"/>
  <c r="D173" i="1" s="1"/>
  <c r="Q37" i="1"/>
  <c r="L68" i="1" s="1"/>
  <c r="P37" i="1"/>
  <c r="F37" i="1"/>
  <c r="E37" i="1"/>
  <c r="Q36" i="1"/>
  <c r="L67" i="1" s="1"/>
  <c r="Q67" i="1" s="1"/>
  <c r="D67" i="1"/>
  <c r="Q35" i="1"/>
  <c r="L66" i="1" s="1"/>
  <c r="Q66" i="1" s="1"/>
  <c r="G35" i="1"/>
  <c r="H35" i="1" s="1"/>
  <c r="D66" i="1"/>
  <c r="D100" i="1" s="1"/>
  <c r="D136" i="1" s="1"/>
  <c r="D170" i="1" s="1"/>
  <c r="Q34" i="1"/>
  <c r="L65" i="1" s="1"/>
  <c r="P65" i="1" s="1"/>
  <c r="P34" i="1"/>
  <c r="F34" i="1"/>
  <c r="D65" i="1"/>
  <c r="E34" i="1"/>
  <c r="Q33" i="1"/>
  <c r="L64" i="1" s="1"/>
  <c r="P33" i="1"/>
  <c r="O33" i="1"/>
  <c r="F33" i="1"/>
  <c r="E33" i="1"/>
  <c r="B64" i="1" s="1"/>
  <c r="D64" i="1"/>
  <c r="D98" i="1" s="1"/>
  <c r="Q32" i="1"/>
  <c r="L63" i="1" s="1"/>
  <c r="P32" i="1"/>
  <c r="O32" i="1"/>
  <c r="F32" i="1"/>
  <c r="E32" i="1"/>
  <c r="B63" i="1" s="1"/>
  <c r="D63" i="1"/>
  <c r="D97" i="1" s="1"/>
  <c r="D133" i="1" s="1"/>
  <c r="D167" i="1" s="1"/>
  <c r="Q31" i="1"/>
  <c r="L62" i="1" s="1"/>
  <c r="P31" i="1"/>
  <c r="O31" i="1"/>
  <c r="F31" i="1"/>
  <c r="E31" i="1"/>
  <c r="B62" i="1" s="1"/>
  <c r="D62" i="1"/>
  <c r="D96" i="1" s="1"/>
  <c r="D132" i="1" s="1"/>
  <c r="D166" i="1" s="1"/>
  <c r="Q30" i="1"/>
  <c r="L61" i="1" s="1"/>
  <c r="P61" i="1" s="1"/>
  <c r="P30" i="1"/>
  <c r="O30" i="1"/>
  <c r="F30" i="1"/>
  <c r="E30" i="1"/>
  <c r="G30" i="1" s="1"/>
  <c r="H30" i="1" s="1"/>
  <c r="D61" i="1"/>
  <c r="Q29" i="1"/>
  <c r="L60" i="1" s="1"/>
  <c r="P29" i="1"/>
  <c r="O29" i="1"/>
  <c r="F29" i="1"/>
  <c r="E29" i="1"/>
  <c r="B60" i="1" s="1"/>
  <c r="D60" i="1"/>
  <c r="D94" i="1" s="1"/>
  <c r="Q28" i="1"/>
  <c r="L59" i="1" s="1"/>
  <c r="P28" i="1"/>
  <c r="O28" i="1"/>
  <c r="F28" i="1"/>
  <c r="E28" i="1"/>
  <c r="B59" i="1" s="1"/>
  <c r="F59" i="1" s="1"/>
  <c r="Q27" i="1"/>
  <c r="L58" i="1" s="1"/>
  <c r="P27" i="1"/>
  <c r="O27" i="1"/>
  <c r="F27" i="1"/>
  <c r="E27" i="1"/>
  <c r="B58" i="1" s="1"/>
  <c r="D58" i="1"/>
  <c r="Q26" i="1"/>
  <c r="Q44" i="1" s="1"/>
  <c r="P26" i="1"/>
  <c r="M44" i="1"/>
  <c r="F26" i="1"/>
  <c r="E26" i="1"/>
  <c r="B57" i="1" s="1"/>
  <c r="D57" i="1"/>
  <c r="D91" i="1" s="1"/>
  <c r="C44" i="1"/>
  <c r="D18" i="1"/>
  <c r="D104" i="1" l="1"/>
  <c r="E70" i="1"/>
  <c r="P70" i="1"/>
  <c r="Q70" i="1"/>
  <c r="D107" i="1"/>
  <c r="E73" i="1"/>
  <c r="E173" i="1"/>
  <c r="D92" i="1"/>
  <c r="D128" i="1" s="1"/>
  <c r="D162" i="1" s="1"/>
  <c r="E58" i="1"/>
  <c r="D101" i="1"/>
  <c r="N67" i="1"/>
  <c r="F57" i="1"/>
  <c r="Q58" i="1"/>
  <c r="P58" i="1"/>
  <c r="F60" i="1"/>
  <c r="Q62" i="1"/>
  <c r="P62" i="1"/>
  <c r="B65" i="1"/>
  <c r="G34" i="1"/>
  <c r="H34" i="1" s="1"/>
  <c r="F58" i="1"/>
  <c r="Q59" i="1"/>
  <c r="P59" i="1"/>
  <c r="Q60" i="1"/>
  <c r="P60" i="1"/>
  <c r="F64" i="1"/>
  <c r="Q64" i="1"/>
  <c r="P64" i="1"/>
  <c r="N36" i="1"/>
  <c r="O39" i="1"/>
  <c r="O41" i="1"/>
  <c r="O64" i="1"/>
  <c r="O71" i="1"/>
  <c r="O34" i="1"/>
  <c r="E36" i="1"/>
  <c r="D140" i="1"/>
  <c r="E104" i="1"/>
  <c r="D176" i="1"/>
  <c r="E176" i="1" s="1"/>
  <c r="E142" i="1"/>
  <c r="L57" i="1"/>
  <c r="O58" i="1"/>
  <c r="Q61" i="1"/>
  <c r="O63" i="1"/>
  <c r="O65" i="1"/>
  <c r="E67" i="1"/>
  <c r="E68" i="1"/>
  <c r="O69" i="1"/>
  <c r="B72" i="1"/>
  <c r="O73" i="1"/>
  <c r="E44" i="1"/>
  <c r="E46" i="1" s="1"/>
  <c r="E47" i="1" s="1"/>
  <c r="F62" i="1"/>
  <c r="F63" i="1"/>
  <c r="Q63" i="1"/>
  <c r="P63" i="1"/>
  <c r="O37" i="1"/>
  <c r="O40" i="1"/>
  <c r="O42" i="1"/>
  <c r="B61" i="1"/>
  <c r="U128" i="1"/>
  <c r="V128" i="1"/>
  <c r="W128" i="1" s="1"/>
  <c r="G26" i="1"/>
  <c r="O26" i="1"/>
  <c r="G27" i="1"/>
  <c r="H27" i="1" s="1"/>
  <c r="G28" i="1"/>
  <c r="H28" i="1" s="1"/>
  <c r="G29" i="1"/>
  <c r="H29" i="1" s="1"/>
  <c r="G31" i="1"/>
  <c r="H31" i="1" s="1"/>
  <c r="G32" i="1"/>
  <c r="H32" i="1" s="1"/>
  <c r="G33" i="1"/>
  <c r="H33" i="1" s="1"/>
  <c r="D99" i="1"/>
  <c r="E65" i="1"/>
  <c r="F36" i="1"/>
  <c r="F44" i="1" s="1"/>
  <c r="F46" i="1" s="1"/>
  <c r="F47" i="1" s="1"/>
  <c r="B68" i="1"/>
  <c r="G37" i="1"/>
  <c r="H37" i="1" s="1"/>
  <c r="Q68" i="1"/>
  <c r="P68" i="1"/>
  <c r="B69" i="1"/>
  <c r="G38" i="1"/>
  <c r="H38" i="1" s="1"/>
  <c r="Q69" i="1"/>
  <c r="P69" i="1"/>
  <c r="B71" i="1"/>
  <c r="G40" i="1"/>
  <c r="H40" i="1" s="1"/>
  <c r="Q71" i="1"/>
  <c r="P71" i="1"/>
  <c r="P72" i="1"/>
  <c r="Q72" i="1"/>
  <c r="B73" i="1"/>
  <c r="G42" i="1"/>
  <c r="H42" i="1" s="1"/>
  <c r="Q73" i="1"/>
  <c r="P73" i="1"/>
  <c r="Q74" i="1"/>
  <c r="P74" i="1"/>
  <c r="M75" i="1"/>
  <c r="O57" i="1"/>
  <c r="O60" i="1"/>
  <c r="E64" i="1"/>
  <c r="G64" i="1" s="1"/>
  <c r="H64" i="1" s="1"/>
  <c r="B98" i="1" s="1"/>
  <c r="O68" i="1"/>
  <c r="O70" i="1"/>
  <c r="E71" i="1"/>
  <c r="O72" i="1"/>
  <c r="O74" i="1"/>
  <c r="E102" i="1"/>
  <c r="D141" i="1"/>
  <c r="D175" i="1" s="1"/>
  <c r="E162" i="1"/>
  <c r="O38" i="1"/>
  <c r="O43" i="1"/>
  <c r="E63" i="1"/>
  <c r="G63" i="1" s="1"/>
  <c r="H63" i="1" s="1"/>
  <c r="B97" i="1" s="1"/>
  <c r="E91" i="1"/>
  <c r="D127" i="1"/>
  <c r="D161" i="1" s="1"/>
  <c r="D130" i="1"/>
  <c r="D164" i="1" s="1"/>
  <c r="E94" i="1"/>
  <c r="D95" i="1"/>
  <c r="E61" i="1"/>
  <c r="E98" i="1"/>
  <c r="D134" i="1"/>
  <c r="D168" i="1" s="1"/>
  <c r="E57" i="1"/>
  <c r="E59" i="1"/>
  <c r="G59" i="1" s="1"/>
  <c r="H59" i="1" s="1"/>
  <c r="B93" i="1" s="1"/>
  <c r="E60" i="1"/>
  <c r="G60" i="1" s="1"/>
  <c r="H60" i="1" s="1"/>
  <c r="B94" i="1" s="1"/>
  <c r="O61" i="1"/>
  <c r="E62" i="1"/>
  <c r="G62" i="1" s="1"/>
  <c r="H62" i="1" s="1"/>
  <c r="B96" i="1" s="1"/>
  <c r="Q65" i="1"/>
  <c r="E69" i="1"/>
  <c r="B70" i="1"/>
  <c r="F74" i="1"/>
  <c r="G74" i="1" s="1"/>
  <c r="H74" i="1" s="1"/>
  <c r="E72" i="1"/>
  <c r="C108" i="1"/>
  <c r="E93" i="1"/>
  <c r="E96" i="1"/>
  <c r="Q144" i="1"/>
  <c r="S127" i="1"/>
  <c r="T127" i="1" s="1"/>
  <c r="E138" i="1"/>
  <c r="E166" i="1"/>
  <c r="E103" i="1"/>
  <c r="E106" i="1"/>
  <c r="E129" i="1"/>
  <c r="S135" i="1"/>
  <c r="T135" i="1" s="1"/>
  <c r="U140" i="1"/>
  <c r="V140" i="1"/>
  <c r="W140" i="1" s="1"/>
  <c r="S141" i="1"/>
  <c r="T141" i="1" s="1"/>
  <c r="E172" i="1"/>
  <c r="E175" i="1"/>
  <c r="E92" i="1"/>
  <c r="E97" i="1"/>
  <c r="E128" i="1"/>
  <c r="U132" i="1"/>
  <c r="V132" i="1" s="1"/>
  <c r="W132" i="1" s="1"/>
  <c r="U133" i="1"/>
  <c r="V133" i="1"/>
  <c r="W133" i="1" s="1"/>
  <c r="S134" i="1"/>
  <c r="T134" i="1" s="1"/>
  <c r="C127" i="1"/>
  <c r="E130" i="1"/>
  <c r="E139" i="1"/>
  <c r="C178" i="1"/>
  <c r="E161" i="1"/>
  <c r="E132" i="1"/>
  <c r="E133" i="1"/>
  <c r="E164" i="1"/>
  <c r="E168" i="1"/>
  <c r="V129" i="1"/>
  <c r="W129" i="1" s="1"/>
  <c r="T130" i="1"/>
  <c r="T131" i="1"/>
  <c r="E134" i="1"/>
  <c r="V136" i="1"/>
  <c r="W136" i="1" s="1"/>
  <c r="V137" i="1"/>
  <c r="W137" i="1" s="1"/>
  <c r="V138" i="1"/>
  <c r="W138" i="1" s="1"/>
  <c r="T139" i="1"/>
  <c r="E141" i="1"/>
  <c r="V142" i="1"/>
  <c r="W142" i="1" s="1"/>
  <c r="T143" i="1"/>
  <c r="N180" i="1"/>
  <c r="E163" i="1"/>
  <c r="E167" i="1"/>
  <c r="D143" i="1" l="1"/>
  <c r="E107" i="1"/>
  <c r="U141" i="1"/>
  <c r="V141" i="1"/>
  <c r="W141" i="1" s="1"/>
  <c r="F97" i="1"/>
  <c r="T144" i="1"/>
  <c r="U127" i="1"/>
  <c r="V127" i="1"/>
  <c r="W127" i="1" s="1"/>
  <c r="F93" i="1"/>
  <c r="U134" i="1"/>
  <c r="V134" i="1"/>
  <c r="W134" i="1" s="1"/>
  <c r="U135" i="1"/>
  <c r="V135" i="1"/>
  <c r="W135" i="1" s="1"/>
  <c r="F96" i="1"/>
  <c r="G93" i="1"/>
  <c r="H93" i="1" s="1"/>
  <c r="B129" i="1" s="1"/>
  <c r="D174" i="1"/>
  <c r="E174" i="1" s="1"/>
  <c r="E140" i="1"/>
  <c r="F98" i="1"/>
  <c r="F65" i="1"/>
  <c r="G65" i="1" s="1"/>
  <c r="H65" i="1" s="1"/>
  <c r="B99" i="1" s="1"/>
  <c r="U139" i="1"/>
  <c r="V139" i="1" s="1"/>
  <c r="W139" i="1" s="1"/>
  <c r="F70" i="1"/>
  <c r="G70" i="1" s="1"/>
  <c r="H70" i="1" s="1"/>
  <c r="B104" i="1" s="1"/>
  <c r="F73" i="1"/>
  <c r="G73" i="1" s="1"/>
  <c r="H73" i="1" s="1"/>
  <c r="B107" i="1" s="1"/>
  <c r="B67" i="1"/>
  <c r="B75" i="1" s="1"/>
  <c r="G36" i="1"/>
  <c r="H36" i="1" s="1"/>
  <c r="P36" i="1"/>
  <c r="P44" i="1" s="1"/>
  <c r="P46" i="1" s="1"/>
  <c r="P47" i="1" s="1"/>
  <c r="O36" i="1"/>
  <c r="O44" i="1" s="1"/>
  <c r="O46" i="1" s="1"/>
  <c r="O47" i="1" s="1"/>
  <c r="D12" i="1" s="1"/>
  <c r="G58" i="1"/>
  <c r="H58" i="1" s="1"/>
  <c r="B92" i="1" s="1"/>
  <c r="E75" i="1"/>
  <c r="E77" i="1" s="1"/>
  <c r="E78" i="1" s="1"/>
  <c r="G57" i="1"/>
  <c r="E95" i="1"/>
  <c r="D131" i="1"/>
  <c r="F94" i="1"/>
  <c r="G94" i="1" s="1"/>
  <c r="H94" i="1" s="1"/>
  <c r="B130" i="1" s="1"/>
  <c r="U143" i="1"/>
  <c r="V143" i="1" s="1"/>
  <c r="W143" i="1" s="1"/>
  <c r="C144" i="1"/>
  <c r="E127" i="1"/>
  <c r="G97" i="1"/>
  <c r="H97" i="1" s="1"/>
  <c r="B133" i="1" s="1"/>
  <c r="G98" i="1"/>
  <c r="H98" i="1" s="1"/>
  <c r="B134" i="1" s="1"/>
  <c r="E99" i="1"/>
  <c r="D135" i="1"/>
  <c r="H26" i="1"/>
  <c r="G44" i="1"/>
  <c r="F72" i="1"/>
  <c r="G72" i="1" s="1"/>
  <c r="H72" i="1" s="1"/>
  <c r="B106" i="1" s="1"/>
  <c r="O67" i="1"/>
  <c r="O75" i="1" s="1"/>
  <c r="O77" i="1" s="1"/>
  <c r="O78" i="1" s="1"/>
  <c r="P67" i="1"/>
  <c r="U130" i="1"/>
  <c r="V130" i="1"/>
  <c r="W130" i="1" s="1"/>
  <c r="S144" i="1"/>
  <c r="S145" i="1" s="1"/>
  <c r="G114" i="1" s="1"/>
  <c r="U131" i="1"/>
  <c r="V131" i="1"/>
  <c r="W131" i="1" s="1"/>
  <c r="G96" i="1"/>
  <c r="H96" i="1" s="1"/>
  <c r="B132" i="1" s="1"/>
  <c r="F71" i="1"/>
  <c r="G71" i="1" s="1"/>
  <c r="H71" i="1" s="1"/>
  <c r="B105" i="1" s="1"/>
  <c r="F69" i="1"/>
  <c r="G69" i="1" s="1"/>
  <c r="H69" i="1" s="1"/>
  <c r="B103" i="1" s="1"/>
  <c r="F68" i="1"/>
  <c r="G68" i="1" s="1"/>
  <c r="H68" i="1" s="1"/>
  <c r="B102" i="1" s="1"/>
  <c r="F61" i="1"/>
  <c r="G61" i="1" s="1"/>
  <c r="H61" i="1" s="1"/>
  <c r="B95" i="1" s="1"/>
  <c r="L75" i="1"/>
  <c r="P57" i="1"/>
  <c r="P75" i="1" s="1"/>
  <c r="P77" i="1" s="1"/>
  <c r="P78" i="1" s="1"/>
  <c r="Q57" i="1"/>
  <c r="Q75" i="1" s="1"/>
  <c r="E101" i="1"/>
  <c r="E108" i="1" s="1"/>
  <c r="D137" i="1"/>
  <c r="D177" i="1" l="1"/>
  <c r="E177" i="1" s="1"/>
  <c r="E143" i="1"/>
  <c r="E110" i="1"/>
  <c r="E111" i="1" s="1"/>
  <c r="F106" i="1"/>
  <c r="G106" i="1" s="1"/>
  <c r="H106" i="1"/>
  <c r="B142" i="1" s="1"/>
  <c r="F102" i="1"/>
  <c r="G102" i="1" s="1"/>
  <c r="H102" i="1"/>
  <c r="B138" i="1" s="1"/>
  <c r="F99" i="1"/>
  <c r="G99" i="1" s="1"/>
  <c r="H99" i="1" s="1"/>
  <c r="B135" i="1" s="1"/>
  <c r="F129" i="1"/>
  <c r="G129" i="1" s="1"/>
  <c r="H129" i="1" s="1"/>
  <c r="B163" i="1" s="1"/>
  <c r="F95" i="1"/>
  <c r="F134" i="1"/>
  <c r="G134" i="1" s="1"/>
  <c r="H134" i="1" s="1"/>
  <c r="B168" i="1" s="1"/>
  <c r="F103" i="1"/>
  <c r="G103" i="1" s="1"/>
  <c r="H103" i="1"/>
  <c r="B139" i="1" s="1"/>
  <c r="F130" i="1"/>
  <c r="G130" i="1" s="1"/>
  <c r="H130" i="1"/>
  <c r="B164" i="1" s="1"/>
  <c r="F132" i="1"/>
  <c r="G132" i="1" s="1"/>
  <c r="H132" i="1" s="1"/>
  <c r="B166" i="1" s="1"/>
  <c r="F105" i="1"/>
  <c r="G105" i="1" s="1"/>
  <c r="H105" i="1" s="1"/>
  <c r="B141" i="1" s="1"/>
  <c r="F104" i="1"/>
  <c r="G104" i="1" s="1"/>
  <c r="H104" i="1" s="1"/>
  <c r="B140" i="1" s="1"/>
  <c r="F107" i="1"/>
  <c r="G107" i="1" s="1"/>
  <c r="H107" i="1"/>
  <c r="B143" i="1" s="1"/>
  <c r="D165" i="1"/>
  <c r="E165" i="1" s="1"/>
  <c r="E131" i="1"/>
  <c r="W144" i="1"/>
  <c r="G184" i="1" s="1"/>
  <c r="D169" i="1"/>
  <c r="E169" i="1" s="1"/>
  <c r="E135" i="1"/>
  <c r="F133" i="1"/>
  <c r="G133" i="1" s="1"/>
  <c r="H133" i="1" s="1"/>
  <c r="B167" i="1" s="1"/>
  <c r="G46" i="1"/>
  <c r="G47" i="1" s="1"/>
  <c r="G49" i="1" s="1"/>
  <c r="C12" i="1" s="1"/>
  <c r="H44" i="1"/>
  <c r="G95" i="1"/>
  <c r="H95" i="1" s="1"/>
  <c r="B131" i="1" s="1"/>
  <c r="F92" i="1"/>
  <c r="G92" i="1" s="1"/>
  <c r="H92" i="1"/>
  <c r="B128" i="1" s="1"/>
  <c r="F67" i="1"/>
  <c r="U144" i="1"/>
  <c r="G150" i="1" s="1"/>
  <c r="D171" i="1"/>
  <c r="E171" i="1" s="1"/>
  <c r="E137" i="1"/>
  <c r="H57" i="1"/>
  <c r="B91" i="1" s="1"/>
  <c r="V144" i="1"/>
  <c r="G67" i="1" l="1"/>
  <c r="F75" i="1"/>
  <c r="F77" i="1" s="1"/>
  <c r="F78" i="1" s="1"/>
  <c r="G81" i="1" s="1"/>
  <c r="E144" i="1"/>
  <c r="F141" i="1"/>
  <c r="G141" i="1" s="1"/>
  <c r="H141" i="1" s="1"/>
  <c r="B175" i="1" s="1"/>
  <c r="F163" i="1"/>
  <c r="G163" i="1" s="1"/>
  <c r="H163" i="1"/>
  <c r="E146" i="1"/>
  <c r="E147" i="1" s="1"/>
  <c r="F166" i="1"/>
  <c r="G166" i="1" s="1"/>
  <c r="H166" i="1"/>
  <c r="F135" i="1"/>
  <c r="F140" i="1"/>
  <c r="G140" i="1" s="1"/>
  <c r="H140" i="1" s="1"/>
  <c r="B174" i="1" s="1"/>
  <c r="F131" i="1"/>
  <c r="F168" i="1"/>
  <c r="G168" i="1" s="1"/>
  <c r="H168" i="1"/>
  <c r="F139" i="1"/>
  <c r="G139" i="1" s="1"/>
  <c r="H139" i="1"/>
  <c r="B173" i="1" s="1"/>
  <c r="F142" i="1"/>
  <c r="G142" i="1" s="1"/>
  <c r="H142" i="1" s="1"/>
  <c r="B176" i="1" s="1"/>
  <c r="G131" i="1"/>
  <c r="H131" i="1" s="1"/>
  <c r="B165" i="1" s="1"/>
  <c r="E178" i="1"/>
  <c r="F143" i="1"/>
  <c r="G143" i="1" s="1"/>
  <c r="H143" i="1"/>
  <c r="B177" i="1" s="1"/>
  <c r="F164" i="1"/>
  <c r="G164" i="1" s="1"/>
  <c r="H164" i="1" s="1"/>
  <c r="F138" i="1"/>
  <c r="G138" i="1" s="1"/>
  <c r="H138" i="1" s="1"/>
  <c r="B172" i="1" s="1"/>
  <c r="G135" i="1"/>
  <c r="H135" i="1" s="1"/>
  <c r="B169" i="1" s="1"/>
  <c r="F128" i="1"/>
  <c r="G128" i="1" s="1"/>
  <c r="H128" i="1"/>
  <c r="B162" i="1" s="1"/>
  <c r="F167" i="1"/>
  <c r="G167" i="1" s="1"/>
  <c r="H167" i="1" s="1"/>
  <c r="F91" i="1"/>
  <c r="G186" i="1"/>
  <c r="H67" i="1" l="1"/>
  <c r="B101" i="1" s="1"/>
  <c r="G75" i="1"/>
  <c r="F176" i="1"/>
  <c r="G176" i="1" s="1"/>
  <c r="H176" i="1" s="1"/>
  <c r="F174" i="1"/>
  <c r="G174" i="1" s="1"/>
  <c r="H174" i="1" s="1"/>
  <c r="F169" i="1"/>
  <c r="G169" i="1" s="1"/>
  <c r="H169" i="1"/>
  <c r="F172" i="1"/>
  <c r="G172" i="1" s="1"/>
  <c r="H172" i="1" s="1"/>
  <c r="F175" i="1"/>
  <c r="G175" i="1" s="1"/>
  <c r="H175" i="1" s="1"/>
  <c r="F173" i="1"/>
  <c r="G173" i="1" s="1"/>
  <c r="H173" i="1" s="1"/>
  <c r="F177" i="1"/>
  <c r="G177" i="1" s="1"/>
  <c r="H177" i="1" s="1"/>
  <c r="F165" i="1"/>
  <c r="G165" i="1" s="1"/>
  <c r="H165" i="1"/>
  <c r="G91" i="1"/>
  <c r="H91" i="1" s="1"/>
  <c r="F162" i="1"/>
  <c r="G162" i="1" s="1"/>
  <c r="H162" i="1"/>
  <c r="E180" i="1"/>
  <c r="E181" i="1" s="1"/>
  <c r="G77" i="1" l="1"/>
  <c r="G78" i="1" s="1"/>
  <c r="G80" i="1" s="1"/>
  <c r="G82" i="1" s="1"/>
  <c r="C13" i="1" s="1"/>
  <c r="H75" i="1"/>
  <c r="F101" i="1"/>
  <c r="B108" i="1"/>
  <c r="B127" i="1"/>
  <c r="G101" i="1" l="1"/>
  <c r="H101" i="1" s="1"/>
  <c r="F108" i="1"/>
  <c r="F127" i="1"/>
  <c r="F110" i="1" l="1"/>
  <c r="F111" i="1" s="1"/>
  <c r="G108" i="1"/>
  <c r="G110" i="1" s="1"/>
  <c r="G111" i="1" s="1"/>
  <c r="G113" i="1" s="1"/>
  <c r="G115" i="1" s="1"/>
  <c r="C14" i="1" s="1"/>
  <c r="C17" i="1" s="1"/>
  <c r="B137" i="1"/>
  <c r="H108" i="1"/>
  <c r="G127" i="1"/>
  <c r="H127" i="1" s="1"/>
  <c r="B161" i="1" s="1"/>
  <c r="F137" i="1" l="1"/>
  <c r="B144" i="1"/>
  <c r="F161" i="1"/>
  <c r="G137" i="1" l="1"/>
  <c r="H137" i="1" s="1"/>
  <c r="B171" i="1" s="1"/>
  <c r="F144" i="1"/>
  <c r="G161" i="1"/>
  <c r="H161" i="1" s="1"/>
  <c r="F146" i="1" l="1"/>
  <c r="F147" i="1" s="1"/>
  <c r="G144" i="1"/>
  <c r="G146" i="1" s="1"/>
  <c r="G147" i="1" s="1"/>
  <c r="G149" i="1" s="1"/>
  <c r="G151" i="1" s="1"/>
  <c r="C15" i="1" s="1"/>
  <c r="F171" i="1"/>
  <c r="B178" i="1"/>
  <c r="G171" i="1" l="1"/>
  <c r="H171" i="1" s="1"/>
  <c r="F178" i="1"/>
  <c r="F180" i="1" l="1"/>
  <c r="F181" i="1" s="1"/>
  <c r="G178" i="1"/>
  <c r="G180" i="1" s="1"/>
  <c r="G181" i="1" s="1"/>
  <c r="G183" i="1" s="1"/>
  <c r="G185" i="1" s="1"/>
  <c r="G187" i="1" s="1"/>
  <c r="C16" i="1" s="1"/>
  <c r="C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sysadmin</author>
  </authors>
  <commentList>
    <comment ref="M131" authorId="0" shapeId="0" xr:uid="{00000000-0006-0000-0000-000001000000}">
      <text>
        <r>
          <rPr>
            <b/>
            <sz val="8"/>
            <color indexed="81"/>
            <rFont val="Tahoma"/>
            <family val="2"/>
          </rPr>
          <t>sysadmin:</t>
        </r>
        <r>
          <rPr>
            <sz val="8"/>
            <color indexed="81"/>
            <rFont val="Tahoma"/>
            <family val="2"/>
          </rPr>
          <t xml:space="preserve">
overwritten to zero due to negative opening UCC in Dx</t>
        </r>
      </text>
    </comment>
    <comment ref="M165" authorId="0" shapeId="0" xr:uid="{00000000-0006-0000-0000-000002000000}">
      <text>
        <r>
          <rPr>
            <b/>
            <sz val="8"/>
            <color indexed="81"/>
            <rFont val="Tahoma"/>
            <family val="2"/>
          </rPr>
          <t>sysadmin:</t>
        </r>
        <r>
          <rPr>
            <sz val="8"/>
            <color indexed="81"/>
            <rFont val="Tahoma"/>
            <family val="2"/>
          </rPr>
          <t xml:space="preserve">
overwritten to zero due to negative opening UCC in Dx</t>
        </r>
      </text>
    </comment>
  </commentList>
</comments>
</file>

<file path=xl/sharedStrings.xml><?xml version="1.0" encoding="utf-8"?>
<sst xmlns="http://schemas.openxmlformats.org/spreadsheetml/2006/main" count="375" uniqueCount="87">
  <si>
    <t>1-22-G-SEC-223 (attachment 1)</t>
  </si>
  <si>
    <t>Hydro One</t>
  </si>
  <si>
    <t>Tax Variance Forecast for Accelerated CCA (2021 to 2022)</t>
  </si>
  <si>
    <t>Methodology</t>
  </si>
  <si>
    <t>To estimated the impact of accelerated CCA on the rates, we have calculated the incremental CCA under the new rules  based on the amount of additions embedded in the  2021 and 2022 application period for Distribution .   There is no accelerated depreciation for Transmission, since the impact was reflected in the 2020-2022 rates for Transmission.</t>
  </si>
  <si>
    <t>https://teams.hydroone.com/sites/400/4050/02%20Regulatory/OEB/01%20RATE%20FILING/HONI/JRAP%202023-2027/01%20Prefiled%20Evidence/Regulatory%20Exhibit/Accelerated%20CCA%20Schedules/Copy%20of%202019-06-11%20Accelerated%20CCA%20-%20Blue%20Page%20and%20DX%20v2%20to%20KPMG.xlsx</t>
  </si>
  <si>
    <t xml:space="preserve">Forecasted Tax Variance relating to  Accelerated CCA </t>
  </si>
  <si>
    <t>DX</t>
  </si>
  <si>
    <t>TX</t>
  </si>
  <si>
    <t>Total</t>
  </si>
  <si>
    <t xml:space="preserve">Additions eligible for accelerated CCA </t>
  </si>
  <si>
    <t>D - Note 1</t>
  </si>
  <si>
    <t>Additions eligible for accelerated CCA</t>
  </si>
  <si>
    <t>M - Note 1</t>
  </si>
  <si>
    <t>DISTRIBUTION</t>
  </si>
  <si>
    <t>A</t>
  </si>
  <si>
    <t>B</t>
  </si>
  <si>
    <t xml:space="preserve">C </t>
  </si>
  <si>
    <t>E = B/2*C*D</t>
  </si>
  <si>
    <t>F = A * C</t>
  </si>
  <si>
    <t>G = E+ F</t>
  </si>
  <si>
    <t>H  = A + G</t>
  </si>
  <si>
    <t>TRANSMISSION</t>
  </si>
  <si>
    <t>I</t>
  </si>
  <si>
    <t>J</t>
  </si>
  <si>
    <t>K</t>
  </si>
  <si>
    <t>N = J/2*K*M</t>
  </si>
  <si>
    <t>O  = I * K</t>
  </si>
  <si>
    <t>Q</t>
  </si>
  <si>
    <t>CCA Class</t>
  </si>
  <si>
    <t>Opening UCC ADJ</t>
  </si>
  <si>
    <t>Tax Additions</t>
  </si>
  <si>
    <t>CCA Rate</t>
  </si>
  <si>
    <t>Incremental CCA under Accelerated CCA</t>
  </si>
  <si>
    <t>Incremental reduction/ (increase) Consequential CCA</t>
  </si>
  <si>
    <t>Net incremental CCA under Accelerated CCA</t>
  </si>
  <si>
    <t>Ending UCC Adjustment</t>
  </si>
  <si>
    <t>Class 1</t>
  </si>
  <si>
    <t>Class 2</t>
  </si>
  <si>
    <t>Class 3</t>
  </si>
  <si>
    <t>Class 6</t>
  </si>
  <si>
    <t>Class 7</t>
  </si>
  <si>
    <t>Class 8</t>
  </si>
  <si>
    <t>Class 9</t>
  </si>
  <si>
    <t>Class 10</t>
  </si>
  <si>
    <r>
      <t>Class 12</t>
    </r>
    <r>
      <rPr>
        <b/>
        <sz val="10"/>
        <rFont val="Arial"/>
        <family val="2"/>
      </rPr>
      <t xml:space="preserve"> </t>
    </r>
  </si>
  <si>
    <t>Note 2</t>
  </si>
  <si>
    <t>Class 12</t>
  </si>
  <si>
    <t>Class 13</t>
  </si>
  <si>
    <t>N/A</t>
  </si>
  <si>
    <t>Class 14.1</t>
  </si>
  <si>
    <t>Class 17</t>
  </si>
  <si>
    <t>Class 42</t>
  </si>
  <si>
    <t>Class 45</t>
  </si>
  <si>
    <t>Class 46</t>
  </si>
  <si>
    <t>Class 47</t>
  </si>
  <si>
    <t>Class 50</t>
  </si>
  <si>
    <t>ECE</t>
  </si>
  <si>
    <t>Tax Rate</t>
  </si>
  <si>
    <t>Tax Effected</t>
  </si>
  <si>
    <t>Gross up</t>
  </si>
  <si>
    <t>2018 Amount in Variance Account</t>
  </si>
  <si>
    <t>Grossed up</t>
  </si>
  <si>
    <t>Total CCA Claimed</t>
  </si>
  <si>
    <t>Less Consequential CCA related to 2018</t>
  </si>
  <si>
    <t>Note 3</t>
  </si>
  <si>
    <t>2019 Amount in Variance Account</t>
  </si>
  <si>
    <t>Not Applicable for TX since accelerated CCA was included in the TX 2020-2022 rate application</t>
  </si>
  <si>
    <t>2020 Amount in Variance Account</t>
  </si>
  <si>
    <t>Amounts tie to forecast in the above (with the exception of 2022 which incorporates consequential CCA from 2018)</t>
  </si>
  <si>
    <t>ADDITIONS</t>
  </si>
  <si>
    <t>CONSEQUENTIAL CCA</t>
  </si>
  <si>
    <t>Additions</t>
  </si>
  <si>
    <t>2019 Lower UCC due to 2018 Accel CCA</t>
  </si>
  <si>
    <t>2020 Impact</t>
  </si>
  <si>
    <t>Ending UCC</t>
  </si>
  <si>
    <t>2021 Impact</t>
  </si>
  <si>
    <t>2022 Impact</t>
  </si>
  <si>
    <t>Class 35</t>
  </si>
  <si>
    <t>Class 52</t>
  </si>
  <si>
    <t>E = B*C*D</t>
  </si>
  <si>
    <t>Sub Total</t>
  </si>
  <si>
    <t>Add cumulative 2018 Consequential CCA</t>
  </si>
  <si>
    <t>Net Amount to be recorded for 2020</t>
  </si>
  <si>
    <r>
      <rPr>
        <b/>
        <sz val="10"/>
        <rFont val="Arial"/>
        <family val="2"/>
      </rPr>
      <t>Note 1</t>
    </r>
    <r>
      <rPr>
        <sz val="10"/>
        <rFont val="Arial"/>
        <family val="2"/>
      </rPr>
      <t>:  The percentage represents the proportion of the total annual in-service additions that were Eligible Assets (i.e., costs incurred after November 20, 2018 and placed in service before December 31 of each year).</t>
    </r>
  </si>
  <si>
    <r>
      <rPr>
        <b/>
        <sz val="10"/>
        <rFont val="Arial"/>
        <family val="2"/>
      </rPr>
      <t xml:space="preserve">Note 2 </t>
    </r>
    <r>
      <rPr>
        <sz val="10"/>
        <rFont val="Arial"/>
        <family val="2"/>
      </rPr>
      <t>- The Accelerated CCA formula for Class 12 is modified to only be 1X normal CCA, since the CCA cannot exceed in-year additions</t>
    </r>
  </si>
  <si>
    <r>
      <rPr>
        <b/>
        <sz val="10"/>
        <rFont val="Arial"/>
        <family val="2"/>
      </rPr>
      <t>Note 3 -</t>
    </r>
    <r>
      <rPr>
        <sz val="10"/>
        <rFont val="Arial"/>
        <family val="2"/>
      </rPr>
      <t xml:space="preserve"> In accordance with the TX 2020-2022 decision issued in 2020, the benefit of Accelerated CCA for 2018 has been included in the variance account for both transmission and distribution. However, the Consequential CCA impact relating to reduced UCC balances in subsequent years has not been incorporated.   Rather than adjusting the prior 2019 and 2020 audited tax variance  balances  to incorporate the 2018 Consequential CCA, the cumulative Consequential CCA (i.e. from 2019 to 2022)  related to 2018 Accelerated CCA will be recorded in 2022 for efficiency as the estimated cumulative amount (under $2M) is not material.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</si>
</sst>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_);_(* \(#,##0.0\);_(* &quot;-&quot;??_);_(@_)"/>
    <numFmt numFmtId="165" formatCode="_(* #,##0_);_(* \(#,##0\);_(* &quot;-&quot;??_);_(@_)"/>
    <numFmt numFmtId="166" formatCode="_(* #,##0.0_);_(* \(#,##0.0\);_(* &quot;-&quot;?_);_(@_)"/>
    <numFmt numFmtId="167" formatCode="0.0%"/>
    <numFmt numFmtId="168" formatCode="_(* #,##0.000_);_(* \(#,##0.000\);_(* &quot;-&quot;??_);_(@_)"/>
  </numFmts>
  <fonts count="15">
    <font>
      <sz val="10"/>
      <name val="Arial"/>
      <family val="2"/>
    </font>
    <font>
      <sz val="10"/>
      <name val="Arial"/>
      <family val="2"/>
    </font>
    <font>
      <b/>
      <sz val="11"/>
      <name val="Arial"/>
      <family val="2"/>
    </font>
    <font>
      <b/>
      <u/>
      <sz val="11"/>
      <name val="Arial"/>
      <family val="2"/>
    </font>
    <font>
      <sz val="11"/>
      <name val="Arial"/>
      <family val="2"/>
    </font>
    <font>
      <u/>
      <sz val="11"/>
      <name val="Arial"/>
      <family val="2"/>
    </font>
    <font>
      <b/>
      <u/>
      <sz val="10"/>
      <name val="Arial"/>
      <family val="2"/>
    </font>
    <font>
      <sz val="10"/>
      <color rgb="FFFF0000"/>
      <name val="Arial"/>
      <family val="2"/>
    </font>
    <font>
      <sz val="9"/>
      <name val="Arial"/>
      <family val="2"/>
    </font>
    <font>
      <b/>
      <sz val="10"/>
      <color rgb="FFFF0000"/>
      <name val="Arial"/>
      <family val="2"/>
    </font>
    <font>
      <b/>
      <sz val="10"/>
      <name val="Arial"/>
      <family val="2"/>
    </font>
    <font>
      <sz val="8"/>
      <name val="Arial"/>
      <family val="2"/>
    </font>
    <font>
      <b/>
      <sz val="8"/>
      <name val="Arial"/>
      <family val="2"/>
    </font>
    <font>
      <b/>
      <sz val="8"/>
      <color indexed="81"/>
      <name val="Tahoma"/>
      <family val="2"/>
    </font>
    <font>
      <sz val="8"/>
      <color indexed="81"/>
      <name val="Tahoma"/>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1" fillId="0" borderId="0" xfId="0" applyFont="1" applyAlignment="1">
      <alignment horizontal="left" wrapText="1"/>
    </xf>
    <xf numFmtId="0" fontId="6" fillId="0" borderId="0" xfId="0" applyFont="1" applyAlignment="1">
      <alignment horizontal="left"/>
    </xf>
    <xf numFmtId="0" fontId="1" fillId="0" borderId="0" xfId="0" applyFont="1" applyAlignment="1">
      <alignment horizontal="left"/>
    </xf>
    <xf numFmtId="0" fontId="1" fillId="0" borderId="1" xfId="0" applyFont="1" applyBorder="1" applyAlignment="1">
      <alignment horizontal="center" wrapText="1"/>
    </xf>
    <xf numFmtId="164" fontId="1" fillId="0" borderId="0" xfId="1" applyNumberFormat="1" applyFont="1" applyFill="1" applyAlignment="1">
      <alignment horizontal="left" wrapText="1"/>
    </xf>
    <xf numFmtId="0" fontId="7" fillId="0" borderId="0" xfId="0" applyFont="1" applyAlignment="1">
      <alignment horizontal="left"/>
    </xf>
    <xf numFmtId="164" fontId="1" fillId="0" borderId="2" xfId="1" applyNumberFormat="1" applyFont="1" applyFill="1" applyBorder="1" applyAlignment="1">
      <alignment horizontal="left" wrapText="1"/>
    </xf>
    <xf numFmtId="165" fontId="1" fillId="0" borderId="2" xfId="1" applyNumberFormat="1" applyFont="1" applyFill="1" applyBorder="1" applyAlignment="1">
      <alignment horizontal="left" wrapText="1"/>
    </xf>
    <xf numFmtId="164" fontId="1" fillId="0" borderId="0" xfId="1" applyNumberFormat="1" applyFont="1" applyFill="1" applyBorder="1" applyAlignment="1">
      <alignment horizontal="left" wrapText="1"/>
    </xf>
    <xf numFmtId="165" fontId="1" fillId="0" borderId="0" xfId="1" applyNumberFormat="1" applyFont="1" applyFill="1" applyBorder="1" applyAlignment="1">
      <alignment horizontal="left" wrapText="1"/>
    </xf>
    <xf numFmtId="166" fontId="1" fillId="0" borderId="0" xfId="0" applyNumberFormat="1" applyFont="1" applyAlignment="1">
      <alignment horizontal="left" wrapText="1"/>
    </xf>
    <xf numFmtId="164" fontId="1" fillId="0" borderId="0" xfId="0" applyNumberFormat="1" applyFont="1" applyAlignment="1">
      <alignment horizontal="left" wrapText="1"/>
    </xf>
    <xf numFmtId="43" fontId="0" fillId="0" borderId="0" xfId="1" applyFont="1"/>
    <xf numFmtId="43" fontId="0" fillId="0" borderId="0" xfId="0" applyNumberFormat="1"/>
    <xf numFmtId="0" fontId="1" fillId="0" borderId="0" xfId="0" applyFont="1"/>
    <xf numFmtId="43" fontId="8" fillId="0" borderId="0" xfId="1" applyFont="1"/>
    <xf numFmtId="43" fontId="8" fillId="0" borderId="0" xfId="1" applyFont="1" applyFill="1"/>
    <xf numFmtId="167" fontId="0" fillId="0" borderId="0" xfId="2" applyNumberFormat="1" applyFont="1"/>
    <xf numFmtId="0" fontId="9" fillId="0" borderId="0" xfId="0" applyFont="1"/>
    <xf numFmtId="0" fontId="10" fillId="0" borderId="0" xfId="0" applyFont="1"/>
    <xf numFmtId="0" fontId="9" fillId="0" borderId="0" xfId="0" applyFont="1" applyAlignment="1">
      <alignment horizontal="center"/>
    </xf>
    <xf numFmtId="167" fontId="9" fillId="0" borderId="0" xfId="2" applyNumberFormat="1" applyFont="1" applyAlignment="1">
      <alignment horizontal="center"/>
    </xf>
    <xf numFmtId="0" fontId="10" fillId="2" borderId="0" xfId="0" applyFont="1" applyFill="1" applyAlignment="1">
      <alignment horizontal="center" wrapText="1"/>
    </xf>
    <xf numFmtId="43" fontId="10" fillId="0" borderId="0" xfId="1" applyFont="1"/>
    <xf numFmtId="43" fontId="0" fillId="0" borderId="0" xfId="1" applyFont="1" applyBorder="1"/>
    <xf numFmtId="164" fontId="0" fillId="0" borderId="0" xfId="1" applyNumberFormat="1" applyFont="1"/>
    <xf numFmtId="9" fontId="0" fillId="0" borderId="0" xfId="0" applyNumberFormat="1"/>
    <xf numFmtId="164" fontId="0" fillId="0" borderId="0" xfId="1" applyNumberFormat="1" applyFont="1" applyFill="1"/>
    <xf numFmtId="164" fontId="0" fillId="0" borderId="0" xfId="1" applyNumberFormat="1" applyFont="1" applyFill="1" applyBorder="1"/>
    <xf numFmtId="9" fontId="0" fillId="0" borderId="0" xfId="0" applyNumberFormat="1" applyAlignment="1">
      <alignment horizontal="center"/>
    </xf>
    <xf numFmtId="9" fontId="1" fillId="0" borderId="0" xfId="0" applyNumberFormat="1" applyFont="1" applyAlignment="1">
      <alignment horizontal="center"/>
    </xf>
    <xf numFmtId="164" fontId="0" fillId="0" borderId="0" xfId="1" applyNumberFormat="1" applyFont="1" applyBorder="1"/>
    <xf numFmtId="43" fontId="1" fillId="0" borderId="0" xfId="0" applyNumberFormat="1" applyFont="1"/>
    <xf numFmtId="43" fontId="0" fillId="0" borderId="2" xfId="1" applyFont="1" applyBorder="1"/>
    <xf numFmtId="164" fontId="0" fillId="0" borderId="2" xfId="1" applyNumberFormat="1" applyFont="1" applyBorder="1"/>
    <xf numFmtId="9" fontId="0" fillId="0" borderId="2" xfId="0" applyNumberFormat="1" applyBorder="1"/>
    <xf numFmtId="164" fontId="0" fillId="0" borderId="2" xfId="1" applyNumberFormat="1" applyFont="1" applyFill="1" applyBorder="1"/>
    <xf numFmtId="43" fontId="1" fillId="0" borderId="2" xfId="0" applyNumberFormat="1" applyFont="1" applyBorder="1"/>
    <xf numFmtId="43" fontId="0" fillId="0" borderId="2" xfId="0" applyNumberFormat="1" applyBorder="1"/>
    <xf numFmtId="9" fontId="1" fillId="0" borderId="0" xfId="0" applyNumberFormat="1" applyFont="1"/>
    <xf numFmtId="167" fontId="0" fillId="0" borderId="2" xfId="2" applyNumberFormat="1" applyFont="1" applyFill="1" applyBorder="1"/>
    <xf numFmtId="167" fontId="0" fillId="0" borderId="2" xfId="2" applyNumberFormat="1" applyFont="1" applyBorder="1"/>
    <xf numFmtId="164" fontId="10" fillId="0" borderId="0" xfId="1" applyNumberFormat="1" applyFont="1" applyFill="1" applyBorder="1"/>
    <xf numFmtId="164" fontId="1" fillId="3" borderId="3" xfId="0" applyNumberFormat="1" applyFont="1" applyFill="1" applyBorder="1"/>
    <xf numFmtId="164" fontId="0" fillId="3" borderId="4" xfId="1" applyNumberFormat="1" applyFont="1" applyFill="1" applyBorder="1"/>
    <xf numFmtId="164" fontId="0" fillId="3" borderId="5" xfId="1" applyNumberFormat="1" applyFont="1" applyFill="1" applyBorder="1"/>
    <xf numFmtId="167" fontId="0" fillId="0" borderId="0" xfId="2" applyNumberFormat="1" applyFont="1" applyFill="1"/>
    <xf numFmtId="0" fontId="10" fillId="0" borderId="0" xfId="0" applyFont="1" applyAlignment="1">
      <alignment horizontal="center" wrapText="1"/>
    </xf>
    <xf numFmtId="164" fontId="0" fillId="0" borderId="0" xfId="0" applyNumberFormat="1"/>
    <xf numFmtId="9" fontId="0" fillId="0" borderId="0" xfId="2" applyFont="1"/>
    <xf numFmtId="9" fontId="0" fillId="0" borderId="0" xfId="0" applyNumberFormat="1" applyAlignment="1">
      <alignment horizontal="right"/>
    </xf>
    <xf numFmtId="9" fontId="0" fillId="0" borderId="0" xfId="2" applyFont="1" applyAlignment="1">
      <alignment horizontal="center"/>
    </xf>
    <xf numFmtId="164" fontId="0" fillId="0" borderId="2" xfId="0" applyNumberFormat="1" applyBorder="1"/>
    <xf numFmtId="9" fontId="0" fillId="0" borderId="2" xfId="2" applyFont="1" applyBorder="1"/>
    <xf numFmtId="167" fontId="0" fillId="0" borderId="0" xfId="2" applyNumberFormat="1" applyFont="1" applyBorder="1"/>
    <xf numFmtId="43" fontId="1" fillId="0" borderId="6" xfId="0" applyNumberFormat="1" applyFont="1" applyBorder="1"/>
    <xf numFmtId="0" fontId="0" fillId="0" borderId="7" xfId="0" applyBorder="1"/>
    <xf numFmtId="43" fontId="0" fillId="0" borderId="7" xfId="0" applyNumberFormat="1" applyBorder="1"/>
    <xf numFmtId="164" fontId="0" fillId="0" borderId="8" xfId="1" applyNumberFormat="1" applyFont="1" applyBorder="1"/>
    <xf numFmtId="43" fontId="1" fillId="0" borderId="9" xfId="0" applyNumberFormat="1" applyFont="1" applyBorder="1"/>
    <xf numFmtId="164" fontId="0" fillId="0" borderId="10" xfId="1" applyNumberFormat="1" applyFont="1" applyBorder="1"/>
    <xf numFmtId="164" fontId="1" fillId="3" borderId="11" xfId="0" applyNumberFormat="1" applyFont="1" applyFill="1" applyBorder="1"/>
    <xf numFmtId="0" fontId="0" fillId="3" borderId="2" xfId="0" applyFill="1" applyBorder="1"/>
    <xf numFmtId="164" fontId="0" fillId="3" borderId="10" xfId="1" applyNumberFormat="1" applyFont="1" applyFill="1" applyBorder="1"/>
    <xf numFmtId="164" fontId="1" fillId="0" borderId="0" xfId="0" applyNumberFormat="1" applyFont="1"/>
    <xf numFmtId="43" fontId="0" fillId="0" borderId="0" xfId="1" applyFont="1" applyFill="1" applyBorder="1"/>
    <xf numFmtId="168" fontId="0" fillId="0" borderId="0" xfId="0" applyNumberFormat="1"/>
    <xf numFmtId="167" fontId="0" fillId="0" borderId="0" xfId="2" applyNumberFormat="1" applyFont="1" applyFill="1" applyBorder="1"/>
    <xf numFmtId="0" fontId="11" fillId="0" borderId="0" xfId="0" applyFont="1"/>
    <xf numFmtId="0" fontId="12" fillId="2" borderId="0" xfId="0" applyFont="1" applyFill="1" applyAlignment="1">
      <alignment horizontal="center" wrapText="1"/>
    </xf>
    <xf numFmtId="43" fontId="11" fillId="0" borderId="0" xfId="1" applyFont="1"/>
    <xf numFmtId="0" fontId="11" fillId="0" borderId="2" xfId="0" applyFont="1" applyBorder="1"/>
    <xf numFmtId="9" fontId="0" fillId="0" borderId="0" xfId="2" applyFont="1" applyBorder="1"/>
    <xf numFmtId="9" fontId="0" fillId="0" borderId="0" xfId="2" applyFont="1" applyBorder="1" applyAlignment="1">
      <alignment horizontal="center"/>
    </xf>
    <xf numFmtId="164" fontId="1" fillId="0" borderId="9" xfId="0" applyNumberFormat="1" applyFont="1" applyBorder="1"/>
    <xf numFmtId="164" fontId="0" fillId="0" borderId="12" xfId="1" applyNumberFormat="1" applyFont="1" applyFill="1" applyBorder="1"/>
    <xf numFmtId="43" fontId="1" fillId="4" borderId="9" xfId="0" applyNumberFormat="1" applyFont="1" applyFill="1" applyBorder="1"/>
    <xf numFmtId="0" fontId="0" fillId="4" borderId="0" xfId="0" applyFill="1"/>
    <xf numFmtId="164" fontId="0" fillId="4" borderId="10" xfId="1" applyNumberFormat="1" applyFont="1" applyFill="1" applyBorder="1"/>
    <xf numFmtId="43" fontId="1" fillId="0" borderId="11" xfId="0" applyNumberFormat="1" applyFont="1" applyBorder="1"/>
    <xf numFmtId="0" fontId="0" fillId="0" borderId="2" xfId="0" applyBorder="1"/>
    <xf numFmtId="0" fontId="7" fillId="0" borderId="0" xfId="0" applyFont="1"/>
    <xf numFmtId="43" fontId="0" fillId="0" borderId="0" xfId="1" applyFont="1" applyFill="1"/>
    <xf numFmtId="43" fontId="11" fillId="0" borderId="0" xfId="1" applyFont="1" applyFill="1"/>
    <xf numFmtId="0" fontId="4" fillId="0" borderId="0" xfId="0" applyFont="1" applyAlignment="1">
      <alignment horizontal="left" vertical="center" wrapText="1"/>
    </xf>
    <xf numFmtId="0" fontId="1" fillId="0" borderId="0" xfId="0" applyFont="1" applyAlignment="1">
      <alignment horizontal="lef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customXml" Target="../customXml/item1.xml"/><Relationship Id="rId5" Type="http://schemas.openxmlformats.org/officeDocument/2006/relationships/externalLink" Target="externalLinks/externalLink4.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sharedStrings" Target="sharedStrings.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customXml" Target="../customXml/item2.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calcChain" Target="calcChain.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BP%20-%20RMDx/2003%20Dx%20Tariff%20021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Feb%20Direct%20LDC%20CSS%20Actual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an%20Direct%20LDC%20CSS%20Actual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uly%20Direct%20LDC%20CSS%20Actua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une%20Direct%20LDC%20CSS%20Actual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Mar%20Direct%20LDC%20CSS%20Actua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May%20Direct%20LDC%20CSS%20Actua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Nov%20Direct%20LDC%20CSS%20Actual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Oct%20Direct%20LDC%20CSS%20Actual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Sept%20Direct%20LDC%20CSS%20Actual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Retail%20and%20MEU%20Actuals%20-%20Ja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BP%20-%20RMDx/Old%20011022/BIG%20DX%20010629a%20010719a%20BAS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Apr%20CSS%20Actual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Aug%20CSS%20Actual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Dec%20CSS%20Actua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Feb%20CSS%20Actual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an%20CSS%20Actual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uly%20CSS%20Actua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une%20CSS%20Actual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Mar%20CSS%20Actual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May%20CSS%20Actual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Nov%20CSS%20Actua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Revenue%20Management/PreMarketOpen/PV%20Model%20%20March%202002%20Rate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Oct%20CSS%20Actual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Sept%20CSS%20Actual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BP%20-%20RMTx/Old%20011022/Restructuring%20Year%202001/December%202000%20Restructuring%20Comparison%20Source%20Data.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G:\Audit%20Information\4.0%20Phase%20III%20-%20Ongoing%204.3%20Rebate\4.3%20Calculation%20of%20Payments%20from%20or%20to%20IMO\F_June%202003\a)%20May-03%201506%20Calculations%20&amp;%20Form%201506%20Attachement.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Audit%20Information\4.0%20Phase%20III%20-%20Ongoing%204.3%20Rebate\4.3%20Calculation%20of%20Payments%20from%20or%20to%20IMO\G_July%202003\a)%20Jun-03%201506%20Calculations%20&amp;%20Form%201506%20Attachmen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My%20Documents\HON%20bypass%20current%20study\Backup-TRF&amp;LINE-Bypass%20dec1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teams.hydroone.com/sites/400/4050/2019/03%20Business%20Plan/Enhanced%20CCA%20estimate%20(2018%20Fall%20econ%20update)/Actual%20CIP%20In%20service%20data%20and%20estimates/2018/FACS%20Distribution%20-%202018-12.xlsm"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teams.hydroone.com/sites/400/4050/2019/03%20Business%20Plan/Enhanced%20CCA%20estimate%20(2018%20Fall%20econ%20update)/Actual%20CIP%20ISA%20estimate/1.%202018-2019%20CIP%20drawdown%20estimate%20rev%20Aug%2030%20(SY)%20v4.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teams.hydroone.com/sites/cc/fa/far/FACS%20Master%20Files/TB%20master/MASTER%20TB.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COP%20Accrual%20from%20Joanna%20Lee/04-04%20Data%20for%20Accru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BP%20-%20RMTx/2003%20Dx%20Tariff%200212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BP%20-%20RMTx/DJC%20Retail%20Revenue%20020319d%20New%20LF%20020321a.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H1_Fin_Models/TX%20Connection%20Model%20Development/Tx%20Connection%20Model%20%20Version%2003A%20Mar-13-03%20Test%20-%20Refined%20Version.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FINAL%2004-01%20COP%20Variance%20Data.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DRAFT#2 03-09 Data for Sep-03 Preliminary IMO Invoice Estimat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Apr-03%20IMO%20Invoice%20Estimate%20Data%20(5%20business%20day%20after%20month%20end).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REPORTNG/Integration/2000/05-2000/SLA%20Reporting%20Input.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New%20Name%20XNV's/iscextss.xnv"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WINNT/Profiles/396116/Desktop/based%20pensionable%20earnings%20for%20Q4%20200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team/Business%20Plan%20Models/Tx/RMTx%202007%20BP061208a_070828_Existing%20Rates&amp;%20CDM.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v2%20DRAFT%2004-02%20COP%20Variance%20Dat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BP%20-%20RMTx/Old%20011022/BIG%20DX%20010629a%20010719a%20BASE.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Vortex-ho3\financebusinessplanning\2009-13%20Business%20Plan%20Documents\2009-13%20BP%20Models\Trending\Journal%20Entries\Budget%20Upload%20Template%2008-%20%20%20hoi%20100.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HydroOne%20Benefits%20Forecast%20%20May-29-03.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ob2\accounting\Accounting%20Files\Peoples%20Soft%20Accts\Matrix%20to%20PeopleSof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Directs%20and%20LDCs%20Actuals%20-%20Ja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Apr%20Direct%20LDC%20CSS%20Actual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Aug%20Direct%20LDC%20CSS%20Actual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Dec%20Direct%20LDC%20CSS%20Actua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Dummy Data from CS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Aug CSS Actuals"/>
    </sheetNames>
    <sheetDataSet>
      <sheetData sheetId="0"/>
      <sheetData sheetId="1"/>
      <sheetData sheetId="2"/>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Jan CSS Actuals"/>
    </sheetNames>
    <sheetDataSet>
      <sheetData sheetId="0"/>
      <sheetData sheetId="1"/>
      <sheetData sheetId="2"/>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resion"/>
      <sheetName val="97PVModel"/>
      <sheetName val="Rev2002"/>
      <sheetName val="Revenue_New_PV"/>
    </sheetNames>
    <sheetDataSet>
      <sheetData sheetId="0"/>
      <sheetData sheetId="1"/>
      <sheetData sheetId="2"/>
      <sheetData sheetId="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Jan 24-2001"/>
      <sheetName val="Source Mar 1-2001"/>
      <sheetName val="Accounts Adjusted"/>
    </sheetNames>
    <sheetDataSet>
      <sheetData sheetId="0"/>
      <sheetData sheetId="1"/>
      <sheetData sheetId="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1 1506 Current Month"/>
      <sheetName val="H1 1506 prior months"/>
      <sheetName val="H1 1506 summary"/>
      <sheetName val="1506 Attachment"/>
    </sheetNames>
    <sheetDataSet>
      <sheetData sheetId="0"/>
      <sheetData sheetId="1" refreshError="1"/>
      <sheetData sheetId="2" refreshError="1"/>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1 1506 Current Month"/>
      <sheetName val="H1 1506 prior months"/>
      <sheetName val="H1 1506 summary"/>
      <sheetName val="1506 Attachment"/>
      <sheetName val="Total from CSS (Retail and MEU)"/>
    </sheetNames>
    <sheetDataSet>
      <sheetData sheetId="0"/>
      <sheetData sheetId="1" refreshError="1"/>
      <sheetData sheetId="2" refreshError="1"/>
      <sheetData sheetId="3"/>
      <sheetData sheetId="4"/>
      <sheetData sheetId="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es"/>
      <sheetName val="Load-2002"/>
      <sheetName val="load12"/>
      <sheetName val="Top-loads"/>
      <sheetName val="TRF-Bypass"/>
      <sheetName val="trf-bypass-H1"/>
      <sheetName val="Line-CTSand MTS"/>
      <sheetName val="Line-Bypass-nonH1"/>
      <sheetName val="Line-Bypass-Cables"/>
      <sheetName val="Line-Bypass-H1-Supp"/>
      <sheetName val="Additional-TC&amp;LC"/>
      <sheetName val="Summary"/>
      <sheetName val="2. Index"/>
      <sheetName val="Total from CSS (Retail and MEU)"/>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 600 SSM"/>
      <sheetName val="Cons TB"/>
      <sheetName val="Instructions"/>
      <sheetName val="Mapping"/>
      <sheetName val="Status"/>
      <sheetName val="range mapping"/>
      <sheetName val="Macro Code"/>
      <sheetName val="Data Dictionary"/>
      <sheetName val="CAPEX SUMMARY"/>
      <sheetName val="CAPEX DETAIL (TX_DX_ALL SUBS)"/>
      <sheetName val="CAPEX (alloc%_SuspDetail_MFA)"/>
      <sheetName val="Susp support(CIP_CAPEX) working"/>
      <sheetName val="CAPEX for Flash"/>
      <sheetName val="Summary"/>
      <sheetName val="Costs"/>
      <sheetName val="Accum Deprec"/>
      <sheetName val="CIP"/>
      <sheetName val="CAPEX"/>
      <sheetName val="In Service Additions"/>
      <sheetName val="Costs - Intangibles"/>
      <sheetName val="Accum Deprec - Intangibles"/>
      <sheetName val="CIP - Intangibles"/>
      <sheetName val="CIP - Intangibles-FA-10"/>
      <sheetName val="YTD Intangible CIP by PID"/>
      <sheetName val="OPA Breakdown"/>
      <sheetName val="PP&amp;E"/>
      <sheetName val="PPE Roll Forward"/>
      <sheetName val="PPE Fixed Assets"/>
      <sheetName val="PPE Intangibles"/>
      <sheetName val="Depn Exp  vs Change accdep"/>
      <sheetName val="MONTHLY UPDATES"/>
      <sheetName val="PV-FIXED ASSETS ACCOUNTS"/>
      <sheetName val="CCRefund_zrn_zro trans"/>
      <sheetName val="Budget-Hydro One"/>
      <sheetName val="Depr ALL Budget"/>
      <sheetName val="Hydro One Re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 legal entities"/>
      <sheetName val="CIP drawdown est Dec 2018 (2)"/>
      <sheetName val="Procedures"/>
      <sheetName val="2019 --&gt;"/>
      <sheetName val="CIP drawdown est July 2019"/>
      <sheetName val="2019 YTD ISA --&gt;"/>
      <sheetName val="Pivot Jul2019 HONI ISA excl 222"/>
      <sheetName val="PIvot Jul2019 ISA Seg 222"/>
      <sheetName val="July 2019 ISA HONI excl Seg 222"/>
      <sheetName val="July 2019 ISA Seg 222"/>
      <sheetName val="July 2019 FA-050 Allocated"/>
      <sheetName val="2018 --&gt;"/>
      <sheetName val="FA-10"/>
      <sheetName val="Dec 2018 ISA --&gt;"/>
      <sheetName val="Pivot Dec 2018 Seg 222"/>
      <sheetName val="Pivot Dec2018 HONI ISA excl 222"/>
      <sheetName val="Dec 2018 ISA Seg 222"/>
      <sheetName val="Dec 2018 ISA HONI excl 222 rev"/>
      <sheetName val="Dec 2018 FACS --&gt;"/>
      <sheetName val="Dec 2018 FACS Cost adds"/>
      <sheetName val="CIP drawdown est Dec 2018"/>
      <sheetName val="Dec 2018 Costs - Intangibles"/>
      <sheetName val="Dec 2018 FACS ISA"/>
      <sheetName val="Nov 2018 CIP -&gt;"/>
      <sheetName val="Pivot Nov 2018 CIP closing"/>
      <sheetName val="PV-FA GL ACCOUNTS Nov 2018 CIP"/>
      <sheetName val="Nov 30 2018 Detailed AUC by AR"/>
      <sheetName val="Nov 2018 CIP FACS"/>
      <sheetName val="Nov 2018 CIP - Intangibles FACS"/>
      <sheetName val="Status By H1 Networks"/>
      <sheetName val="Status By Functional Area"/>
      <sheetName val="Top 10 AUC Values"/>
      <sheetName val="Filter Summary"/>
      <sheetName val="Report Defini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pping"/>
      <sheetName val="Range Mapping"/>
      <sheetName val="T-Code"/>
      <sheetName val="CM Download"/>
      <sheetName val="CM YTD Data"/>
      <sheetName val="Prior YE TB"/>
      <sheetName val="PY-QAP"/>
      <sheetName val="PV-FIXED ASSETS ACCOUNTS"/>
      <sheetName val="FIXED ASSETS ACCOUNTS"/>
      <sheetName val="Macro Code"/>
      <sheetName val="FIXED ASSETS ACCOUNTS FORMULA"/>
      <sheetName val="Changes record"/>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COP &amp; Tx"/>
      <sheetName val="Bill 210 &amp; BPPR"/>
      <sheetName val="COP Accrual"/>
      <sheetName val="Invoice Estimate Report"/>
    </sheetNames>
    <sheetDataSet>
      <sheetData sheetId="0"/>
      <sheetData sheetId="1"/>
      <sheetData sheetId="2"/>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x_Tariff"/>
      <sheetName val="2002"/>
      <sheetName val="Reconcile"/>
      <sheetName val="Diff"/>
      <sheetName val="Old"/>
      <sheetName val="Mix_Change"/>
      <sheetName val="Dx_Tariff&amp;COP"/>
      <sheetName val="MEU_Tariff&amp;COP"/>
      <sheetName val="Tx_Tariff"/>
      <sheetName val="Tx_Embedded_Gen"/>
      <sheetName val="Dx_Tariff&amp;COP_Diff"/>
      <sheetName val="MEU_Tariff&amp;COP_Diff"/>
      <sheetName val="Tx_Tariff_Diff"/>
      <sheetName val="MEU_Tariff_Base"/>
      <sheetName val="Dx_Tariff_Base"/>
      <sheetName val="Dx_Tariff&amp;COP_Old"/>
      <sheetName val="MEU_Tariff&amp;COP_Old"/>
      <sheetName val="Tx_Tariff_Old"/>
      <sheetName val="Dx_Tariff_Base_Old"/>
      <sheetName val="Recon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Overview"/>
      <sheetName val="Index "/>
      <sheetName val="Input - Proj Info"/>
      <sheetName val="Input - Conn Info"/>
      <sheetName val="Class 1 Serv. Life"/>
      <sheetName val="Contr Calc."/>
      <sheetName val="Sens Analysis "/>
      <sheetName val="Annual. Pay'ts &amp; True-ups Calc."/>
      <sheetName val="DCF Analysis Basic Assumptions"/>
      <sheetName val="Cost Summary"/>
      <sheetName val="Summary of Cont'n Calc."/>
      <sheetName val="Revenue Requirment"/>
      <sheetName val="Rev. Req Graph "/>
      <sheetName val="Annual. Pay'ts Sch."/>
      <sheetName val="System Use - Cash Flows"/>
      <sheetName val="System Use -  Finance Input"/>
      <sheetName val="System Use - NPV Calc."/>
      <sheetName val="System Use - Escalators"/>
      <sheetName val="Module2"/>
      <sheetName val="Module4"/>
      <sheetName val="Module3"/>
      <sheetName val="Module5"/>
      <sheetName val="Module6"/>
      <sheetName val="Module7"/>
      <sheetName val="Module8"/>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DO"/>
      <sheetName val="notes"/>
      <sheetName val="actual%"/>
      <sheetName val="budget-04"/>
      <sheetName val="actual-03&amp;04"/>
      <sheetName val="GWh-03"/>
      <sheetName val="class"/>
      <sheetName val="class var"/>
      <sheetName val="S1"/>
      <sheetName val="S2"/>
      <sheetName val="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Commodity"/>
      <sheetName val="Other COP &amp; Revenue"/>
      <sheetName val="Bill 210 &amp; MPMA"/>
      <sheetName val="COP Accrual"/>
      <sheetName val="Invoice Estimate Repor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EP"/>
      <sheetName val="HUSA"/>
      <sheetName val="Total MW - interval"/>
      <sheetName val="Total MW - hour"/>
      <sheetName val="Ont MW &amp; Weighs"/>
      <sheetName val="Preliminary"/>
      <sheetName val="Final"/>
      <sheetName val="Apr-03 Method"/>
      <sheetName val="Apr-03 Report"/>
    </sheetNames>
    <sheetDataSet>
      <sheetData sheetId="0"/>
      <sheetData sheetId="1"/>
      <sheetData sheetId="2"/>
      <sheetData sheetId="3"/>
      <sheetData sheetId="4"/>
      <sheetData sheetId="5"/>
      <sheetData sheetId="6"/>
      <sheetData sheetId="7"/>
      <sheetData sheetId="8"/>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Identifier"/>
      <sheetName val="Tx OM&amp;A Oth Adj"/>
      <sheetName val="Tx OM&amp;A NS - Variance"/>
      <sheetName val="Tx OM&amp;A NS - Actual"/>
      <sheetName val="Tx OM&amp;A NS - Budget"/>
      <sheetName val="Tx OM&amp;A CR - Variance"/>
      <sheetName val="Tx OM&amp;A CR - Actual"/>
      <sheetName val="Tx OM&amp;A CR - Budget"/>
      <sheetName val="Tx OM&amp;A Extl - Variance"/>
      <sheetName val="Tx OM&amp;A Extl - Actual"/>
      <sheetName val="Tx OM&amp;A Extl - Budget"/>
      <sheetName val="Tx Capital Oth Adj"/>
      <sheetName val="Tx Capital NS - Variance"/>
      <sheetName val="Tx Capital NS - Actual"/>
      <sheetName val="Tx Capital NS - Budget"/>
      <sheetName val="Tx Capital CR - Variance"/>
      <sheetName val="Tx Capital CR - Actual"/>
      <sheetName val="Tx Capital CR - Budget"/>
      <sheetName val="Tx Capital Extl - Variance"/>
      <sheetName val="Tx Capital Extl - Actual"/>
      <sheetName val="Tx Capital Extl - Budget"/>
      <sheetName val="Dx OM&amp;A Oth Adj"/>
      <sheetName val="Dx OM&amp;A NS - Variance"/>
      <sheetName val="Dx OM&amp;A NS - Actual"/>
      <sheetName val="Dx OM&amp;A NS - Budget"/>
      <sheetName val="Dx OM&amp;A CR - Variance"/>
      <sheetName val="Dx OM&amp;A CR - Actual"/>
      <sheetName val="Dx OM&amp;A CR - Budget"/>
      <sheetName val="Dx OM&amp;A Extl - Variance"/>
      <sheetName val="Dx OM&amp;A Extl - Actual"/>
      <sheetName val="Dx OM&amp;A Extl - Budget"/>
      <sheetName val="Dx Capital Oth Adj"/>
      <sheetName val="Dx Capital NS - Variance"/>
      <sheetName val="Dx Capital NS - Actual"/>
      <sheetName val="Dx Capital NS - Budget"/>
      <sheetName val="Dx Capital CR - Variance"/>
      <sheetName val="Dx Capital CR - Actual"/>
      <sheetName val="Dx Capital CR - Budget"/>
      <sheetName val="Dx Capital Extl - Variance"/>
      <sheetName val="Dx Capital Extl - Actual"/>
      <sheetName val="Dx Capital Extl - Budg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heetNames>
    <sheetDataSet>
      <sheetData sheetId="0"/>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02"/>
      <sheetName val="q3 2002"/>
      <sheetName val="Q2 2002"/>
      <sheetName val="q1 2002"/>
      <sheetName val="Sheet3"/>
    </sheetNames>
    <sheetDataSet>
      <sheetData sheetId="0"/>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_Mstr_Cntrl"/>
      <sheetName val="Tx_Meters_2006"/>
      <sheetName val="LF without DSM &amp; Reconnections"/>
      <sheetName val="LF_Impact of DSM"/>
      <sheetName val="LF_Impact of Reconnection Risk"/>
      <sheetName val="LF_Impact of Embedded Generatio"/>
      <sheetName val="LF with DSM &amp; Reconnections"/>
      <sheetName val="RDDA"/>
      <sheetName val="Fcst"/>
      <sheetName val="Fcst_Chg"/>
      <sheetName val="Fcst_Prev"/>
      <sheetName val="Out_Tx_Tariff_Chg"/>
      <sheetName val="Tx_Out_Fcst"/>
      <sheetName val="Tx_Out_Fcst_Chg"/>
      <sheetName val="Tx_Out_Fcst_Prev"/>
      <sheetName val="Tx_Out_Budget_061208a"/>
      <sheetName val="F_Scaling"/>
      <sheetName val="In_F_Tx_Rates"/>
      <sheetName val="In_F_Hist_kWs"/>
      <sheetName val="Ld_Fcst_Apr04"/>
      <sheetName val="Ld_Fcst_Jul04"/>
      <sheetName val="Ld_Fcst_Apr05"/>
      <sheetName val="Ld_Fcst_Apr06"/>
      <sheetName val="Ld_Fcst_CD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4"/>
      <sheetName val="GWh-03"/>
      <sheetName val="budget-04"/>
      <sheetName val="LT"/>
      <sheetName val="actual-03&amp;04"/>
      <sheetName val="class"/>
      <sheetName val="class var"/>
      <sheetName val="S1"/>
      <sheetName val="S2"/>
      <sheetName val="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LINES"/>
      <sheetName val="Sheet1"/>
      <sheetName val="JOURNAL"/>
      <sheetName val="valid values"/>
    </sheetNames>
    <sheetDataSet>
      <sheetData sheetId="0" refreshError="1"/>
      <sheetData sheetId="1" refreshError="1"/>
      <sheetData sheetId="2" refreshError="1"/>
      <sheetData sheetId="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Overview"/>
      <sheetName val="2. Index"/>
      <sheetName val="3. Benefits GLAs"/>
      <sheetName val="4. Formulae &amp; Allocation %"/>
      <sheetName val="5. Escalators"/>
      <sheetName val="6. 2002 H D GLI Maternity"/>
      <sheetName val="7. 2002 BPE"/>
      <sheetName val="8. 2002 TR"/>
      <sheetName val="9. 2002 EHT"/>
      <sheetName val="10. 2002 WC"/>
      <sheetName val="11. 2002NTS - CPP EI"/>
      <sheetName val="12. 2002NW - CPP EI"/>
      <sheetName val="13. 2002RMC - CPP EI"/>
      <sheetName val="14. 2002HO - CPP EI"/>
      <sheetName val="15. 2002TEL - CPP EI"/>
      <sheetName val="16. 2002OHE - CPP EI"/>
      <sheetName val="17. 2002MRK - CPP EI"/>
      <sheetName val="18. 2003 Headcount"/>
      <sheetName val="19. 2003 OPRB, LTD, SPP, RPP"/>
      <sheetName val="20. 2003 Compens &amp; EHT- HOI"/>
      <sheetName val="21. 2003 Compens &amp; EHT- Netwk"/>
      <sheetName val="22. 2003 Compens &amp; EHT- RC"/>
      <sheetName val="23. 2003 Compens &amp; EHT- TEL"/>
      <sheetName val="24. 2003 Compens &amp; EHT- OHE"/>
      <sheetName val="25. 2003 Compens &amp; EHT- Market"/>
      <sheetName val="26. 2003 D H GLI Mat - HOI"/>
      <sheetName val="27. 2003 D H GLI Mat - Networks"/>
      <sheetName val="28. 2003 D H GLI Mat - RC"/>
      <sheetName val="29. 2003 D H GLI Mat - TEL"/>
      <sheetName val="30. 2003 D H GLI Mat - OHE"/>
      <sheetName val="31. 2003 D H GLI Mat - Markets"/>
      <sheetName val="32. WC - Est. Max.  Premium"/>
      <sheetName val="33. CPP - Est. Max.  ER Cont'n"/>
      <sheetName val="34. EI - Est. Max.  ER Cont'n"/>
      <sheetName val="35. 2003 WC, CPP, EI - HOI"/>
      <sheetName val="36. 2003 WC, CPP, EI - Networks"/>
      <sheetName val="37. 2003 WC, CPP, EI - RC"/>
      <sheetName val="38. 2003 WC, CPP, EI - TEL"/>
      <sheetName val="39. 2003 WC, CPP, EI - OHE"/>
      <sheetName val="40. 2003 WC, CPP, EI - Markets"/>
      <sheetName val="41. Benefits Rough Est 2003-08"/>
      <sheetName val="42. 2003 TR, EHT &amp; BPE Estimate"/>
      <sheetName val="43. 2003 BPE Estimate"/>
      <sheetName val="44. 2003 Networks BPE Estimate"/>
      <sheetName val="45. 2003 H D GLI Mat Forecast"/>
      <sheetName val="46. Est. -  H D GLI &amp; MAT "/>
      <sheetName val="47. 2003 Comp&amp;Benefits Summary"/>
      <sheetName val="48. 03-08 BurdenRates (Net+OHE)"/>
      <sheetName val="49. 2003-08 BurdenRates Summary"/>
      <sheetName val="50. 2003-08 Consol"/>
      <sheetName val="51. 2003-08 Net+OHE"/>
      <sheetName val="52. 2003-08 Net"/>
      <sheetName val="53. 2003-08 HOI"/>
      <sheetName val="2003-08 NS"/>
      <sheetName val="54. 2003-08 RC"/>
      <sheetName val="55. 2003-08 Tel"/>
      <sheetName val="56. 2003-08 OHE"/>
      <sheetName val="57. EFB Liabili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nl 3 summarized"/>
      <sheetName val="Sheet1"/>
      <sheetName val="jnl 3"/>
      <sheetName val="usofa mapping for brampton"/>
      <sheetName val="jnl amt"/>
      <sheetName val="TB  with ps"/>
      <sheetName val="jnl 2"/>
      <sheetName val="TB"/>
      <sheetName val="Brampton Fin Statemnt"/>
      <sheetName val="Fin Statemnt"/>
      <sheetName val="jnl_3_summarized"/>
      <sheetName val="jnl_3"/>
      <sheetName val="usofa_mapping_for_brampton"/>
      <sheetName val="jnl_amt"/>
      <sheetName val="TB__with_ps"/>
      <sheetName val="jnl_2"/>
      <sheetName val="Brampton_Fin_Statemnt"/>
      <sheetName val="Fin_Statemnt"/>
      <sheetName val="Total_Directs_and_LDCs"/>
      <sheetName val="Total_from_CSS_(Retail_and_MEU)"/>
      <sheetName val="Input_-_Proj_Info"/>
      <sheetName val="Month_Identifier"/>
      <sheetName val="q1_2002"/>
      <sheetName val="valid_values"/>
      <sheetName val="OPEB"/>
      <sheetName val="47__2003_Comp&amp;Benefits_Summary"/>
      <sheetName val="USoA Map fBrmptn Eff Jan20,09"/>
      <sheetName val="47. 2003 Comp&amp;Benefits Summary"/>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98"/>
  <sheetViews>
    <sheetView tabSelected="1" view="pageBreakPreview" zoomScaleNormal="85" zoomScaleSheetLayoutView="100" workbookViewId="0">
      <selection activeCell="G15" sqref="G15"/>
    </sheetView>
  </sheetViews>
  <sheetFormatPr defaultRowHeight="13.15" outlineLevelCol="1"/>
  <cols>
    <col min="1" max="1" width="18.42578125" customWidth="1"/>
    <col min="2" max="2" width="15.140625" customWidth="1"/>
    <col min="3" max="3" width="12.85546875" customWidth="1"/>
    <col min="4" max="4" width="11.5703125" customWidth="1"/>
    <col min="5" max="6" width="15" customWidth="1"/>
    <col min="7" max="7" width="16.140625" customWidth="1"/>
    <col min="8" max="9" width="13.42578125" customWidth="1"/>
    <col min="10" max="10" width="15.85546875" customWidth="1"/>
    <col min="11" max="12" width="17.5703125" customWidth="1"/>
    <col min="13" max="15" width="14.42578125" hidden="1" customWidth="1" outlineLevel="1"/>
    <col min="16" max="16" width="18.42578125" hidden="1" customWidth="1" outlineLevel="1"/>
    <col min="17" max="17" width="14.5703125" hidden="1" customWidth="1" outlineLevel="1"/>
    <col min="18" max="18" width="12.5703125" style="17" hidden="1" customWidth="1" outlineLevel="1"/>
    <col min="19" max="23" width="8.85546875" hidden="1" customWidth="1" outlineLevel="1"/>
    <col min="24" max="24" width="8.85546875" collapsed="1"/>
  </cols>
  <sheetData>
    <row r="1" spans="1:16" ht="13.9">
      <c r="A1" s="1" t="s">
        <v>0</v>
      </c>
    </row>
    <row r="2" spans="1:16" ht="13.9">
      <c r="A2" s="1" t="s">
        <v>1</v>
      </c>
      <c r="B2" s="2"/>
      <c r="C2" s="3"/>
      <c r="D2" s="3"/>
      <c r="E2" s="3"/>
      <c r="F2" s="3"/>
      <c r="G2" s="3"/>
      <c r="H2" s="3"/>
      <c r="I2" s="3"/>
      <c r="J2" s="3"/>
      <c r="K2" s="3"/>
      <c r="L2" s="3"/>
      <c r="M2" s="3"/>
      <c r="N2" s="3"/>
      <c r="O2" s="3"/>
      <c r="P2" s="3"/>
    </row>
    <row r="3" spans="1:16" ht="13.9">
      <c r="A3" s="1" t="s">
        <v>2</v>
      </c>
      <c r="B3" s="2"/>
      <c r="C3" s="3"/>
      <c r="D3" s="3"/>
      <c r="E3" s="3"/>
      <c r="F3" s="3"/>
      <c r="G3" s="3"/>
      <c r="H3" s="3"/>
      <c r="I3" s="3"/>
      <c r="J3" s="3"/>
      <c r="K3" s="3"/>
      <c r="L3" s="3"/>
      <c r="M3" s="3"/>
      <c r="N3" s="3"/>
      <c r="O3" s="3"/>
      <c r="P3" s="3"/>
    </row>
    <row r="4" spans="1:16" ht="13.9">
      <c r="A4" s="1"/>
      <c r="B4" s="2"/>
      <c r="C4" s="3"/>
      <c r="D4" s="3"/>
      <c r="E4" s="3"/>
      <c r="F4" s="3"/>
      <c r="G4" s="3"/>
      <c r="H4" s="3"/>
      <c r="I4" s="3"/>
      <c r="J4" s="3"/>
      <c r="K4" s="3"/>
      <c r="L4" s="3"/>
      <c r="M4" s="3"/>
      <c r="N4" s="3"/>
      <c r="O4" s="3"/>
      <c r="P4" s="3"/>
    </row>
    <row r="5" spans="1:16" ht="13.9">
      <c r="A5" s="2" t="s">
        <v>3</v>
      </c>
      <c r="B5" s="4"/>
      <c r="C5" s="3"/>
      <c r="D5" s="3"/>
      <c r="E5" s="3"/>
      <c r="F5" s="3"/>
      <c r="G5" s="3"/>
      <c r="H5" s="3"/>
      <c r="I5" s="3"/>
      <c r="J5" s="3"/>
      <c r="K5" s="3"/>
      <c r="L5" s="3"/>
      <c r="M5" s="3"/>
      <c r="N5" s="3"/>
      <c r="O5" s="3"/>
      <c r="P5" s="3"/>
    </row>
    <row r="6" spans="1:16" ht="13.7" customHeight="1">
      <c r="A6" s="89" t="s">
        <v>4</v>
      </c>
      <c r="B6" s="89"/>
      <c r="C6" s="89"/>
      <c r="D6" s="89"/>
      <c r="E6" s="89"/>
      <c r="F6" s="89"/>
      <c r="G6" s="89"/>
      <c r="H6" s="89"/>
      <c r="I6" s="89"/>
      <c r="J6" s="89"/>
      <c r="K6" s="89"/>
      <c r="L6" s="89"/>
      <c r="M6" s="89"/>
      <c r="N6" s="89"/>
      <c r="O6" s="89"/>
      <c r="P6" s="3"/>
    </row>
    <row r="7" spans="1:16" ht="22.7" customHeight="1">
      <c r="A7" s="89"/>
      <c r="B7" s="89"/>
      <c r="C7" s="89"/>
      <c r="D7" s="89"/>
      <c r="E7" s="89"/>
      <c r="F7" s="89"/>
      <c r="G7" s="89"/>
      <c r="H7" s="89"/>
      <c r="I7" s="89"/>
      <c r="J7" s="89"/>
      <c r="K7" s="89"/>
      <c r="L7" s="89"/>
      <c r="M7" s="89"/>
      <c r="N7" s="89"/>
      <c r="O7" s="89"/>
      <c r="P7" s="3"/>
    </row>
    <row r="8" spans="1:16" ht="17.45" customHeight="1">
      <c r="A8" s="5"/>
      <c r="B8" s="5"/>
      <c r="C8" s="5"/>
      <c r="D8" s="5"/>
      <c r="E8" s="5"/>
      <c r="F8" s="5"/>
      <c r="G8" s="5"/>
      <c r="H8" s="5"/>
      <c r="I8" s="5"/>
      <c r="J8" s="5"/>
      <c r="K8" s="5"/>
      <c r="L8" s="5"/>
      <c r="M8" s="5"/>
      <c r="N8" s="5"/>
      <c r="P8" t="s">
        <v>5</v>
      </c>
    </row>
    <row r="9" spans="1:16" ht="19.350000000000001" customHeight="1">
      <c r="A9" s="6" t="s">
        <v>6</v>
      </c>
      <c r="B9" s="7"/>
      <c r="C9" s="5"/>
      <c r="D9" s="5"/>
      <c r="E9" s="5"/>
      <c r="F9" s="5"/>
      <c r="G9" s="5"/>
      <c r="H9" s="5"/>
      <c r="I9" s="5"/>
      <c r="J9" s="5"/>
      <c r="K9" s="5"/>
      <c r="L9" s="5"/>
      <c r="M9" s="5"/>
      <c r="N9" s="5"/>
    </row>
    <row r="10" spans="1:16" ht="19.350000000000001" customHeight="1">
      <c r="A10" s="6"/>
      <c r="B10" s="7"/>
      <c r="C10" s="5"/>
      <c r="D10" s="5"/>
      <c r="E10" s="5"/>
      <c r="F10" s="5"/>
      <c r="H10" s="5"/>
      <c r="I10" s="5"/>
      <c r="J10" s="5"/>
      <c r="K10" s="5"/>
      <c r="L10" s="5"/>
      <c r="M10" s="5"/>
      <c r="N10" s="5"/>
    </row>
    <row r="11" spans="1:16" ht="17.45" customHeight="1">
      <c r="A11" s="5"/>
      <c r="B11" s="5"/>
      <c r="C11" s="8" t="s">
        <v>7</v>
      </c>
      <c r="D11" s="8" t="s">
        <v>8</v>
      </c>
      <c r="G11" s="5"/>
      <c r="H11" s="5"/>
      <c r="I11" s="5"/>
      <c r="J11" s="5"/>
      <c r="K11" s="5"/>
      <c r="L11" s="5"/>
      <c r="M11" s="5"/>
      <c r="N11" s="5"/>
    </row>
    <row r="12" spans="1:16" ht="17.45" hidden="1" customHeight="1">
      <c r="A12" s="5">
        <v>2018</v>
      </c>
      <c r="B12" s="5"/>
      <c r="C12" s="9">
        <f>ROUND(+G49,1)</f>
        <v>-3.2</v>
      </c>
      <c r="D12" s="9">
        <f>+O47</f>
        <v>-0.19525834792203375</v>
      </c>
      <c r="E12" s="10"/>
      <c r="F12" s="10"/>
      <c r="G12" s="5"/>
      <c r="H12" s="5"/>
      <c r="I12" s="5"/>
      <c r="J12" s="5"/>
      <c r="K12" s="5"/>
      <c r="L12" s="5"/>
      <c r="M12" s="5"/>
      <c r="N12" s="5"/>
    </row>
    <row r="13" spans="1:16" ht="17.45" hidden="1" customHeight="1">
      <c r="A13" s="5">
        <v>2019</v>
      </c>
      <c r="B13" s="5"/>
      <c r="C13" s="9">
        <f>ROUND(+G82,1)</f>
        <v>-24.5</v>
      </c>
      <c r="D13" s="9">
        <v>20.006170328091574</v>
      </c>
      <c r="E13" s="5"/>
      <c r="F13" s="5"/>
      <c r="G13" s="5"/>
      <c r="H13" s="5"/>
      <c r="I13" s="5"/>
      <c r="J13" s="5"/>
      <c r="K13" s="5"/>
      <c r="L13" s="5"/>
      <c r="M13" s="5"/>
      <c r="N13" s="5"/>
    </row>
    <row r="14" spans="1:16" ht="17.45" hidden="1" customHeight="1">
      <c r="A14" s="5">
        <v>2020</v>
      </c>
      <c r="B14" s="5"/>
      <c r="C14" s="11">
        <f>ROUND(G115,1)</f>
        <v>-21.1</v>
      </c>
      <c r="D14" s="12">
        <v>0</v>
      </c>
      <c r="E14" s="5"/>
      <c r="F14" s="5"/>
      <c r="G14" s="5"/>
      <c r="H14" s="5"/>
      <c r="I14" s="5"/>
      <c r="J14" s="5"/>
      <c r="K14" s="5"/>
      <c r="L14" s="5"/>
      <c r="M14" s="5"/>
      <c r="N14" s="5"/>
    </row>
    <row r="15" spans="1:16" ht="17.45" customHeight="1">
      <c r="A15" s="5">
        <v>2021</v>
      </c>
      <c r="B15" s="5"/>
      <c r="C15" s="13">
        <f>+G151</f>
        <v>-16.174523216009028</v>
      </c>
      <c r="D15" s="14">
        <v>0</v>
      </c>
      <c r="E15" s="5"/>
      <c r="F15" s="5"/>
      <c r="G15" s="5"/>
      <c r="H15" s="5"/>
      <c r="I15" s="5"/>
      <c r="J15" s="5"/>
      <c r="K15" s="5"/>
      <c r="L15" s="5"/>
      <c r="M15" s="5"/>
      <c r="N15" s="5"/>
    </row>
    <row r="16" spans="1:16" ht="17.45" customHeight="1">
      <c r="A16" s="5">
        <v>2022</v>
      </c>
      <c r="B16" s="5"/>
      <c r="C16" s="11">
        <f>+G187</f>
        <v>-6.5527074951248316</v>
      </c>
      <c r="D16" s="12">
        <v>0</v>
      </c>
      <c r="E16" s="5"/>
      <c r="F16" s="5"/>
      <c r="G16" s="5"/>
      <c r="H16" s="5"/>
      <c r="I16" s="5"/>
      <c r="J16" s="5"/>
      <c r="K16" s="5"/>
      <c r="L16" s="5"/>
      <c r="M16" s="5"/>
      <c r="N16" s="5"/>
    </row>
    <row r="17" spans="1:18" ht="17.45" hidden="1" customHeight="1">
      <c r="A17" s="5" t="s">
        <v>9</v>
      </c>
      <c r="B17" s="5"/>
      <c r="C17" s="15">
        <f>SUM(C12:C14)</f>
        <v>-48.8</v>
      </c>
      <c r="D17" s="16">
        <v>20.206170328091574</v>
      </c>
      <c r="E17" s="5"/>
      <c r="F17" s="5"/>
      <c r="G17" s="5"/>
      <c r="H17" s="5"/>
      <c r="I17" s="5"/>
      <c r="J17" s="5"/>
      <c r="K17" s="5"/>
      <c r="L17" s="5"/>
      <c r="M17" s="5"/>
      <c r="N17" s="5"/>
    </row>
    <row r="18" spans="1:18" ht="16.350000000000001" customHeight="1">
      <c r="C18" s="18">
        <f>+C15+C16</f>
        <v>-22.72723071113386</v>
      </c>
      <c r="D18" s="18">
        <f>+D15+D16</f>
        <v>0</v>
      </c>
    </row>
    <row r="19" spans="1:18">
      <c r="H19" s="19"/>
      <c r="I19" s="19"/>
    </row>
    <row r="20" spans="1:18" ht="13.35" hidden="1" customHeight="1">
      <c r="A20" s="6">
        <v>2018</v>
      </c>
      <c r="B20" s="6"/>
      <c r="E20" s="20"/>
      <c r="F20" s="21"/>
      <c r="G20" s="5"/>
    </row>
    <row r="21" spans="1:18" ht="13.35" hidden="1" customHeight="1">
      <c r="A21" s="6"/>
      <c r="B21" s="6"/>
      <c r="C21" s="19"/>
      <c r="E21" s="20"/>
      <c r="F21" s="21"/>
      <c r="G21" s="5"/>
    </row>
    <row r="22" spans="1:18" ht="13.35" hidden="1" customHeight="1">
      <c r="A22" s="19" t="s">
        <v>10</v>
      </c>
      <c r="B22" s="19"/>
      <c r="E22" s="22">
        <v>0.1236</v>
      </c>
      <c r="F22" s="23" t="s">
        <v>11</v>
      </c>
      <c r="H22" s="23"/>
      <c r="I22" s="23"/>
      <c r="K22" s="19" t="s">
        <v>12</v>
      </c>
      <c r="L22" s="19"/>
      <c r="O22" s="22">
        <v>5.0000000000000001E-3</v>
      </c>
      <c r="P22" s="23" t="s">
        <v>13</v>
      </c>
    </row>
    <row r="23" spans="1:18" ht="13.35" hidden="1" customHeight="1">
      <c r="A23" s="19"/>
      <c r="B23" s="19"/>
      <c r="E23" s="22"/>
      <c r="F23" s="19"/>
      <c r="H23" s="19"/>
      <c r="I23" s="19"/>
      <c r="K23" s="19"/>
      <c r="L23" s="19"/>
      <c r="O23" s="22"/>
      <c r="P23" s="19"/>
    </row>
    <row r="24" spans="1:18" ht="13.35" hidden="1" customHeight="1">
      <c r="A24" s="24" t="s">
        <v>14</v>
      </c>
      <c r="B24" s="25" t="s">
        <v>15</v>
      </c>
      <c r="C24" s="25" t="s">
        <v>16</v>
      </c>
      <c r="D24" s="25" t="s">
        <v>17</v>
      </c>
      <c r="E24" s="26" t="s">
        <v>18</v>
      </c>
      <c r="F24" s="25" t="s">
        <v>19</v>
      </c>
      <c r="G24" s="25" t="s">
        <v>20</v>
      </c>
      <c r="H24" s="25" t="s">
        <v>21</v>
      </c>
      <c r="I24" s="19"/>
      <c r="K24" s="24" t="s">
        <v>22</v>
      </c>
      <c r="L24" s="25" t="s">
        <v>23</v>
      </c>
      <c r="M24" s="25" t="s">
        <v>24</v>
      </c>
      <c r="N24" s="25" t="s">
        <v>25</v>
      </c>
      <c r="O24" s="26" t="s">
        <v>26</v>
      </c>
      <c r="P24" s="25" t="s">
        <v>27</v>
      </c>
      <c r="Q24" s="25" t="s">
        <v>28</v>
      </c>
    </row>
    <row r="25" spans="1:18" s="24" customFormat="1" ht="66" hidden="1">
      <c r="A25" s="27" t="s">
        <v>29</v>
      </c>
      <c r="B25" s="27" t="s">
        <v>30</v>
      </c>
      <c r="C25" s="27" t="s">
        <v>31</v>
      </c>
      <c r="D25" s="27" t="s">
        <v>32</v>
      </c>
      <c r="E25" s="27" t="s">
        <v>33</v>
      </c>
      <c r="F25" s="27" t="s">
        <v>34</v>
      </c>
      <c r="G25" s="27" t="s">
        <v>35</v>
      </c>
      <c r="H25" s="27" t="s">
        <v>36</v>
      </c>
      <c r="K25" s="27" t="s">
        <v>29</v>
      </c>
      <c r="L25" s="27" t="s">
        <v>30</v>
      </c>
      <c r="M25" s="27" t="s">
        <v>31</v>
      </c>
      <c r="N25" s="27" t="s">
        <v>32</v>
      </c>
      <c r="O25" s="27" t="s">
        <v>33</v>
      </c>
      <c r="P25" s="27" t="s">
        <v>34</v>
      </c>
      <c r="Q25" s="27" t="s">
        <v>36</v>
      </c>
      <c r="R25" s="28"/>
    </row>
    <row r="26" spans="1:18" hidden="1">
      <c r="A26" s="18" t="s">
        <v>37</v>
      </c>
      <c r="B26" s="29">
        <v>0</v>
      </c>
      <c r="C26" s="30">
        <v>28.936111266492496</v>
      </c>
      <c r="D26" s="31">
        <v>0.04</v>
      </c>
      <c r="E26" s="32">
        <f>-C26/2*D26*2*$E$22</f>
        <v>-0.14306013410153892</v>
      </c>
      <c r="F26" s="32">
        <f>-B26*D26</f>
        <v>0</v>
      </c>
      <c r="G26" s="32">
        <f>ROUND(+E26+F26,2)</f>
        <v>-0.14000000000000001</v>
      </c>
      <c r="H26" s="33">
        <f>+B26+G26</f>
        <v>-0.14000000000000001</v>
      </c>
      <c r="K26" s="18" t="s">
        <v>37</v>
      </c>
      <c r="L26" s="29">
        <v>0</v>
      </c>
      <c r="M26" s="17">
        <v>37.412283725236705</v>
      </c>
      <c r="N26" s="31">
        <v>0.04</v>
      </c>
      <c r="O26" s="17">
        <f>-M26/2*N26*2*$O$22</f>
        <v>-7.4824567450473417E-3</v>
      </c>
      <c r="P26" s="18">
        <f>L26*N26</f>
        <v>0</v>
      </c>
      <c r="Q26" s="18" t="e">
        <f>+L26+#REF!</f>
        <v>#REF!</v>
      </c>
    </row>
    <row r="27" spans="1:18" hidden="1">
      <c r="A27" s="18" t="s">
        <v>38</v>
      </c>
      <c r="B27" s="29">
        <v>0</v>
      </c>
      <c r="C27" s="30">
        <v>0</v>
      </c>
      <c r="D27" s="31">
        <v>0.06</v>
      </c>
      <c r="E27" s="32">
        <f t="shared" ref="E27:E33" si="0">-C27/2*D27*2*$E$22</f>
        <v>0</v>
      </c>
      <c r="F27" s="32">
        <f t="shared" ref="F27:F34" si="1">-B27*D27</f>
        <v>0</v>
      </c>
      <c r="G27" s="32">
        <f t="shared" ref="G27:G42" si="2">ROUND(+E27+F27,2)</f>
        <v>0</v>
      </c>
      <c r="H27" s="33">
        <f>+B27+G27</f>
        <v>0</v>
      </c>
      <c r="K27" s="18" t="s">
        <v>38</v>
      </c>
      <c r="L27" s="29">
        <v>0</v>
      </c>
      <c r="M27" s="17">
        <v>0</v>
      </c>
      <c r="N27" s="31">
        <v>0.06</v>
      </c>
      <c r="O27" s="17">
        <f t="shared" ref="O27:O33" si="3">-M27/2*N27*2*$O$22</f>
        <v>0</v>
      </c>
      <c r="P27" s="18">
        <f t="shared" ref="P27:P43" si="4">L27*N27</f>
        <v>0</v>
      </c>
      <c r="Q27" s="18" t="e">
        <f>+L27+#REF!</f>
        <v>#REF!</v>
      </c>
    </row>
    <row r="28" spans="1:18" hidden="1">
      <c r="A28" s="18" t="s">
        <v>39</v>
      </c>
      <c r="B28" s="29">
        <v>0</v>
      </c>
      <c r="C28" s="30">
        <v>0</v>
      </c>
      <c r="D28" s="31">
        <v>0.05</v>
      </c>
      <c r="E28" s="32">
        <f t="shared" si="0"/>
        <v>0</v>
      </c>
      <c r="F28" s="32">
        <f t="shared" si="1"/>
        <v>0</v>
      </c>
      <c r="G28" s="32">
        <f t="shared" si="2"/>
        <v>0</v>
      </c>
      <c r="H28" s="33">
        <f t="shared" ref="H28:H44" si="5">+B28+G28</f>
        <v>0</v>
      </c>
      <c r="K28" s="18" t="s">
        <v>39</v>
      </c>
      <c r="L28" s="29">
        <v>0</v>
      </c>
      <c r="M28" s="17">
        <v>0</v>
      </c>
      <c r="N28" s="31">
        <v>0.05</v>
      </c>
      <c r="O28" s="17">
        <f t="shared" si="3"/>
        <v>0</v>
      </c>
      <c r="P28" s="18">
        <f t="shared" si="4"/>
        <v>0</v>
      </c>
      <c r="Q28" s="18" t="e">
        <f>+L28+#REF!</f>
        <v>#REF!</v>
      </c>
    </row>
    <row r="29" spans="1:18" hidden="1">
      <c r="A29" s="18" t="s">
        <v>40</v>
      </c>
      <c r="B29" s="29">
        <v>0</v>
      </c>
      <c r="C29" s="30">
        <v>0</v>
      </c>
      <c r="D29" s="31">
        <v>0.1</v>
      </c>
      <c r="E29" s="32">
        <f t="shared" si="0"/>
        <v>0</v>
      </c>
      <c r="F29" s="32">
        <f t="shared" si="1"/>
        <v>0</v>
      </c>
      <c r="G29" s="32">
        <f t="shared" si="2"/>
        <v>0</v>
      </c>
      <c r="H29" s="33">
        <f t="shared" si="5"/>
        <v>0</v>
      </c>
      <c r="K29" s="18" t="s">
        <v>40</v>
      </c>
      <c r="L29" s="29">
        <v>0</v>
      </c>
      <c r="M29" s="17">
        <v>0</v>
      </c>
      <c r="N29" s="31">
        <v>0.1</v>
      </c>
      <c r="O29" s="17">
        <f t="shared" si="3"/>
        <v>0</v>
      </c>
      <c r="P29" s="18">
        <f t="shared" si="4"/>
        <v>0</v>
      </c>
      <c r="Q29" s="18" t="e">
        <f>+L29+#REF!</f>
        <v>#REF!</v>
      </c>
    </row>
    <row r="30" spans="1:18" hidden="1">
      <c r="A30" s="18" t="s">
        <v>41</v>
      </c>
      <c r="B30" s="29">
        <v>0</v>
      </c>
      <c r="C30" s="30">
        <v>0</v>
      </c>
      <c r="D30" s="31">
        <v>0.15</v>
      </c>
      <c r="E30" s="32">
        <f t="shared" si="0"/>
        <v>0</v>
      </c>
      <c r="F30" s="32">
        <f t="shared" si="1"/>
        <v>0</v>
      </c>
      <c r="G30" s="32">
        <f t="shared" si="2"/>
        <v>0</v>
      </c>
      <c r="H30" s="33">
        <f t="shared" si="5"/>
        <v>0</v>
      </c>
      <c r="K30" s="18" t="s">
        <v>41</v>
      </c>
      <c r="L30" s="29">
        <v>0</v>
      </c>
      <c r="M30" s="17">
        <v>0</v>
      </c>
      <c r="N30" s="31">
        <v>0.15</v>
      </c>
      <c r="O30" s="17">
        <f t="shared" si="3"/>
        <v>0</v>
      </c>
      <c r="P30" s="18">
        <f t="shared" si="4"/>
        <v>0</v>
      </c>
      <c r="Q30" s="18" t="e">
        <f>+L30+#REF!</f>
        <v>#REF!</v>
      </c>
    </row>
    <row r="31" spans="1:18" hidden="1">
      <c r="A31" s="18" t="s">
        <v>42</v>
      </c>
      <c r="B31" s="29">
        <v>0</v>
      </c>
      <c r="C31" s="30">
        <v>36.765911196387535</v>
      </c>
      <c r="D31" s="31">
        <v>0.2</v>
      </c>
      <c r="E31" s="32">
        <f t="shared" si="0"/>
        <v>-0.90885332477469993</v>
      </c>
      <c r="F31" s="32">
        <f t="shared" si="1"/>
        <v>0</v>
      </c>
      <c r="G31" s="32">
        <f t="shared" si="2"/>
        <v>-0.91</v>
      </c>
      <c r="H31" s="33">
        <f t="shared" si="5"/>
        <v>-0.91</v>
      </c>
      <c r="K31" s="18" t="s">
        <v>42</v>
      </c>
      <c r="L31" s="29">
        <v>0</v>
      </c>
      <c r="M31" s="17">
        <v>43.291635521532903</v>
      </c>
      <c r="N31" s="31">
        <v>0.2</v>
      </c>
      <c r="O31" s="17">
        <f t="shared" si="3"/>
        <v>-4.3291635521532909E-2</v>
      </c>
      <c r="P31" s="18">
        <f t="shared" si="4"/>
        <v>0</v>
      </c>
      <c r="Q31" s="18" t="e">
        <f>+L31+#REF!</f>
        <v>#REF!</v>
      </c>
    </row>
    <row r="32" spans="1:18" hidden="1">
      <c r="A32" s="18" t="s">
        <v>43</v>
      </c>
      <c r="B32" s="29">
        <v>0</v>
      </c>
      <c r="C32" s="30">
        <v>0</v>
      </c>
      <c r="D32" s="31">
        <v>0.25</v>
      </c>
      <c r="E32" s="32">
        <f t="shared" si="0"/>
        <v>0</v>
      </c>
      <c r="F32" s="32">
        <f t="shared" si="1"/>
        <v>0</v>
      </c>
      <c r="G32" s="32">
        <f t="shared" si="2"/>
        <v>0</v>
      </c>
      <c r="H32" s="33">
        <f t="shared" si="5"/>
        <v>0</v>
      </c>
      <c r="K32" s="18" t="s">
        <v>43</v>
      </c>
      <c r="L32" s="29">
        <v>0</v>
      </c>
      <c r="M32" s="17">
        <v>0</v>
      </c>
      <c r="N32" s="31">
        <v>0.25</v>
      </c>
      <c r="O32" s="17">
        <f t="shared" si="3"/>
        <v>0</v>
      </c>
      <c r="P32" s="18">
        <f t="shared" si="4"/>
        <v>0</v>
      </c>
      <c r="Q32" s="18" t="e">
        <f>+L32+#REF!</f>
        <v>#REF!</v>
      </c>
    </row>
    <row r="33" spans="1:24" hidden="1">
      <c r="A33" s="18" t="s">
        <v>44</v>
      </c>
      <c r="B33" s="29">
        <v>0</v>
      </c>
      <c r="C33" s="30">
        <v>24.16100847311235</v>
      </c>
      <c r="D33" s="31">
        <v>0.3</v>
      </c>
      <c r="E33" s="32">
        <f t="shared" si="0"/>
        <v>-0.89589019418300597</v>
      </c>
      <c r="F33" s="32">
        <f t="shared" si="1"/>
        <v>0</v>
      </c>
      <c r="G33" s="32">
        <f t="shared" si="2"/>
        <v>-0.9</v>
      </c>
      <c r="H33" s="33">
        <f t="shared" si="5"/>
        <v>-0.9</v>
      </c>
      <c r="K33" s="18" t="s">
        <v>44</v>
      </c>
      <c r="L33" s="29">
        <v>0</v>
      </c>
      <c r="M33" s="17">
        <v>18.611418896744489</v>
      </c>
      <c r="N33" s="31">
        <v>0.3</v>
      </c>
      <c r="O33" s="17">
        <f t="shared" si="3"/>
        <v>-2.791712834511673E-2</v>
      </c>
      <c r="P33" s="18">
        <f t="shared" si="4"/>
        <v>0</v>
      </c>
      <c r="Q33" s="18" t="e">
        <f>+L33+#REF!</f>
        <v>#REF!</v>
      </c>
    </row>
    <row r="34" spans="1:24" hidden="1">
      <c r="A34" s="19" t="s">
        <v>45</v>
      </c>
      <c r="B34" s="29">
        <v>0</v>
      </c>
      <c r="C34" s="30">
        <v>23.900043257322547</v>
      </c>
      <c r="D34" s="31">
        <v>1</v>
      </c>
      <c r="E34" s="32">
        <f>-C34/2*D34*1*E22</f>
        <v>-1.4770226733025333</v>
      </c>
      <c r="F34" s="32">
        <f t="shared" si="1"/>
        <v>0</v>
      </c>
      <c r="G34" s="32">
        <f t="shared" si="2"/>
        <v>-1.48</v>
      </c>
      <c r="H34" s="33">
        <f t="shared" si="5"/>
        <v>-1.48</v>
      </c>
      <c r="I34" s="24" t="s">
        <v>46</v>
      </c>
      <c r="K34" s="19" t="s">
        <v>47</v>
      </c>
      <c r="L34" s="29">
        <v>0</v>
      </c>
      <c r="M34" s="17">
        <v>10.935375243634841</v>
      </c>
      <c r="N34" s="31">
        <v>1</v>
      </c>
      <c r="O34" s="17">
        <f>-M34/2*N34*1*$O$22</f>
        <v>-2.7338438109087104E-2</v>
      </c>
      <c r="P34" s="18">
        <f t="shared" si="4"/>
        <v>0</v>
      </c>
      <c r="Q34" s="18" t="e">
        <f>+L34+#REF!</f>
        <v>#REF!</v>
      </c>
    </row>
    <row r="35" spans="1:24" hidden="1">
      <c r="A35" s="18" t="s">
        <v>48</v>
      </c>
      <c r="B35" s="29">
        <v>0</v>
      </c>
      <c r="C35" s="30">
        <v>7.0359227409828069</v>
      </c>
      <c r="D35" s="34" t="s">
        <v>49</v>
      </c>
      <c r="E35" s="32">
        <v>0</v>
      </c>
      <c r="F35" s="32"/>
      <c r="G35" s="32">
        <f t="shared" si="2"/>
        <v>0</v>
      </c>
      <c r="H35" s="33">
        <f t="shared" si="5"/>
        <v>0</v>
      </c>
      <c r="K35" s="18" t="s">
        <v>48</v>
      </c>
      <c r="L35" s="29">
        <v>0</v>
      </c>
      <c r="M35" s="17">
        <v>-0.20070696283719996</v>
      </c>
      <c r="N35" s="35" t="s">
        <v>49</v>
      </c>
      <c r="O35" s="17">
        <v>0</v>
      </c>
      <c r="P35" s="18">
        <v>0</v>
      </c>
      <c r="Q35" s="18" t="e">
        <f>+L35+#REF!</f>
        <v>#REF!</v>
      </c>
    </row>
    <row r="36" spans="1:24" hidden="1">
      <c r="A36" s="18" t="s">
        <v>50</v>
      </c>
      <c r="B36" s="29">
        <v>0</v>
      </c>
      <c r="C36" s="30">
        <v>5.1246977370375353</v>
      </c>
      <c r="D36" s="31">
        <v>0.05</v>
      </c>
      <c r="E36" s="32">
        <f t="shared" ref="E36:E42" si="6">-C36/2*D36*2*$E$22</f>
        <v>-3.1670632014891974E-2</v>
      </c>
      <c r="F36" s="32">
        <f t="shared" ref="F36:F42" si="7">-B36*D36</f>
        <v>0</v>
      </c>
      <c r="G36" s="32">
        <f t="shared" si="2"/>
        <v>-0.03</v>
      </c>
      <c r="H36" s="33">
        <f t="shared" si="5"/>
        <v>-0.03</v>
      </c>
      <c r="K36" s="18" t="s">
        <v>50</v>
      </c>
      <c r="L36" s="29">
        <v>0</v>
      </c>
      <c r="M36" s="17">
        <v>0</v>
      </c>
      <c r="N36" s="31">
        <f>D36</f>
        <v>0.05</v>
      </c>
      <c r="O36" s="17">
        <f t="shared" ref="O36:O43" si="8">-M36/2*N36*2*$O$22</f>
        <v>0</v>
      </c>
      <c r="P36" s="18">
        <f t="shared" si="4"/>
        <v>0</v>
      </c>
      <c r="Q36" s="18" t="e">
        <f>+L36+#REF!</f>
        <v>#REF!</v>
      </c>
    </row>
    <row r="37" spans="1:24" hidden="1">
      <c r="A37" s="18" t="s">
        <v>51</v>
      </c>
      <c r="B37" s="29">
        <v>0</v>
      </c>
      <c r="C37" s="30">
        <v>0</v>
      </c>
      <c r="D37" s="31">
        <v>0.08</v>
      </c>
      <c r="E37" s="32">
        <f t="shared" si="6"/>
        <v>0</v>
      </c>
      <c r="F37" s="32">
        <f t="shared" si="7"/>
        <v>0</v>
      </c>
      <c r="G37" s="32">
        <f t="shared" si="2"/>
        <v>0</v>
      </c>
      <c r="H37" s="33">
        <f t="shared" si="5"/>
        <v>0</v>
      </c>
      <c r="K37" s="18" t="s">
        <v>51</v>
      </c>
      <c r="L37" s="29">
        <v>0</v>
      </c>
      <c r="M37" s="17">
        <v>3.838794582007985</v>
      </c>
      <c r="N37" s="31">
        <v>0.08</v>
      </c>
      <c r="O37" s="17">
        <f t="shared" si="8"/>
        <v>-1.5355178328031942E-3</v>
      </c>
      <c r="P37" s="18">
        <f t="shared" si="4"/>
        <v>0</v>
      </c>
      <c r="Q37" s="18" t="e">
        <f>+L37+#REF!</f>
        <v>#REF!</v>
      </c>
    </row>
    <row r="38" spans="1:24" hidden="1">
      <c r="A38" s="18" t="s">
        <v>52</v>
      </c>
      <c r="B38" s="29">
        <v>0</v>
      </c>
      <c r="C38" s="30">
        <v>0</v>
      </c>
      <c r="D38" s="31">
        <v>0.12</v>
      </c>
      <c r="E38" s="32">
        <f t="shared" si="6"/>
        <v>0</v>
      </c>
      <c r="F38" s="32">
        <f t="shared" si="7"/>
        <v>0</v>
      </c>
      <c r="G38" s="32">
        <f t="shared" si="2"/>
        <v>0</v>
      </c>
      <c r="H38" s="33">
        <f t="shared" si="5"/>
        <v>0</v>
      </c>
      <c r="K38" s="18" t="s">
        <v>52</v>
      </c>
      <c r="L38" s="29">
        <v>0</v>
      </c>
      <c r="M38" s="17">
        <v>0</v>
      </c>
      <c r="N38" s="31">
        <v>0.12</v>
      </c>
      <c r="O38" s="17">
        <f t="shared" si="8"/>
        <v>0</v>
      </c>
      <c r="P38" s="18">
        <f t="shared" si="4"/>
        <v>0</v>
      </c>
      <c r="Q38" s="18" t="e">
        <f>+L38+#REF!</f>
        <v>#REF!</v>
      </c>
    </row>
    <row r="39" spans="1:24" hidden="1">
      <c r="A39" s="18" t="s">
        <v>53</v>
      </c>
      <c r="B39" s="29">
        <v>0</v>
      </c>
      <c r="C39" s="30">
        <v>0</v>
      </c>
      <c r="D39" s="31">
        <v>0.45</v>
      </c>
      <c r="E39" s="32">
        <f t="shared" si="6"/>
        <v>0</v>
      </c>
      <c r="F39" s="32">
        <f t="shared" si="7"/>
        <v>0</v>
      </c>
      <c r="G39" s="32">
        <f t="shared" si="2"/>
        <v>0</v>
      </c>
      <c r="H39" s="33">
        <f t="shared" si="5"/>
        <v>0</v>
      </c>
      <c r="K39" s="18" t="s">
        <v>53</v>
      </c>
      <c r="L39" s="29">
        <v>0</v>
      </c>
      <c r="M39" s="17">
        <v>0</v>
      </c>
      <c r="N39" s="31">
        <v>0.45</v>
      </c>
      <c r="O39" s="17">
        <f t="shared" si="8"/>
        <v>0</v>
      </c>
      <c r="P39" s="18">
        <f t="shared" si="4"/>
        <v>0</v>
      </c>
      <c r="Q39" s="18" t="e">
        <f>+L39+#REF!</f>
        <v>#REF!</v>
      </c>
    </row>
    <row r="40" spans="1:24" s="17" customFormat="1" hidden="1">
      <c r="A40" s="18" t="s">
        <v>54</v>
      </c>
      <c r="B40" s="29">
        <v>0</v>
      </c>
      <c r="C40" s="30">
        <v>0</v>
      </c>
      <c r="D40" s="31">
        <v>0.3</v>
      </c>
      <c r="E40" s="32">
        <f t="shared" si="6"/>
        <v>0</v>
      </c>
      <c r="F40" s="32">
        <f t="shared" si="7"/>
        <v>0</v>
      </c>
      <c r="G40" s="32">
        <f t="shared" si="2"/>
        <v>0</v>
      </c>
      <c r="H40" s="33">
        <f t="shared" si="5"/>
        <v>0</v>
      </c>
      <c r="I40"/>
      <c r="J40"/>
      <c r="K40" s="18" t="s">
        <v>54</v>
      </c>
      <c r="L40" s="29">
        <v>0</v>
      </c>
      <c r="M40" s="17">
        <v>0</v>
      </c>
      <c r="N40" s="31">
        <v>0.3</v>
      </c>
      <c r="O40" s="17">
        <f t="shared" si="8"/>
        <v>0</v>
      </c>
      <c r="P40" s="18">
        <f t="shared" si="4"/>
        <v>0</v>
      </c>
      <c r="Q40" s="18" t="e">
        <f>+L40+#REF!</f>
        <v>#REF!</v>
      </c>
      <c r="S40"/>
      <c r="T40"/>
      <c r="U40"/>
      <c r="V40"/>
      <c r="W40"/>
      <c r="X40"/>
    </row>
    <row r="41" spans="1:24" s="17" customFormat="1" hidden="1">
      <c r="A41" s="18" t="s">
        <v>55</v>
      </c>
      <c r="B41" s="29">
        <v>0</v>
      </c>
      <c r="C41" s="30">
        <v>431.21252764468801</v>
      </c>
      <c r="D41" s="31">
        <v>0.08</v>
      </c>
      <c r="E41" s="32">
        <f t="shared" si="6"/>
        <v>-4.2638294733506754</v>
      </c>
      <c r="F41" s="32">
        <f t="shared" si="7"/>
        <v>0</v>
      </c>
      <c r="G41" s="32">
        <f t="shared" si="2"/>
        <v>-4.26</v>
      </c>
      <c r="H41" s="33">
        <f t="shared" si="5"/>
        <v>-4.26</v>
      </c>
      <c r="I41"/>
      <c r="J41"/>
      <c r="K41" s="18" t="s">
        <v>55</v>
      </c>
      <c r="L41" s="29">
        <v>0</v>
      </c>
      <c r="M41" s="17">
        <v>967.45402781817643</v>
      </c>
      <c r="N41" s="31">
        <v>0.08</v>
      </c>
      <c r="O41" s="17">
        <f t="shared" si="8"/>
        <v>-0.38698161112727059</v>
      </c>
      <c r="P41" s="18">
        <f t="shared" si="4"/>
        <v>0</v>
      </c>
      <c r="Q41" s="18" t="e">
        <f>+L41+#REF!</f>
        <v>#REF!</v>
      </c>
      <c r="S41"/>
      <c r="T41"/>
      <c r="U41"/>
      <c r="V41"/>
      <c r="W41"/>
      <c r="X41"/>
    </row>
    <row r="42" spans="1:24" s="17" customFormat="1" hidden="1">
      <c r="A42" s="18" t="s">
        <v>56</v>
      </c>
      <c r="B42" s="29">
        <v>0</v>
      </c>
      <c r="C42" s="36">
        <v>19.778178344994764</v>
      </c>
      <c r="D42" s="31">
        <v>0.55000000000000004</v>
      </c>
      <c r="E42" s="32">
        <f t="shared" si="6"/>
        <v>-1.3445205638927442</v>
      </c>
      <c r="F42" s="32">
        <f t="shared" si="7"/>
        <v>0</v>
      </c>
      <c r="G42" s="32">
        <f t="shared" si="2"/>
        <v>-1.34</v>
      </c>
      <c r="H42" s="33">
        <f t="shared" si="5"/>
        <v>-1.34</v>
      </c>
      <c r="I42"/>
      <c r="J42"/>
      <c r="K42" s="18" t="s">
        <v>56</v>
      </c>
      <c r="L42" s="29">
        <v>0</v>
      </c>
      <c r="M42" s="17">
        <v>15.16856953970222</v>
      </c>
      <c r="N42" s="31">
        <v>0.55000000000000004</v>
      </c>
      <c r="O42" s="17">
        <f t="shared" si="8"/>
        <v>-4.1713566234181113E-2</v>
      </c>
      <c r="P42" s="18">
        <f t="shared" si="4"/>
        <v>0</v>
      </c>
      <c r="Q42" s="18" t="e">
        <f>+L42+#REF!</f>
        <v>#REF!</v>
      </c>
      <c r="S42"/>
      <c r="T42"/>
      <c r="U42"/>
      <c r="V42"/>
      <c r="W42"/>
      <c r="X42"/>
    </row>
    <row r="43" spans="1:24" s="17" customFormat="1" hidden="1">
      <c r="A43" s="37" t="s">
        <v>57</v>
      </c>
      <c r="B43" s="38">
        <v>0</v>
      </c>
      <c r="C43" s="39">
        <v>0</v>
      </c>
      <c r="D43" s="40">
        <v>7.0000000000000007E-2</v>
      </c>
      <c r="E43" s="41">
        <v>0</v>
      </c>
      <c r="F43" s="41">
        <f t="shared" ref="F43" si="9">B43*D43</f>
        <v>0</v>
      </c>
      <c r="G43" s="41">
        <f t="shared" ref="G43" si="10">+E43+F43</f>
        <v>0</v>
      </c>
      <c r="H43" s="41">
        <f t="shared" si="5"/>
        <v>0</v>
      </c>
      <c r="I43"/>
      <c r="J43"/>
      <c r="K43" s="42" t="s">
        <v>57</v>
      </c>
      <c r="L43" s="38">
        <v>0</v>
      </c>
      <c r="M43" s="38">
        <v>15.157864530560159</v>
      </c>
      <c r="N43" s="40">
        <v>7.0000000000000007E-2</v>
      </c>
      <c r="O43" s="38">
        <f t="shared" si="8"/>
        <v>-5.3052525856960566E-3</v>
      </c>
      <c r="P43" s="43">
        <f t="shared" si="4"/>
        <v>0</v>
      </c>
      <c r="Q43" s="43" t="e">
        <f>+L43+#REF!</f>
        <v>#REF!</v>
      </c>
      <c r="S43"/>
      <c r="T43"/>
      <c r="U43"/>
      <c r="V43"/>
      <c r="W43"/>
      <c r="X43"/>
    </row>
    <row r="44" spans="1:24" s="17" customFormat="1" hidden="1">
      <c r="A44" s="18">
        <v>0</v>
      </c>
      <c r="B44" s="18"/>
      <c r="C44" s="30">
        <f>SUM(C26:C42)</f>
        <v>576.91440066101802</v>
      </c>
      <c r="D44" s="31"/>
      <c r="E44" s="32">
        <f>ROUND(SUM(E26:E42),0)</f>
        <v>-9</v>
      </c>
      <c r="F44" s="32">
        <f>SUM(F26:F42)</f>
        <v>0</v>
      </c>
      <c r="G44" s="32">
        <f>ROUND(SUM(G26:G42),0)</f>
        <v>-9</v>
      </c>
      <c r="H44" s="32">
        <f t="shared" si="5"/>
        <v>-9</v>
      </c>
      <c r="I44" s="31"/>
      <c r="J44"/>
      <c r="K44" s="18">
        <v>435.24298155169703</v>
      </c>
      <c r="L44" s="18"/>
      <c r="M44" s="17">
        <f>SUM(M26:M42)</f>
        <v>1096.5113983641984</v>
      </c>
      <c r="N44" s="31"/>
      <c r="O44" s="17">
        <f>SUM(O26:O43)</f>
        <v>-0.54156560650073504</v>
      </c>
      <c r="P44" s="17">
        <f>SUM(P26:P43)</f>
        <v>0</v>
      </c>
      <c r="Q44" s="17" t="e">
        <f>SUM(Q26:Q43)</f>
        <v>#REF!</v>
      </c>
      <c r="S44"/>
      <c r="T44"/>
      <c r="U44"/>
      <c r="V44"/>
      <c r="W44"/>
      <c r="X44"/>
    </row>
    <row r="45" spans="1:24" s="17" customFormat="1" hidden="1">
      <c r="A45" s="18"/>
      <c r="B45" s="18"/>
      <c r="C45" s="30"/>
      <c r="D45" s="44" t="s">
        <v>58</v>
      </c>
      <c r="E45" s="45">
        <v>0.26500000000000001</v>
      </c>
      <c r="F45" s="45">
        <v>0.26500000000000001</v>
      </c>
      <c r="G45" s="45">
        <v>0.26500000000000001</v>
      </c>
      <c r="H45" s="33"/>
      <c r="I45" s="31"/>
      <c r="J45"/>
      <c r="K45" s="18"/>
      <c r="L45" s="18"/>
      <c r="N45" s="44" t="s">
        <v>58</v>
      </c>
      <c r="O45" s="46">
        <v>0.26500000000000001</v>
      </c>
      <c r="P45" s="46">
        <v>0.26500000000000001</v>
      </c>
      <c r="Q45"/>
      <c r="S45"/>
      <c r="T45"/>
      <c r="U45"/>
      <c r="V45"/>
      <c r="W45"/>
      <c r="X45"/>
    </row>
    <row r="46" spans="1:24" s="17" customFormat="1" hidden="1">
      <c r="A46"/>
      <c r="B46"/>
      <c r="C46"/>
      <c r="D46" s="19" t="s">
        <v>59</v>
      </c>
      <c r="E46" s="32">
        <f>E44*E45</f>
        <v>-2.3850000000000002</v>
      </c>
      <c r="F46" s="32">
        <f t="shared" ref="F46:G46" si="11">F44*F45</f>
        <v>0</v>
      </c>
      <c r="G46" s="32">
        <f t="shared" si="11"/>
        <v>-2.3850000000000002</v>
      </c>
      <c r="H46" s="33"/>
      <c r="I46"/>
      <c r="J46"/>
      <c r="K46"/>
      <c r="L46"/>
      <c r="M46"/>
      <c r="N46" s="19" t="s">
        <v>59</v>
      </c>
      <c r="O46" s="18">
        <f>O44*O45</f>
        <v>-0.1435148857226948</v>
      </c>
      <c r="P46" s="18">
        <f>P44*P45</f>
        <v>0</v>
      </c>
      <c r="Q46"/>
      <c r="S46"/>
      <c r="T46"/>
      <c r="U46"/>
      <c r="V46"/>
      <c r="W46"/>
      <c r="X46"/>
    </row>
    <row r="47" spans="1:24" s="17" customFormat="1" hidden="1">
      <c r="A47"/>
      <c r="B47"/>
      <c r="C47"/>
      <c r="D47" s="19" t="s">
        <v>60</v>
      </c>
      <c r="E47" s="32">
        <f>E46/0.735</f>
        <v>-3.2448979591836737</v>
      </c>
      <c r="F47" s="32">
        <f t="shared" ref="F47:G47" si="12">F46/0.735</f>
        <v>0</v>
      </c>
      <c r="G47" s="32">
        <f t="shared" si="12"/>
        <v>-3.2448979591836737</v>
      </c>
      <c r="H47" s="32"/>
      <c r="I47"/>
      <c r="J47"/>
      <c r="K47"/>
      <c r="L47"/>
      <c r="M47"/>
      <c r="N47" s="19" t="s">
        <v>60</v>
      </c>
      <c r="O47" s="18">
        <f>O46/0.735</f>
        <v>-0.19525834792203375</v>
      </c>
      <c r="P47" s="18">
        <f>P46/0.735</f>
        <v>0</v>
      </c>
      <c r="Q47"/>
      <c r="S47"/>
      <c r="T47"/>
      <c r="U47"/>
      <c r="V47"/>
      <c r="W47"/>
      <c r="X47"/>
    </row>
    <row r="48" spans="1:24" s="17" customFormat="1" hidden="1">
      <c r="A48"/>
      <c r="B48"/>
      <c r="C48"/>
      <c r="D48" s="19"/>
      <c r="E48" s="32"/>
      <c r="F48" s="32"/>
      <c r="G48" s="32"/>
      <c r="H48" s="47"/>
      <c r="I48"/>
      <c r="J48"/>
      <c r="K48"/>
      <c r="L48"/>
      <c r="M48"/>
      <c r="N48" s="19"/>
      <c r="O48" s="18"/>
      <c r="P48"/>
      <c r="Q48"/>
      <c r="S48"/>
      <c r="T48"/>
      <c r="U48"/>
      <c r="V48"/>
      <c r="W48"/>
      <c r="X48"/>
    </row>
    <row r="49" spans="1:24" s="17" customFormat="1" hidden="1">
      <c r="A49"/>
      <c r="B49"/>
      <c r="C49"/>
      <c r="D49" s="48" t="s">
        <v>61</v>
      </c>
      <c r="E49" s="49"/>
      <c r="F49" s="49"/>
      <c r="G49" s="50">
        <f>+G47</f>
        <v>-3.2448979591836737</v>
      </c>
      <c r="H49" s="47"/>
      <c r="I49"/>
      <c r="J49"/>
      <c r="K49"/>
      <c r="L49"/>
      <c r="M49"/>
      <c r="N49" s="48" t="s">
        <v>61</v>
      </c>
      <c r="O49" s="49"/>
      <c r="P49" s="49"/>
      <c r="Q49"/>
      <c r="S49"/>
      <c r="T49"/>
      <c r="U49"/>
      <c r="V49"/>
      <c r="W49"/>
      <c r="X49"/>
    </row>
    <row r="50" spans="1:24" s="17" customFormat="1" hidden="1">
      <c r="A50"/>
      <c r="B50"/>
      <c r="C50"/>
      <c r="D50" s="19"/>
      <c r="E50" s="18"/>
      <c r="F50" s="18"/>
      <c r="G50"/>
      <c r="H50"/>
      <c r="I50"/>
      <c r="J50"/>
      <c r="K50"/>
      <c r="L50"/>
      <c r="M50"/>
      <c r="N50" s="19"/>
      <c r="O50" s="18"/>
      <c r="P50"/>
      <c r="Q50"/>
      <c r="S50"/>
      <c r="T50"/>
      <c r="U50"/>
      <c r="V50"/>
      <c r="W50"/>
      <c r="X50"/>
    </row>
    <row r="51" spans="1:24" s="17" customFormat="1" hidden="1">
      <c r="A51" s="6">
        <v>2019</v>
      </c>
      <c r="B51" s="6"/>
      <c r="C51"/>
      <c r="D51" s="19"/>
      <c r="E51"/>
      <c r="F51"/>
      <c r="G51"/>
      <c r="H51"/>
      <c r="I51"/>
      <c r="J51"/>
      <c r="K51" s="6">
        <v>2019</v>
      </c>
      <c r="L51" s="6"/>
      <c r="M51"/>
      <c r="N51" s="19"/>
      <c r="O51"/>
      <c r="P51"/>
      <c r="Q51"/>
      <c r="S51"/>
      <c r="T51"/>
      <c r="U51"/>
      <c r="V51"/>
      <c r="W51"/>
      <c r="X51"/>
    </row>
    <row r="52" spans="1:24" s="17" customFormat="1" hidden="1">
      <c r="A52"/>
      <c r="B52"/>
      <c r="C52"/>
      <c r="D52" s="19"/>
      <c r="E52"/>
      <c r="F52"/>
      <c r="G52"/>
      <c r="H52"/>
      <c r="I52"/>
      <c r="J52"/>
      <c r="K52"/>
      <c r="L52"/>
      <c r="M52"/>
      <c r="N52" s="19"/>
      <c r="O52"/>
      <c r="P52"/>
      <c r="Q52"/>
      <c r="S52"/>
      <c r="T52"/>
      <c r="U52"/>
      <c r="V52"/>
      <c r="W52"/>
      <c r="X52"/>
    </row>
    <row r="53" spans="1:24" s="17" customFormat="1" hidden="1">
      <c r="A53" s="19" t="s">
        <v>12</v>
      </c>
      <c r="B53" s="19"/>
      <c r="C53"/>
      <c r="D53"/>
      <c r="E53" s="22">
        <v>0.90990000000000004</v>
      </c>
      <c r="F53" s="23" t="s">
        <v>11</v>
      </c>
      <c r="G53"/>
      <c r="H53" s="23"/>
      <c r="I53" s="23"/>
      <c r="J53"/>
      <c r="K53" s="19" t="s">
        <v>12</v>
      </c>
      <c r="L53" s="19"/>
      <c r="M53"/>
      <c r="N53"/>
      <c r="O53" s="22">
        <v>0.51229999999999998</v>
      </c>
      <c r="P53" s="23" t="s">
        <v>13</v>
      </c>
      <c r="Q53"/>
      <c r="S53"/>
      <c r="T53"/>
      <c r="U53"/>
      <c r="V53"/>
      <c r="W53"/>
      <c r="X53"/>
    </row>
    <row r="54" spans="1:24" s="17" customFormat="1" hidden="1">
      <c r="A54" s="19"/>
      <c r="B54" s="19"/>
      <c r="C54"/>
      <c r="D54"/>
      <c r="E54" s="22"/>
      <c r="F54" s="51"/>
      <c r="G54" s="23"/>
      <c r="H54" s="23"/>
      <c r="I54" s="23"/>
      <c r="J54"/>
      <c r="K54"/>
      <c r="L54"/>
      <c r="M54"/>
      <c r="N54"/>
      <c r="O54"/>
      <c r="P54"/>
      <c r="Q54"/>
      <c r="S54"/>
      <c r="T54"/>
      <c r="U54"/>
      <c r="V54"/>
      <c r="W54"/>
      <c r="X54"/>
    </row>
    <row r="55" spans="1:24" s="17" customFormat="1" hidden="1">
      <c r="A55" s="24" t="s">
        <v>14</v>
      </c>
      <c r="B55" s="25" t="s">
        <v>15</v>
      </c>
      <c r="C55" s="25" t="s">
        <v>16</v>
      </c>
      <c r="D55" s="25" t="s">
        <v>17</v>
      </c>
      <c r="E55" s="26" t="s">
        <v>18</v>
      </c>
      <c r="F55" s="25" t="s">
        <v>19</v>
      </c>
      <c r="G55" s="25" t="s">
        <v>20</v>
      </c>
      <c r="H55" s="25" t="s">
        <v>21</v>
      </c>
      <c r="I55"/>
      <c r="J55"/>
      <c r="K55" s="24" t="s">
        <v>22</v>
      </c>
      <c r="L55" s="25" t="s">
        <v>23</v>
      </c>
      <c r="M55" s="25" t="s">
        <v>24</v>
      </c>
      <c r="N55" s="25" t="s">
        <v>25</v>
      </c>
      <c r="O55" s="26" t="s">
        <v>26</v>
      </c>
      <c r="P55" s="25" t="s">
        <v>27</v>
      </c>
      <c r="Q55" s="25" t="s">
        <v>28</v>
      </c>
      <c r="S55"/>
      <c r="T55"/>
      <c r="U55"/>
      <c r="V55"/>
      <c r="W55"/>
      <c r="X55"/>
    </row>
    <row r="56" spans="1:24" s="17" customFormat="1" ht="66" hidden="1">
      <c r="A56" s="27" t="s">
        <v>29</v>
      </c>
      <c r="B56" s="27" t="s">
        <v>30</v>
      </c>
      <c r="C56" s="27" t="s">
        <v>31</v>
      </c>
      <c r="D56" s="27" t="s">
        <v>32</v>
      </c>
      <c r="E56" s="27" t="s">
        <v>33</v>
      </c>
      <c r="F56" s="27" t="s">
        <v>34</v>
      </c>
      <c r="G56" s="27" t="s">
        <v>35</v>
      </c>
      <c r="H56" s="27" t="s">
        <v>36</v>
      </c>
      <c r="I56" s="52"/>
      <c r="J56"/>
      <c r="K56" s="27" t="s">
        <v>29</v>
      </c>
      <c r="L56" s="27" t="s">
        <v>30</v>
      </c>
      <c r="M56" s="27" t="s">
        <v>31</v>
      </c>
      <c r="N56" s="27" t="s">
        <v>32</v>
      </c>
      <c r="O56" s="27" t="s">
        <v>33</v>
      </c>
      <c r="P56" s="27" t="s">
        <v>34</v>
      </c>
      <c r="Q56" s="27" t="s">
        <v>36</v>
      </c>
      <c r="S56"/>
      <c r="T56"/>
      <c r="U56"/>
      <c r="V56"/>
      <c r="W56"/>
      <c r="X56"/>
    </row>
    <row r="57" spans="1:24" s="17" customFormat="1" hidden="1">
      <c r="A57" s="18" t="s">
        <v>37</v>
      </c>
      <c r="B57" s="18">
        <f>E26</f>
        <v>-0.14306013410153892</v>
      </c>
      <c r="C57" s="17">
        <v>11.71677161475877</v>
      </c>
      <c r="D57" s="31">
        <f t="shared" ref="D57:D73" si="13">+D26</f>
        <v>0.04</v>
      </c>
      <c r="E57" s="30">
        <f>-C57/2*D57*2*$E$53</f>
        <v>-0.42644361969076022</v>
      </c>
      <c r="F57" s="32">
        <f>-B57*D57</f>
        <v>5.7224053640615568E-3</v>
      </c>
      <c r="G57" s="53">
        <f>+E57+F57</f>
        <v>-0.42072121432669868</v>
      </c>
      <c r="H57" s="53">
        <f>+B57+G57</f>
        <v>-0.56378134842823757</v>
      </c>
      <c r="I57"/>
      <c r="J57"/>
      <c r="K57" s="18" t="s">
        <v>37</v>
      </c>
      <c r="L57" s="18" t="e">
        <f>+Q26</f>
        <v>#REF!</v>
      </c>
      <c r="M57" s="17">
        <v>37.412283725236705</v>
      </c>
      <c r="N57" s="54">
        <v>0.04</v>
      </c>
      <c r="O57" s="17">
        <f>-M57/2*N57*2*$O$53</f>
        <v>-0.76665251809755053</v>
      </c>
      <c r="P57" s="53" t="e">
        <f>-L57*N57</f>
        <v>#REF!</v>
      </c>
      <c r="Q57" s="18" t="e">
        <f>+L57+#REF!</f>
        <v>#REF!</v>
      </c>
      <c r="S57"/>
      <c r="T57"/>
      <c r="U57"/>
      <c r="V57"/>
      <c r="W57"/>
      <c r="X57"/>
    </row>
    <row r="58" spans="1:24" s="17" customFormat="1" hidden="1">
      <c r="A58" t="s">
        <v>38</v>
      </c>
      <c r="B58" s="18">
        <f t="shared" ref="B58:B73" si="14">E27</f>
        <v>0</v>
      </c>
      <c r="C58" s="17">
        <v>0</v>
      </c>
      <c r="D58" s="31">
        <f t="shared" si="13"/>
        <v>0.06</v>
      </c>
      <c r="E58" s="30">
        <f t="shared" ref="E58:E64" si="15">-C58/2*D58*2*$E$53</f>
        <v>0</v>
      </c>
      <c r="F58" s="32">
        <f t="shared" ref="F58:F74" si="16">-B58*D58</f>
        <v>0</v>
      </c>
      <c r="G58" s="53">
        <f t="shared" ref="G58:G74" si="17">+E58+F58</f>
        <v>0</v>
      </c>
      <c r="H58" s="53">
        <f t="shared" ref="H58:H75" si="18">+B58+G58</f>
        <v>0</v>
      </c>
      <c r="I58"/>
      <c r="J58"/>
      <c r="K58" s="18" t="s">
        <v>38</v>
      </c>
      <c r="L58" s="18" t="e">
        <f t="shared" ref="L58:L74" si="19">+Q27</f>
        <v>#REF!</v>
      </c>
      <c r="M58" s="17">
        <v>0</v>
      </c>
      <c r="N58" s="54">
        <v>0.06</v>
      </c>
      <c r="O58" s="17">
        <f t="shared" ref="O58:O64" si="20">-M58/2*N58*2*$O$53</f>
        <v>0</v>
      </c>
      <c r="P58" s="53" t="e">
        <f t="shared" ref="P58:P74" si="21">-L58*N58</f>
        <v>#REF!</v>
      </c>
      <c r="Q58" s="18" t="e">
        <f>+L58+#REF!</f>
        <v>#REF!</v>
      </c>
      <c r="S58"/>
      <c r="T58"/>
      <c r="U58"/>
      <c r="V58"/>
      <c r="W58"/>
      <c r="X58"/>
    </row>
    <row r="59" spans="1:24" s="17" customFormat="1" hidden="1">
      <c r="A59" t="s">
        <v>39</v>
      </c>
      <c r="B59" s="18">
        <f t="shared" si="14"/>
        <v>0</v>
      </c>
      <c r="C59" s="17">
        <v>0</v>
      </c>
      <c r="D59" s="31">
        <f t="shared" si="13"/>
        <v>0.05</v>
      </c>
      <c r="E59" s="30">
        <f t="shared" si="15"/>
        <v>0</v>
      </c>
      <c r="F59" s="32">
        <f t="shared" si="16"/>
        <v>0</v>
      </c>
      <c r="G59" s="53">
        <f t="shared" si="17"/>
        <v>0</v>
      </c>
      <c r="H59" s="53">
        <f t="shared" si="18"/>
        <v>0</v>
      </c>
      <c r="I59"/>
      <c r="J59"/>
      <c r="K59" s="18" t="s">
        <v>39</v>
      </c>
      <c r="L59" s="18" t="e">
        <f t="shared" si="19"/>
        <v>#REF!</v>
      </c>
      <c r="M59" s="17">
        <v>0</v>
      </c>
      <c r="N59" s="54">
        <v>0.05</v>
      </c>
      <c r="O59" s="17">
        <f t="shared" si="20"/>
        <v>0</v>
      </c>
      <c r="P59" s="53" t="e">
        <f t="shared" si="21"/>
        <v>#REF!</v>
      </c>
      <c r="Q59" s="18" t="e">
        <f>+L59+#REF!</f>
        <v>#REF!</v>
      </c>
      <c r="S59"/>
      <c r="T59"/>
      <c r="U59"/>
      <c r="V59"/>
      <c r="W59"/>
      <c r="X59"/>
    </row>
    <row r="60" spans="1:24" s="17" customFormat="1" hidden="1">
      <c r="A60" t="s">
        <v>40</v>
      </c>
      <c r="B60" s="18">
        <f t="shared" si="14"/>
        <v>0</v>
      </c>
      <c r="C60" s="17">
        <v>0</v>
      </c>
      <c r="D60" s="31">
        <f t="shared" si="13"/>
        <v>0.1</v>
      </c>
      <c r="E60" s="30">
        <f t="shared" si="15"/>
        <v>0</v>
      </c>
      <c r="F60" s="32">
        <f t="shared" si="16"/>
        <v>0</v>
      </c>
      <c r="G60" s="53">
        <f t="shared" si="17"/>
        <v>0</v>
      </c>
      <c r="H60" s="53">
        <f t="shared" si="18"/>
        <v>0</v>
      </c>
      <c r="I60"/>
      <c r="J60"/>
      <c r="K60" s="18" t="s">
        <v>40</v>
      </c>
      <c r="L60" s="18" t="e">
        <f t="shared" si="19"/>
        <v>#REF!</v>
      </c>
      <c r="M60" s="17">
        <v>0</v>
      </c>
      <c r="N60" s="54">
        <v>0.1</v>
      </c>
      <c r="O60" s="17">
        <f t="shared" si="20"/>
        <v>0</v>
      </c>
      <c r="P60" s="53" t="e">
        <f t="shared" si="21"/>
        <v>#REF!</v>
      </c>
      <c r="Q60" s="18" t="e">
        <f>+L60+#REF!</f>
        <v>#REF!</v>
      </c>
      <c r="S60"/>
      <c r="T60"/>
      <c r="U60"/>
      <c r="V60"/>
      <c r="W60"/>
      <c r="X60"/>
    </row>
    <row r="61" spans="1:24" s="17" customFormat="1" hidden="1">
      <c r="A61" t="s">
        <v>41</v>
      </c>
      <c r="B61" s="18">
        <f t="shared" si="14"/>
        <v>0</v>
      </c>
      <c r="C61" s="17">
        <v>0</v>
      </c>
      <c r="D61" s="31">
        <f t="shared" si="13"/>
        <v>0.15</v>
      </c>
      <c r="E61" s="32">
        <f t="shared" si="15"/>
        <v>0</v>
      </c>
      <c r="F61" s="32">
        <f t="shared" si="16"/>
        <v>0</v>
      </c>
      <c r="G61" s="53">
        <f t="shared" si="17"/>
        <v>0</v>
      </c>
      <c r="H61" s="53">
        <f t="shared" si="18"/>
        <v>0</v>
      </c>
      <c r="I61"/>
      <c r="J61"/>
      <c r="K61" s="18" t="s">
        <v>41</v>
      </c>
      <c r="L61" s="18" t="e">
        <f t="shared" si="19"/>
        <v>#REF!</v>
      </c>
      <c r="M61" s="17">
        <v>0</v>
      </c>
      <c r="N61" s="54">
        <v>0.15</v>
      </c>
      <c r="O61" s="17">
        <f t="shared" si="20"/>
        <v>0</v>
      </c>
      <c r="P61" s="53" t="e">
        <f t="shared" si="21"/>
        <v>#REF!</v>
      </c>
      <c r="Q61" s="18" t="e">
        <f>+L61+#REF!</f>
        <v>#REF!</v>
      </c>
      <c r="S61"/>
      <c r="T61"/>
      <c r="U61"/>
      <c r="V61"/>
      <c r="W61"/>
      <c r="X61"/>
    </row>
    <row r="62" spans="1:24" s="17" customFormat="1" hidden="1">
      <c r="A62" t="s">
        <v>42</v>
      </c>
      <c r="B62" s="18">
        <f t="shared" si="14"/>
        <v>-0.90885332477469993</v>
      </c>
      <c r="C62" s="17">
        <v>23.936543415434926</v>
      </c>
      <c r="D62" s="31">
        <f t="shared" si="13"/>
        <v>0.2</v>
      </c>
      <c r="E62" s="32">
        <f t="shared" si="15"/>
        <v>-4.3559721707408485</v>
      </c>
      <c r="F62" s="32">
        <f t="shared" si="16"/>
        <v>0.18177066495493999</v>
      </c>
      <c r="G62" s="53">
        <f t="shared" si="17"/>
        <v>-4.1742015057859083</v>
      </c>
      <c r="H62" s="53">
        <f t="shared" si="18"/>
        <v>-5.0830548305606085</v>
      </c>
      <c r="I62"/>
      <c r="J62"/>
      <c r="K62" s="18" t="s">
        <v>42</v>
      </c>
      <c r="L62" s="18" t="e">
        <f t="shared" si="19"/>
        <v>#REF!</v>
      </c>
      <c r="M62" s="17">
        <v>43.291635521532903</v>
      </c>
      <c r="N62" s="54">
        <v>0.2</v>
      </c>
      <c r="O62" s="17">
        <f t="shared" si="20"/>
        <v>-4.435660975536261</v>
      </c>
      <c r="P62" s="53" t="e">
        <f t="shared" si="21"/>
        <v>#REF!</v>
      </c>
      <c r="Q62" s="18" t="e">
        <f>+L62+#REF!</f>
        <v>#REF!</v>
      </c>
      <c r="S62"/>
      <c r="T62"/>
      <c r="U62"/>
      <c r="V62"/>
      <c r="W62"/>
      <c r="X62"/>
    </row>
    <row r="63" spans="1:24" s="17" customFormat="1" hidden="1">
      <c r="A63" t="s">
        <v>43</v>
      </c>
      <c r="B63" s="18">
        <f t="shared" si="14"/>
        <v>0</v>
      </c>
      <c r="C63" s="17">
        <v>0</v>
      </c>
      <c r="D63" s="31">
        <f t="shared" si="13"/>
        <v>0.25</v>
      </c>
      <c r="E63" s="32">
        <f t="shared" si="15"/>
        <v>0</v>
      </c>
      <c r="F63" s="32">
        <f t="shared" si="16"/>
        <v>0</v>
      </c>
      <c r="G63" s="53">
        <f t="shared" si="17"/>
        <v>0</v>
      </c>
      <c r="H63" s="53">
        <f t="shared" si="18"/>
        <v>0</v>
      </c>
      <c r="I63"/>
      <c r="J63"/>
      <c r="K63" s="18" t="s">
        <v>43</v>
      </c>
      <c r="L63" s="18" t="e">
        <f t="shared" si="19"/>
        <v>#REF!</v>
      </c>
      <c r="M63" s="17">
        <v>0</v>
      </c>
      <c r="N63" s="54">
        <v>0.25</v>
      </c>
      <c r="O63" s="17">
        <f t="shared" si="20"/>
        <v>0</v>
      </c>
      <c r="P63" s="53" t="e">
        <f t="shared" si="21"/>
        <v>#REF!</v>
      </c>
      <c r="Q63" s="18" t="e">
        <f>+L63+#REF!</f>
        <v>#REF!</v>
      </c>
      <c r="S63"/>
      <c r="T63"/>
      <c r="U63"/>
      <c r="V63"/>
      <c r="W63"/>
      <c r="X63"/>
    </row>
    <row r="64" spans="1:24" s="17" customFormat="1" hidden="1">
      <c r="A64" t="s">
        <v>44</v>
      </c>
      <c r="B64" s="18">
        <f t="shared" si="14"/>
        <v>-0.89589019418300597</v>
      </c>
      <c r="C64" s="17">
        <v>20.442616194081904</v>
      </c>
      <c r="D64" s="31">
        <f t="shared" si="13"/>
        <v>0.3</v>
      </c>
      <c r="E64" s="32">
        <f t="shared" si="15"/>
        <v>-5.5802209424985367</v>
      </c>
      <c r="F64" s="32">
        <f t="shared" si="16"/>
        <v>0.26876705825490177</v>
      </c>
      <c r="G64" s="53">
        <f t="shared" si="17"/>
        <v>-5.311453884243635</v>
      </c>
      <c r="H64" s="53">
        <f t="shared" si="18"/>
        <v>-6.2073440784266412</v>
      </c>
      <c r="I64"/>
      <c r="J64"/>
      <c r="K64" s="18" t="s">
        <v>44</v>
      </c>
      <c r="L64" s="18" t="e">
        <f t="shared" si="19"/>
        <v>#REF!</v>
      </c>
      <c r="M64" s="17">
        <v>18.611418896744489</v>
      </c>
      <c r="N64" s="54">
        <v>0.3</v>
      </c>
      <c r="O64" s="17">
        <f t="shared" si="20"/>
        <v>-2.8603889702406602</v>
      </c>
      <c r="P64" s="53" t="e">
        <f t="shared" si="21"/>
        <v>#REF!</v>
      </c>
      <c r="Q64" s="18" t="e">
        <f>+L64+#REF!</f>
        <v>#REF!</v>
      </c>
      <c r="S64"/>
      <c r="T64"/>
      <c r="U64"/>
      <c r="V64"/>
      <c r="W64"/>
      <c r="X64"/>
    </row>
    <row r="65" spans="1:24" s="17" customFormat="1" hidden="1">
      <c r="A65" s="19" t="s">
        <v>45</v>
      </c>
      <c r="B65" s="18">
        <f t="shared" si="14"/>
        <v>-1.4770226733025333</v>
      </c>
      <c r="C65" s="17">
        <v>30.465391423612164</v>
      </c>
      <c r="D65" s="31">
        <f t="shared" si="13"/>
        <v>1</v>
      </c>
      <c r="E65" s="32">
        <f>-C65/2*D65*1*$E$53</f>
        <v>-13.860229828172354</v>
      </c>
      <c r="F65" s="32">
        <f t="shared" si="16"/>
        <v>1.4770226733025333</v>
      </c>
      <c r="G65" s="53">
        <f t="shared" si="17"/>
        <v>-12.383207154869821</v>
      </c>
      <c r="H65" s="53">
        <f t="shared" si="18"/>
        <v>-13.860229828172354</v>
      </c>
      <c r="I65" s="24" t="s">
        <v>46</v>
      </c>
      <c r="J65"/>
      <c r="K65" s="18" t="s">
        <v>47</v>
      </c>
      <c r="L65" s="18" t="e">
        <f t="shared" si="19"/>
        <v>#REF!</v>
      </c>
      <c r="M65" s="17">
        <v>10.935375243634841</v>
      </c>
      <c r="N65" s="54">
        <v>1</v>
      </c>
      <c r="O65" s="17">
        <f>-M65/2*N65*1*$O$53</f>
        <v>-2.8010963686570642</v>
      </c>
      <c r="P65" s="53" t="e">
        <f t="shared" si="21"/>
        <v>#REF!</v>
      </c>
      <c r="Q65" s="18" t="e">
        <f>+L65+#REF!</f>
        <v>#REF!</v>
      </c>
      <c r="S65"/>
      <c r="T65"/>
      <c r="U65"/>
      <c r="V65"/>
      <c r="W65"/>
      <c r="X65"/>
    </row>
    <row r="66" spans="1:24" s="17" customFormat="1" hidden="1">
      <c r="A66" t="s">
        <v>48</v>
      </c>
      <c r="B66" s="18">
        <f t="shared" si="14"/>
        <v>0</v>
      </c>
      <c r="C66" s="17">
        <v>2.7549205518754838</v>
      </c>
      <c r="D66" s="55" t="str">
        <f t="shared" si="13"/>
        <v>N/A</v>
      </c>
      <c r="E66" s="32">
        <v>0</v>
      </c>
      <c r="F66" s="32"/>
      <c r="G66" s="53">
        <f t="shared" si="17"/>
        <v>0</v>
      </c>
      <c r="H66" s="53">
        <f t="shared" si="18"/>
        <v>0</v>
      </c>
      <c r="I66"/>
      <c r="J66"/>
      <c r="K66" s="18" t="s">
        <v>48</v>
      </c>
      <c r="L66" s="18" t="e">
        <f t="shared" si="19"/>
        <v>#REF!</v>
      </c>
      <c r="M66" s="17">
        <v>-0.20070696283719996</v>
      </c>
      <c r="N66" s="56" t="s">
        <v>49</v>
      </c>
      <c r="O66" s="17">
        <v>0</v>
      </c>
      <c r="P66" s="53">
        <v>0</v>
      </c>
      <c r="Q66" s="18" t="e">
        <f>+L66+#REF!</f>
        <v>#REF!</v>
      </c>
      <c r="S66"/>
      <c r="T66"/>
      <c r="U66"/>
      <c r="V66"/>
      <c r="W66"/>
      <c r="X66"/>
    </row>
    <row r="67" spans="1:24" s="17" customFormat="1" hidden="1">
      <c r="A67" t="s">
        <v>50</v>
      </c>
      <c r="B67" s="18">
        <f t="shared" si="14"/>
        <v>-3.1670632014891974E-2</v>
      </c>
      <c r="C67" s="17">
        <v>2.2434915310645001</v>
      </c>
      <c r="D67" s="31">
        <f t="shared" si="13"/>
        <v>0.05</v>
      </c>
      <c r="E67" s="32">
        <f t="shared" ref="E67:E74" si="22">-C67/2*D67*2*$E$53</f>
        <v>-0.10206764720577943</v>
      </c>
      <c r="F67" s="33">
        <f t="shared" si="16"/>
        <v>1.5835316007445988E-3</v>
      </c>
      <c r="G67" s="53">
        <f t="shared" si="17"/>
        <v>-0.10048411560503484</v>
      </c>
      <c r="H67" s="53">
        <f t="shared" si="18"/>
        <v>-0.13215474761992682</v>
      </c>
      <c r="I67"/>
      <c r="J67"/>
      <c r="K67" s="18" t="s">
        <v>50</v>
      </c>
      <c r="L67" s="18" t="e">
        <f t="shared" si="19"/>
        <v>#REF!</v>
      </c>
      <c r="M67" s="17">
        <v>0</v>
      </c>
      <c r="N67" s="54">
        <f>+D67</f>
        <v>0.05</v>
      </c>
      <c r="O67" s="29">
        <f t="shared" ref="O67:O74" si="23">-M67/2*N67*2*$O$53</f>
        <v>0</v>
      </c>
      <c r="P67" s="53" t="e">
        <f t="shared" si="21"/>
        <v>#REF!</v>
      </c>
      <c r="Q67" s="18" t="e">
        <f>+L67+#REF!</f>
        <v>#REF!</v>
      </c>
      <c r="S67"/>
      <c r="T67"/>
      <c r="U67"/>
      <c r="V67"/>
      <c r="W67"/>
      <c r="X67"/>
    </row>
    <row r="68" spans="1:24" s="17" customFormat="1" hidden="1">
      <c r="A68" t="s">
        <v>51</v>
      </c>
      <c r="B68" s="18">
        <f t="shared" si="14"/>
        <v>0</v>
      </c>
      <c r="C68" s="17">
        <v>0</v>
      </c>
      <c r="D68" s="31">
        <f t="shared" si="13"/>
        <v>0.08</v>
      </c>
      <c r="E68" s="32">
        <f t="shared" si="22"/>
        <v>0</v>
      </c>
      <c r="F68" s="33">
        <f t="shared" si="16"/>
        <v>0</v>
      </c>
      <c r="G68" s="53">
        <f t="shared" si="17"/>
        <v>0</v>
      </c>
      <c r="H68" s="53">
        <f t="shared" si="18"/>
        <v>0</v>
      </c>
      <c r="I68"/>
      <c r="J68"/>
      <c r="K68" s="18" t="s">
        <v>51</v>
      </c>
      <c r="L68" s="18" t="e">
        <f t="shared" si="19"/>
        <v>#REF!</v>
      </c>
      <c r="M68" s="17">
        <v>3.838794582007985</v>
      </c>
      <c r="N68" s="54">
        <v>0.08</v>
      </c>
      <c r="O68" s="29">
        <f t="shared" si="23"/>
        <v>-0.15732915714901524</v>
      </c>
      <c r="P68" s="53" t="e">
        <f t="shared" si="21"/>
        <v>#REF!</v>
      </c>
      <c r="Q68" s="18" t="e">
        <f>+L68+#REF!</f>
        <v>#REF!</v>
      </c>
      <c r="S68"/>
      <c r="T68"/>
      <c r="U68"/>
      <c r="V68"/>
      <c r="W68"/>
      <c r="X68"/>
    </row>
    <row r="69" spans="1:24" s="17" customFormat="1" hidden="1">
      <c r="A69" t="s">
        <v>52</v>
      </c>
      <c r="B69" s="18">
        <f t="shared" si="14"/>
        <v>0</v>
      </c>
      <c r="C69" s="17">
        <v>0</v>
      </c>
      <c r="D69" s="31">
        <f t="shared" si="13"/>
        <v>0.12</v>
      </c>
      <c r="E69" s="32">
        <f t="shared" si="22"/>
        <v>0</v>
      </c>
      <c r="F69" s="33">
        <f t="shared" si="16"/>
        <v>0</v>
      </c>
      <c r="G69" s="53">
        <f t="shared" si="17"/>
        <v>0</v>
      </c>
      <c r="H69" s="53">
        <f t="shared" si="18"/>
        <v>0</v>
      </c>
      <c r="I69"/>
      <c r="J69"/>
      <c r="K69" s="18" t="s">
        <v>52</v>
      </c>
      <c r="L69" s="18" t="e">
        <f t="shared" si="19"/>
        <v>#REF!</v>
      </c>
      <c r="M69" s="17">
        <v>0</v>
      </c>
      <c r="N69" s="54">
        <v>0.12</v>
      </c>
      <c r="O69" s="29">
        <f t="shared" si="23"/>
        <v>0</v>
      </c>
      <c r="P69" s="53" t="e">
        <f t="shared" si="21"/>
        <v>#REF!</v>
      </c>
      <c r="Q69" s="18" t="e">
        <f>+L69+#REF!</f>
        <v>#REF!</v>
      </c>
      <c r="S69"/>
      <c r="T69"/>
      <c r="U69"/>
      <c r="V69"/>
      <c r="W69"/>
      <c r="X69"/>
    </row>
    <row r="70" spans="1:24" s="17" customFormat="1" hidden="1">
      <c r="A70" t="s">
        <v>53</v>
      </c>
      <c r="B70" s="18">
        <f t="shared" si="14"/>
        <v>0</v>
      </c>
      <c r="C70" s="17">
        <v>0</v>
      </c>
      <c r="D70" s="31">
        <f t="shared" si="13"/>
        <v>0.45</v>
      </c>
      <c r="E70" s="30">
        <f t="shared" si="22"/>
        <v>0</v>
      </c>
      <c r="F70" s="33">
        <f t="shared" si="16"/>
        <v>0</v>
      </c>
      <c r="G70" s="53">
        <f t="shared" si="17"/>
        <v>0</v>
      </c>
      <c r="H70" s="53">
        <f t="shared" si="18"/>
        <v>0</v>
      </c>
      <c r="I70"/>
      <c r="J70"/>
      <c r="K70" s="18" t="s">
        <v>53</v>
      </c>
      <c r="L70" s="18" t="e">
        <f t="shared" si="19"/>
        <v>#REF!</v>
      </c>
      <c r="M70" s="17">
        <v>0</v>
      </c>
      <c r="N70" s="54">
        <v>0.45</v>
      </c>
      <c r="O70" s="29">
        <f t="shared" si="23"/>
        <v>0</v>
      </c>
      <c r="P70" s="53" t="e">
        <f t="shared" si="21"/>
        <v>#REF!</v>
      </c>
      <c r="Q70" s="18" t="e">
        <f>+L70+#REF!</f>
        <v>#REF!</v>
      </c>
      <c r="S70"/>
      <c r="T70"/>
      <c r="U70"/>
      <c r="V70"/>
      <c r="W70"/>
      <c r="X70"/>
    </row>
    <row r="71" spans="1:24" s="17" customFormat="1" hidden="1">
      <c r="A71" t="s">
        <v>54</v>
      </c>
      <c r="B71" s="18">
        <f t="shared" si="14"/>
        <v>0</v>
      </c>
      <c r="C71" s="17">
        <v>0</v>
      </c>
      <c r="D71" s="31">
        <f t="shared" si="13"/>
        <v>0.3</v>
      </c>
      <c r="E71" s="30">
        <f t="shared" si="22"/>
        <v>0</v>
      </c>
      <c r="F71" s="33">
        <f t="shared" si="16"/>
        <v>0</v>
      </c>
      <c r="G71" s="53">
        <f t="shared" si="17"/>
        <v>0</v>
      </c>
      <c r="H71" s="53">
        <f t="shared" si="18"/>
        <v>0</v>
      </c>
      <c r="I71"/>
      <c r="J71"/>
      <c r="K71" s="18" t="s">
        <v>54</v>
      </c>
      <c r="L71" s="18" t="e">
        <f t="shared" si="19"/>
        <v>#REF!</v>
      </c>
      <c r="M71" s="17">
        <v>0</v>
      </c>
      <c r="N71" s="54">
        <v>0.3</v>
      </c>
      <c r="O71" s="29">
        <f t="shared" si="23"/>
        <v>0</v>
      </c>
      <c r="P71" s="53" t="e">
        <f t="shared" si="21"/>
        <v>#REF!</v>
      </c>
      <c r="Q71" s="18" t="e">
        <f>+L71+#REF!</f>
        <v>#REF!</v>
      </c>
      <c r="S71"/>
      <c r="T71"/>
      <c r="U71"/>
      <c r="V71"/>
      <c r="W71"/>
      <c r="X71"/>
    </row>
    <row r="72" spans="1:24" s="17" customFormat="1" hidden="1">
      <c r="A72" t="s">
        <v>55</v>
      </c>
      <c r="B72" s="18">
        <f t="shared" si="14"/>
        <v>-4.2638294733506754</v>
      </c>
      <c r="C72" s="29">
        <v>421.14504460722651</v>
      </c>
      <c r="D72" s="31">
        <f t="shared" si="13"/>
        <v>0.08</v>
      </c>
      <c r="E72" s="30">
        <f t="shared" si="22"/>
        <v>-30.655990087049236</v>
      </c>
      <c r="F72" s="33">
        <f t="shared" si="16"/>
        <v>0.34110635786805404</v>
      </c>
      <c r="G72" s="53">
        <f t="shared" si="17"/>
        <v>-30.314883729181183</v>
      </c>
      <c r="H72" s="53">
        <f t="shared" si="18"/>
        <v>-34.578713202531858</v>
      </c>
      <c r="I72"/>
      <c r="J72"/>
      <c r="K72" s="18" t="s">
        <v>55</v>
      </c>
      <c r="L72" s="18" t="e">
        <f t="shared" si="19"/>
        <v>#REF!</v>
      </c>
      <c r="M72" s="17">
        <v>967.45402781817643</v>
      </c>
      <c r="N72" s="54">
        <v>0.08</v>
      </c>
      <c r="O72" s="29">
        <f t="shared" si="23"/>
        <v>-39.650135876100144</v>
      </c>
      <c r="P72" s="53" t="e">
        <f t="shared" si="21"/>
        <v>#REF!</v>
      </c>
      <c r="Q72" s="18" t="e">
        <f>+L72+#REF!</f>
        <v>#REF!</v>
      </c>
      <c r="S72"/>
      <c r="T72"/>
      <c r="U72"/>
      <c r="V72"/>
      <c r="W72"/>
      <c r="X72"/>
    </row>
    <row r="73" spans="1:24" s="17" customFormat="1" hidden="1">
      <c r="A73" t="s">
        <v>56</v>
      </c>
      <c r="B73" s="18">
        <f t="shared" si="14"/>
        <v>-1.3445205638927442</v>
      </c>
      <c r="C73" s="29">
        <v>25.764593668219156</v>
      </c>
      <c r="D73" s="31">
        <f t="shared" si="13"/>
        <v>0.55000000000000004</v>
      </c>
      <c r="E73" s="30">
        <f t="shared" si="22"/>
        <v>-12.893762078291937</v>
      </c>
      <c r="F73" s="33">
        <f t="shared" si="16"/>
        <v>0.73948631014100941</v>
      </c>
      <c r="G73" s="53">
        <f t="shared" si="17"/>
        <v>-12.154275768150928</v>
      </c>
      <c r="H73" s="53">
        <f t="shared" si="18"/>
        <v>-13.498796332043671</v>
      </c>
      <c r="I73"/>
      <c r="J73"/>
      <c r="K73" s="18" t="s">
        <v>56</v>
      </c>
      <c r="L73" s="18" t="e">
        <f t="shared" si="19"/>
        <v>#REF!</v>
      </c>
      <c r="M73" s="17">
        <v>15.16856953970222</v>
      </c>
      <c r="N73" s="54">
        <v>0.55000000000000004</v>
      </c>
      <c r="O73" s="29">
        <f t="shared" si="23"/>
        <v>-4.2739719963541969</v>
      </c>
      <c r="P73" s="53" t="e">
        <f t="shared" si="21"/>
        <v>#REF!</v>
      </c>
      <c r="Q73" s="18" t="e">
        <f>+L73+#REF!</f>
        <v>#REF!</v>
      </c>
      <c r="S73"/>
      <c r="T73"/>
      <c r="U73"/>
      <c r="V73"/>
      <c r="W73"/>
      <c r="X73"/>
    </row>
    <row r="74" spans="1:24" s="17" customFormat="1" hidden="1">
      <c r="A74" s="37" t="s">
        <v>57</v>
      </c>
      <c r="B74" s="43">
        <f>-E43</f>
        <v>0</v>
      </c>
      <c r="C74" s="38">
        <v>0</v>
      </c>
      <c r="D74" s="40">
        <v>7.0000000000000007E-2</v>
      </c>
      <c r="E74" s="39">
        <f t="shared" si="22"/>
        <v>0</v>
      </c>
      <c r="F74" s="41">
        <f t="shared" si="16"/>
        <v>0</v>
      </c>
      <c r="G74" s="57">
        <f t="shared" si="17"/>
        <v>0</v>
      </c>
      <c r="H74" s="57">
        <f t="shared" si="18"/>
        <v>0</v>
      </c>
      <c r="I74"/>
      <c r="J74"/>
      <c r="K74" s="37" t="s">
        <v>57</v>
      </c>
      <c r="L74" s="43" t="e">
        <f t="shared" si="19"/>
        <v>#REF!</v>
      </c>
      <c r="M74" s="38">
        <v>15.157864530560159</v>
      </c>
      <c r="N74" s="58">
        <v>7.0000000000000007E-2</v>
      </c>
      <c r="O74" s="38">
        <f t="shared" si="23"/>
        <v>-0.54357617993041796</v>
      </c>
      <c r="P74" s="57" t="e">
        <f t="shared" si="21"/>
        <v>#REF!</v>
      </c>
      <c r="Q74" s="43" t="e">
        <f>+L74+#REF!</f>
        <v>#REF!</v>
      </c>
      <c r="S74"/>
      <c r="T74"/>
      <c r="U74"/>
      <c r="V74"/>
      <c r="W74"/>
      <c r="X74"/>
    </row>
    <row r="75" spans="1:24" s="17" customFormat="1" hidden="1">
      <c r="A75"/>
      <c r="B75" s="17">
        <f>SUM(B57:B73)</f>
        <v>-9.0648469956200906</v>
      </c>
      <c r="C75" s="17">
        <f>SUM(C57:C73)</f>
        <v>538.46937300627349</v>
      </c>
      <c r="D75" s="31"/>
      <c r="E75" s="30">
        <f>SUM(E57:E73)</f>
        <v>-67.874686373649453</v>
      </c>
      <c r="F75" s="30">
        <f>SUM(F57:F73)</f>
        <v>3.0154590014862448</v>
      </c>
      <c r="G75" s="30">
        <f>SUM(G57:G73)</f>
        <v>-64.859227372163204</v>
      </c>
      <c r="H75" s="53">
        <f t="shared" si="18"/>
        <v>-73.924074367783291</v>
      </c>
      <c r="I75"/>
      <c r="J75"/>
      <c r="K75"/>
      <c r="L75" s="17" t="e">
        <f t="shared" ref="L75" si="24">SUM(L57:L74)</f>
        <v>#REF!</v>
      </c>
      <c r="M75" s="18">
        <f>SUM(M57:M74)</f>
        <v>1111.6692628947585</v>
      </c>
      <c r="N75"/>
      <c r="O75" s="18">
        <f>SUM(O57:O74)</f>
        <v>-55.488812042065312</v>
      </c>
      <c r="P75" s="30" t="e">
        <f>SUM(P57:P74)</f>
        <v>#REF!</v>
      </c>
      <c r="Q75" s="17" t="e">
        <f>SUM(Q57:Q74)</f>
        <v>#REF!</v>
      </c>
      <c r="S75"/>
      <c r="T75"/>
      <c r="U75"/>
      <c r="V75"/>
      <c r="W75"/>
      <c r="X75"/>
    </row>
    <row r="76" spans="1:24" s="17" customFormat="1" hidden="1">
      <c r="A76"/>
      <c r="B76"/>
      <c r="C76"/>
      <c r="D76" s="44" t="s">
        <v>58</v>
      </c>
      <c r="E76" s="46">
        <v>0.26500000000000001</v>
      </c>
      <c r="F76" s="46">
        <v>0.26500000000000001</v>
      </c>
      <c r="G76" s="46">
        <v>0.26500000000000001</v>
      </c>
      <c r="H76" s="18"/>
      <c r="I76"/>
      <c r="J76"/>
      <c r="K76"/>
      <c r="M76"/>
      <c r="N76" s="44" t="s">
        <v>58</v>
      </c>
      <c r="O76" s="46">
        <v>0.26500000000000001</v>
      </c>
      <c r="P76" s="46">
        <v>0.26500000000000001</v>
      </c>
      <c r="Q76"/>
      <c r="S76"/>
      <c r="T76"/>
      <c r="U76"/>
      <c r="V76"/>
      <c r="W76"/>
      <c r="X76"/>
    </row>
    <row r="77" spans="1:24" s="17" customFormat="1" hidden="1">
      <c r="A77"/>
      <c r="B77"/>
      <c r="C77"/>
      <c r="D77" s="44"/>
      <c r="E77" s="36">
        <f>E75*E76</f>
        <v>-17.986791889017105</v>
      </c>
      <c r="F77" s="36">
        <f>F75*F76</f>
        <v>0.79909663539385489</v>
      </c>
      <c r="G77" s="36">
        <f>G75*G76</f>
        <v>-17.18769525362325</v>
      </c>
      <c r="H77" s="18"/>
      <c r="I77"/>
      <c r="J77"/>
      <c r="K77"/>
      <c r="L77"/>
      <c r="M77"/>
      <c r="N77" s="19" t="s">
        <v>59</v>
      </c>
      <c r="O77" s="18">
        <f>O75*O76</f>
        <v>-14.704535191147308</v>
      </c>
      <c r="P77" s="53" t="e">
        <f>P75*P76</f>
        <v>#REF!</v>
      </c>
      <c r="Q77"/>
      <c r="S77"/>
      <c r="T77"/>
      <c r="U77"/>
      <c r="V77"/>
      <c r="W77"/>
      <c r="X77"/>
    </row>
    <row r="78" spans="1:24" s="17" customFormat="1" hidden="1">
      <c r="A78"/>
      <c r="B78"/>
      <c r="C78"/>
      <c r="D78" s="37" t="s">
        <v>62</v>
      </c>
      <c r="E78" s="53">
        <f>E77/0.735</f>
        <v>-24.471825699343</v>
      </c>
      <c r="F78" s="53">
        <f>F77/0.735</f>
        <v>1.087206306658306</v>
      </c>
      <c r="G78" s="53">
        <f>G77/0.735</f>
        <v>-23.384619392684694</v>
      </c>
      <c r="H78" s="18"/>
      <c r="I78"/>
      <c r="J78"/>
      <c r="K78"/>
      <c r="L78"/>
      <c r="M78"/>
      <c r="N78" s="37" t="s">
        <v>62</v>
      </c>
      <c r="O78" s="53">
        <f>O77/0.735</f>
        <v>-20.006170328091574</v>
      </c>
      <c r="P78" s="53" t="e">
        <f>P77/0.735</f>
        <v>#REF!</v>
      </c>
      <c r="Q78"/>
      <c r="S78"/>
      <c r="T78"/>
      <c r="U78"/>
      <c r="V78"/>
      <c r="W78"/>
      <c r="X78"/>
    </row>
    <row r="79" spans="1:24" s="17" customFormat="1" hidden="1">
      <c r="A79"/>
      <c r="B79"/>
      <c r="C79"/>
      <c r="D79" s="37"/>
      <c r="E79"/>
      <c r="F79"/>
      <c r="G79" s="59"/>
      <c r="H79" s="18"/>
      <c r="I79"/>
      <c r="J79"/>
      <c r="K79"/>
      <c r="L79"/>
      <c r="M79"/>
      <c r="N79"/>
      <c r="O79"/>
      <c r="P79"/>
      <c r="Q79" s="18"/>
      <c r="S79"/>
      <c r="T79"/>
      <c r="U79"/>
      <c r="V79"/>
      <c r="W79"/>
      <c r="X79"/>
    </row>
    <row r="80" spans="1:24" s="17" customFormat="1" hidden="1">
      <c r="A80"/>
      <c r="B80"/>
      <c r="C80"/>
      <c r="D80" s="60" t="s">
        <v>63</v>
      </c>
      <c r="E80" s="61"/>
      <c r="F80" s="62"/>
      <c r="G80" s="63">
        <f>G78</f>
        <v>-23.384619392684694</v>
      </c>
      <c r="H80" s="18"/>
      <c r="I80"/>
      <c r="J80"/>
      <c r="K80"/>
      <c r="L80"/>
      <c r="M80"/>
      <c r="N80"/>
      <c r="O80"/>
      <c r="P80"/>
      <c r="Q80" s="24"/>
      <c r="S80"/>
      <c r="T80"/>
      <c r="U80"/>
      <c r="V80"/>
      <c r="W80"/>
      <c r="X80"/>
    </row>
    <row r="81" spans="1:24" s="17" customFormat="1" hidden="1">
      <c r="A81"/>
      <c r="B81"/>
      <c r="C81"/>
      <c r="D81" s="64" t="s">
        <v>64</v>
      </c>
      <c r="E81"/>
      <c r="F81"/>
      <c r="G81" s="65">
        <f>-F78</f>
        <v>-1.087206306658306</v>
      </c>
      <c r="H81" s="24" t="s">
        <v>65</v>
      </c>
      <c r="I81"/>
      <c r="J81"/>
      <c r="K81"/>
      <c r="L81"/>
      <c r="M81"/>
      <c r="N81" s="60" t="s">
        <v>63</v>
      </c>
      <c r="O81" s="61"/>
      <c r="P81" s="62"/>
      <c r="Q81"/>
      <c r="S81"/>
      <c r="T81"/>
      <c r="U81"/>
      <c r="V81"/>
      <c r="W81"/>
      <c r="X81"/>
    </row>
    <row r="82" spans="1:24" s="17" customFormat="1" hidden="1">
      <c r="A82"/>
      <c r="B82"/>
      <c r="C82"/>
      <c r="D82" s="66" t="s">
        <v>66</v>
      </c>
      <c r="E82" s="67"/>
      <c r="F82" s="67"/>
      <c r="G82" s="68">
        <f>+G80+G81</f>
        <v>-24.471825699343</v>
      </c>
      <c r="H82"/>
      <c r="I82"/>
      <c r="J82"/>
      <c r="K82"/>
      <c r="L82"/>
      <c r="M82"/>
      <c r="N82" s="64" t="s">
        <v>64</v>
      </c>
      <c r="O82"/>
      <c r="P82"/>
      <c r="Q82"/>
      <c r="S82"/>
      <c r="T82"/>
      <c r="U82"/>
      <c r="V82"/>
      <c r="W82"/>
      <c r="X82"/>
    </row>
    <row r="83" spans="1:24" s="17" customFormat="1" hidden="1">
      <c r="A83"/>
      <c r="B83"/>
      <c r="C83"/>
      <c r="D83" s="37"/>
      <c r="E83"/>
      <c r="F83"/>
      <c r="G83" s="18"/>
      <c r="H83"/>
      <c r="I83"/>
      <c r="J83"/>
      <c r="K83"/>
      <c r="L83"/>
      <c r="M83"/>
      <c r="N83" s="66" t="s">
        <v>66</v>
      </c>
      <c r="O83" s="67"/>
      <c r="P83" s="67"/>
      <c r="Q83"/>
      <c r="S83"/>
      <c r="T83"/>
      <c r="U83"/>
      <c r="V83"/>
      <c r="W83"/>
      <c r="X83"/>
    </row>
    <row r="84" spans="1:24" s="17" customFormat="1" hidden="1">
      <c r="A84"/>
      <c r="B84"/>
      <c r="C84"/>
      <c r="D84" s="37"/>
      <c r="E84"/>
      <c r="F84"/>
      <c r="G84" s="18"/>
      <c r="H84"/>
      <c r="I84"/>
      <c r="J84"/>
      <c r="K84"/>
      <c r="L84"/>
      <c r="M84"/>
      <c r="N84" s="69"/>
      <c r="O84"/>
      <c r="P84"/>
      <c r="Q84"/>
      <c r="S84"/>
      <c r="T84"/>
      <c r="U84"/>
      <c r="V84"/>
      <c r="W84"/>
      <c r="X84"/>
    </row>
    <row r="85" spans="1:24" s="17" customFormat="1" hidden="1">
      <c r="A85" s="6">
        <v>2020</v>
      </c>
      <c r="B85" s="6"/>
      <c r="C85"/>
      <c r="D85"/>
      <c r="E85"/>
      <c r="F85"/>
      <c r="G85"/>
      <c r="H85"/>
      <c r="I85"/>
      <c r="J85"/>
      <c r="K85" s="6">
        <v>2020</v>
      </c>
      <c r="L85" s="6"/>
      <c r="M85"/>
      <c r="N85"/>
      <c r="O85"/>
      <c r="P85"/>
      <c r="Q85"/>
      <c r="S85"/>
      <c r="T85"/>
      <c r="U85"/>
      <c r="V85"/>
      <c r="W85"/>
      <c r="X85"/>
    </row>
    <row r="86" spans="1:24" hidden="1"/>
    <row r="87" spans="1:24" s="17" customFormat="1" hidden="1">
      <c r="A87" s="19" t="s">
        <v>12</v>
      </c>
      <c r="B87" s="19"/>
      <c r="C87"/>
      <c r="D87"/>
      <c r="E87" s="22">
        <v>0.96558500048856299</v>
      </c>
      <c r="F87" s="51"/>
      <c r="G87" s="23" t="s">
        <v>11</v>
      </c>
      <c r="H87" s="23"/>
      <c r="I87" s="23"/>
      <c r="J87"/>
      <c r="K87" t="s">
        <v>67</v>
      </c>
      <c r="L87" s="19"/>
      <c r="M87"/>
      <c r="N87"/>
      <c r="O87"/>
      <c r="P87"/>
      <c r="Q87"/>
      <c r="S87"/>
      <c r="T87"/>
      <c r="U87"/>
      <c r="V87"/>
      <c r="W87"/>
      <c r="X87"/>
    </row>
    <row r="88" spans="1:24" hidden="1">
      <c r="G88" s="23"/>
      <c r="H88" s="23"/>
      <c r="I88" s="23"/>
      <c r="K88" s="19"/>
      <c r="L88" s="19"/>
    </row>
    <row r="89" spans="1:24" hidden="1">
      <c r="A89" s="24" t="s">
        <v>14</v>
      </c>
      <c r="B89" s="25" t="s">
        <v>15</v>
      </c>
      <c r="C89" s="25" t="s">
        <v>16</v>
      </c>
      <c r="D89" s="25" t="s">
        <v>17</v>
      </c>
      <c r="E89" s="26" t="s">
        <v>18</v>
      </c>
      <c r="F89" s="25" t="s">
        <v>19</v>
      </c>
      <c r="G89" s="25" t="s">
        <v>20</v>
      </c>
      <c r="H89" s="25" t="s">
        <v>21</v>
      </c>
    </row>
    <row r="90" spans="1:24" ht="66" hidden="1">
      <c r="A90" s="27" t="s">
        <v>29</v>
      </c>
      <c r="B90" s="27" t="s">
        <v>30</v>
      </c>
      <c r="C90" s="27" t="s">
        <v>31</v>
      </c>
      <c r="D90" s="27" t="s">
        <v>32</v>
      </c>
      <c r="E90" s="27" t="s">
        <v>33</v>
      </c>
      <c r="F90" s="27" t="s">
        <v>34</v>
      </c>
      <c r="G90" s="27" t="s">
        <v>35</v>
      </c>
      <c r="H90" s="27" t="s">
        <v>36</v>
      </c>
      <c r="I90" s="52"/>
      <c r="J90" s="52"/>
    </row>
    <row r="91" spans="1:24" hidden="1">
      <c r="A91" s="53" t="s">
        <v>37</v>
      </c>
      <c r="B91" s="30">
        <f>+H57</f>
        <v>-0.56378134842823757</v>
      </c>
      <c r="C91" s="30">
        <v>25.8024398126732</v>
      </c>
      <c r="D91" s="54">
        <f t="shared" ref="D91:D107" si="25">+D57</f>
        <v>0.04</v>
      </c>
      <c r="E91" s="30">
        <f t="shared" ref="E91:E98" si="26">-C91/2*D91*2*$E$87</f>
        <v>-0.99657795436504681</v>
      </c>
      <c r="F91" s="32">
        <f>-B91*D91</f>
        <v>2.2551253937129503E-2</v>
      </c>
      <c r="G91" s="30">
        <f>+E91+F91</f>
        <v>-0.97402670042791728</v>
      </c>
      <c r="H91" s="36">
        <f>+B91+G91</f>
        <v>-1.5378080488561547</v>
      </c>
      <c r="I91" s="18"/>
      <c r="J91" s="18"/>
    </row>
    <row r="92" spans="1:24" hidden="1">
      <c r="A92" s="53" t="s">
        <v>38</v>
      </c>
      <c r="B92" s="30">
        <f t="shared" ref="B92:B107" si="27">+H58</f>
        <v>0</v>
      </c>
      <c r="C92" s="30">
        <v>0</v>
      </c>
      <c r="D92" s="54">
        <f t="shared" si="25"/>
        <v>0.06</v>
      </c>
      <c r="E92" s="30">
        <f t="shared" si="26"/>
        <v>0</v>
      </c>
      <c r="F92" s="32">
        <f t="shared" ref="F92:F99" si="28">-B92*D92</f>
        <v>0</v>
      </c>
      <c r="G92" s="30">
        <f t="shared" ref="G92:G108" si="29">+E92+F92</f>
        <v>0</v>
      </c>
      <c r="H92" s="36">
        <f t="shared" ref="H92:H107" si="30">+B92+G92</f>
        <v>0</v>
      </c>
      <c r="I92" s="18"/>
      <c r="J92" s="18"/>
    </row>
    <row r="93" spans="1:24" hidden="1">
      <c r="A93" s="53" t="s">
        <v>39</v>
      </c>
      <c r="B93" s="30">
        <f t="shared" si="27"/>
        <v>0</v>
      </c>
      <c r="C93" s="30">
        <v>0</v>
      </c>
      <c r="D93" s="54">
        <f t="shared" si="25"/>
        <v>0.05</v>
      </c>
      <c r="E93" s="30">
        <f t="shared" si="26"/>
        <v>0</v>
      </c>
      <c r="F93" s="32">
        <f t="shared" si="28"/>
        <v>0</v>
      </c>
      <c r="G93" s="30">
        <f t="shared" si="29"/>
        <v>0</v>
      </c>
      <c r="H93" s="36">
        <f t="shared" si="30"/>
        <v>0</v>
      </c>
      <c r="I93" s="18"/>
      <c r="J93" s="18"/>
    </row>
    <row r="94" spans="1:24" hidden="1">
      <c r="A94" s="53" t="s">
        <v>40</v>
      </c>
      <c r="B94" s="30">
        <f t="shared" si="27"/>
        <v>0</v>
      </c>
      <c r="C94" s="30">
        <v>0</v>
      </c>
      <c r="D94" s="54">
        <f t="shared" si="25"/>
        <v>0.1</v>
      </c>
      <c r="E94" s="30">
        <f t="shared" si="26"/>
        <v>0</v>
      </c>
      <c r="F94" s="32">
        <f t="shared" si="28"/>
        <v>0</v>
      </c>
      <c r="G94" s="30">
        <f t="shared" si="29"/>
        <v>0</v>
      </c>
      <c r="H94" s="36">
        <f t="shared" si="30"/>
        <v>0</v>
      </c>
      <c r="I94" s="18"/>
      <c r="J94" s="18"/>
    </row>
    <row r="95" spans="1:24" hidden="1">
      <c r="A95" s="53" t="s">
        <v>41</v>
      </c>
      <c r="B95" s="30">
        <f t="shared" si="27"/>
        <v>0</v>
      </c>
      <c r="C95" s="30">
        <v>0</v>
      </c>
      <c r="D95" s="54">
        <f t="shared" si="25"/>
        <v>0.15</v>
      </c>
      <c r="E95" s="30">
        <f t="shared" si="26"/>
        <v>0</v>
      </c>
      <c r="F95" s="32">
        <f t="shared" si="28"/>
        <v>0</v>
      </c>
      <c r="G95" s="30">
        <f t="shared" si="29"/>
        <v>0</v>
      </c>
      <c r="H95" s="36">
        <f t="shared" si="30"/>
        <v>0</v>
      </c>
      <c r="I95" s="18"/>
      <c r="J95" s="18"/>
    </row>
    <row r="96" spans="1:24" hidden="1">
      <c r="A96" s="53" t="s">
        <v>42</v>
      </c>
      <c r="B96" s="30">
        <f t="shared" si="27"/>
        <v>-5.0830548305606085</v>
      </c>
      <c r="C96" s="30">
        <v>18.022894448980484</v>
      </c>
      <c r="D96" s="54">
        <f t="shared" si="25"/>
        <v>0.2</v>
      </c>
      <c r="E96" s="30">
        <f t="shared" si="26"/>
        <v>-3.4805273090648279</v>
      </c>
      <c r="F96" s="32">
        <f t="shared" si="28"/>
        <v>1.0166109661121217</v>
      </c>
      <c r="G96" s="30">
        <f t="shared" si="29"/>
        <v>-2.4639163429527065</v>
      </c>
      <c r="H96" s="36">
        <f t="shared" si="30"/>
        <v>-7.5469711735133149</v>
      </c>
      <c r="I96" s="18"/>
      <c r="J96" s="18"/>
    </row>
    <row r="97" spans="1:16" hidden="1">
      <c r="A97" s="53" t="s">
        <v>43</v>
      </c>
      <c r="B97" s="30">
        <f t="shared" si="27"/>
        <v>0</v>
      </c>
      <c r="C97" s="30">
        <v>0</v>
      </c>
      <c r="D97" s="54">
        <f t="shared" si="25"/>
        <v>0.25</v>
      </c>
      <c r="E97" s="30">
        <f t="shared" si="26"/>
        <v>0</v>
      </c>
      <c r="F97" s="32">
        <f t="shared" si="28"/>
        <v>0</v>
      </c>
      <c r="G97" s="30">
        <f t="shared" si="29"/>
        <v>0</v>
      </c>
      <c r="H97" s="36">
        <f t="shared" si="30"/>
        <v>0</v>
      </c>
      <c r="I97" s="18"/>
      <c r="J97" s="18"/>
    </row>
    <row r="98" spans="1:16" hidden="1">
      <c r="A98" s="53" t="s">
        <v>44</v>
      </c>
      <c r="B98" s="30">
        <f t="shared" si="27"/>
        <v>-6.2073440784266412</v>
      </c>
      <c r="C98" s="30">
        <v>22.133500763087696</v>
      </c>
      <c r="D98" s="54">
        <f t="shared" si="25"/>
        <v>0.3</v>
      </c>
      <c r="E98" s="30">
        <f t="shared" si="26"/>
        <v>-6.4115329035418922</v>
      </c>
      <c r="F98" s="32">
        <f t="shared" si="28"/>
        <v>1.8622032235279922</v>
      </c>
      <c r="G98" s="30">
        <f t="shared" si="29"/>
        <v>-4.5493296800138996</v>
      </c>
      <c r="H98" s="36">
        <f t="shared" si="30"/>
        <v>-10.756673758440542</v>
      </c>
      <c r="I98" s="18"/>
      <c r="J98" s="18"/>
    </row>
    <row r="99" spans="1:16" hidden="1">
      <c r="A99" s="53" t="s">
        <v>47</v>
      </c>
      <c r="B99" s="30">
        <f t="shared" si="27"/>
        <v>-13.860229828172354</v>
      </c>
      <c r="C99" s="30">
        <v>35.310737804018643</v>
      </c>
      <c r="D99" s="54">
        <f t="shared" si="25"/>
        <v>1</v>
      </c>
      <c r="E99" s="30">
        <f>-C99/2*D99*1*$E$87</f>
        <v>-17.047759389872432</v>
      </c>
      <c r="F99" s="32">
        <f t="shared" si="28"/>
        <v>13.860229828172354</v>
      </c>
      <c r="G99" s="30">
        <f t="shared" si="29"/>
        <v>-3.1875295617000781</v>
      </c>
      <c r="H99" s="36">
        <f t="shared" si="30"/>
        <v>-17.047759389872432</v>
      </c>
      <c r="I99" s="24" t="s">
        <v>46</v>
      </c>
      <c r="J99" s="18"/>
    </row>
    <row r="100" spans="1:16" hidden="1">
      <c r="A100" s="53" t="s">
        <v>48</v>
      </c>
      <c r="B100" s="30">
        <f t="shared" si="27"/>
        <v>0</v>
      </c>
      <c r="C100" s="30">
        <v>4.7564200085898367</v>
      </c>
      <c r="D100" s="56" t="str">
        <f t="shared" si="25"/>
        <v>N/A</v>
      </c>
      <c r="E100" s="30">
        <v>0</v>
      </c>
      <c r="F100" s="32"/>
      <c r="G100" s="30">
        <f t="shared" si="29"/>
        <v>0</v>
      </c>
      <c r="H100" s="36">
        <f t="shared" si="30"/>
        <v>0</v>
      </c>
      <c r="I100" s="18"/>
      <c r="J100" s="18"/>
      <c r="P100" s="19"/>
    </row>
    <row r="101" spans="1:16" hidden="1">
      <c r="A101" s="53" t="s">
        <v>50</v>
      </c>
      <c r="B101" s="30">
        <f t="shared" si="27"/>
        <v>-0.13215474761992682</v>
      </c>
      <c r="C101" s="30">
        <v>7.1901358548376777</v>
      </c>
      <c r="D101" s="54">
        <f t="shared" si="25"/>
        <v>0.05</v>
      </c>
      <c r="E101" s="30">
        <f>-C101/2*D101*2*$E$87</f>
        <v>-0.34713436664531366</v>
      </c>
      <c r="F101" s="32">
        <f t="shared" ref="F101:F107" si="31">-B101*D101</f>
        <v>6.6077373809963411E-3</v>
      </c>
      <c r="G101" s="30">
        <f t="shared" si="29"/>
        <v>-0.34052662926431732</v>
      </c>
      <c r="H101" s="36">
        <f t="shared" si="30"/>
        <v>-0.47268137688424416</v>
      </c>
      <c r="I101" s="18"/>
      <c r="J101" s="18"/>
      <c r="P101" s="19"/>
    </row>
    <row r="102" spans="1:16" hidden="1">
      <c r="A102" s="53" t="s">
        <v>51</v>
      </c>
      <c r="B102" s="30">
        <f t="shared" si="27"/>
        <v>0</v>
      </c>
      <c r="C102" s="30">
        <v>0</v>
      </c>
      <c r="D102" s="54">
        <f t="shared" si="25"/>
        <v>0.08</v>
      </c>
      <c r="E102" s="30">
        <f>-C102/2*D102*2*$E$87</f>
        <v>0</v>
      </c>
      <c r="F102" s="32">
        <f t="shared" si="31"/>
        <v>0</v>
      </c>
      <c r="G102" s="30">
        <f t="shared" si="29"/>
        <v>0</v>
      </c>
      <c r="H102" s="36">
        <f t="shared" si="30"/>
        <v>0</v>
      </c>
      <c r="I102" s="18"/>
      <c r="J102" s="18"/>
    </row>
    <row r="103" spans="1:16" hidden="1">
      <c r="A103" s="53" t="s">
        <v>52</v>
      </c>
      <c r="B103" s="30">
        <f t="shared" si="27"/>
        <v>0</v>
      </c>
      <c r="C103" s="30">
        <v>0</v>
      </c>
      <c r="D103" s="54">
        <f t="shared" si="25"/>
        <v>0.12</v>
      </c>
      <c r="E103" s="30">
        <f>-C103/2*D103*2*$E$87</f>
        <v>0</v>
      </c>
      <c r="F103" s="32">
        <f t="shared" si="31"/>
        <v>0</v>
      </c>
      <c r="G103" s="30">
        <f t="shared" si="29"/>
        <v>0</v>
      </c>
      <c r="H103" s="36">
        <f t="shared" si="30"/>
        <v>0</v>
      </c>
      <c r="I103" s="18"/>
      <c r="J103" s="18"/>
      <c r="P103" s="19"/>
    </row>
    <row r="104" spans="1:16" hidden="1">
      <c r="A104" s="53" t="s">
        <v>53</v>
      </c>
      <c r="B104" s="30">
        <f t="shared" si="27"/>
        <v>0</v>
      </c>
      <c r="C104" s="30">
        <v>0</v>
      </c>
      <c r="D104" s="54">
        <f t="shared" si="25"/>
        <v>0.45</v>
      </c>
      <c r="E104" s="30">
        <f>-C104/2*D104*2*$E$87</f>
        <v>0</v>
      </c>
      <c r="F104" s="32">
        <f t="shared" si="31"/>
        <v>0</v>
      </c>
      <c r="G104" s="30">
        <f t="shared" si="29"/>
        <v>0</v>
      </c>
      <c r="H104" s="36">
        <f t="shared" si="30"/>
        <v>0</v>
      </c>
      <c r="I104" s="18"/>
      <c r="J104" s="18"/>
    </row>
    <row r="105" spans="1:16" hidden="1">
      <c r="A105" s="53" t="s">
        <v>54</v>
      </c>
      <c r="B105" s="30">
        <f t="shared" si="27"/>
        <v>0</v>
      </c>
      <c r="C105" s="30">
        <v>0</v>
      </c>
      <c r="D105" s="54">
        <f t="shared" si="25"/>
        <v>0.3</v>
      </c>
      <c r="E105" s="30">
        <f>-C105/2*D105*2*$E$87</f>
        <v>0</v>
      </c>
      <c r="F105" s="32">
        <f t="shared" si="31"/>
        <v>0</v>
      </c>
      <c r="G105" s="30">
        <f t="shared" si="29"/>
        <v>0</v>
      </c>
      <c r="H105" s="36">
        <f t="shared" si="30"/>
        <v>0</v>
      </c>
      <c r="I105" s="18"/>
      <c r="J105" s="18"/>
    </row>
    <row r="106" spans="1:16" hidden="1">
      <c r="A106" s="53" t="s">
        <v>55</v>
      </c>
      <c r="B106" s="30">
        <f t="shared" si="27"/>
        <v>-34.578713202531858</v>
      </c>
      <c r="C106" s="30">
        <v>505.81226896358527</v>
      </c>
      <c r="D106" s="54">
        <f t="shared" si="25"/>
        <v>0.08</v>
      </c>
      <c r="E106" s="30">
        <f>-C106/2*D106*2*$E$87+0.1</f>
        <v>-38.972379197945969</v>
      </c>
      <c r="F106" s="33">
        <f t="shared" si="31"/>
        <v>2.7662970562025486</v>
      </c>
      <c r="G106" s="36">
        <f t="shared" si="29"/>
        <v>-36.206082141743423</v>
      </c>
      <c r="H106" s="36">
        <f t="shared" si="30"/>
        <v>-70.784795344275281</v>
      </c>
      <c r="I106" s="18"/>
      <c r="J106" s="18"/>
    </row>
    <row r="107" spans="1:16" hidden="1">
      <c r="A107" s="53" t="s">
        <v>56</v>
      </c>
      <c r="B107" s="39">
        <f t="shared" si="27"/>
        <v>-13.498796332043671</v>
      </c>
      <c r="C107" s="39">
        <v>32.480490945832926</v>
      </c>
      <c r="D107" s="58">
        <f t="shared" si="25"/>
        <v>0.55000000000000004</v>
      </c>
      <c r="E107" s="39">
        <f>-C107/2*D107*2*$E$87</f>
        <v>-17.249471176190468</v>
      </c>
      <c r="F107" s="41">
        <f t="shared" si="31"/>
        <v>7.4243379826240199</v>
      </c>
      <c r="G107" s="39">
        <f t="shared" si="29"/>
        <v>-9.8251331935664474</v>
      </c>
      <c r="H107" s="39">
        <f t="shared" si="30"/>
        <v>-23.323929525610119</v>
      </c>
      <c r="I107" s="18"/>
      <c r="J107" s="18"/>
    </row>
    <row r="108" spans="1:16" hidden="1">
      <c r="A108" s="53"/>
      <c r="B108" s="30">
        <f>SUM(B91:B107)</f>
        <v>-73.924074367783305</v>
      </c>
      <c r="C108" s="30">
        <f>SUM(C91:C107)</f>
        <v>651.50888860160569</v>
      </c>
      <c r="D108" s="53"/>
      <c r="E108" s="30">
        <f>SUM(E91:E107)</f>
        <v>-84.505382297625943</v>
      </c>
      <c r="F108" s="30">
        <f>SUM(F91:F107)</f>
        <v>26.958838047957165</v>
      </c>
      <c r="G108" s="53">
        <f t="shared" si="29"/>
        <v>-57.546544249668777</v>
      </c>
      <c r="H108" s="30">
        <f>SUM(H91:H107)</f>
        <v>-131.47061861745209</v>
      </c>
      <c r="I108" s="70"/>
      <c r="J108" s="70"/>
      <c r="K108" s="18"/>
      <c r="L108" s="18"/>
    </row>
    <row r="109" spans="1:16" hidden="1">
      <c r="C109" s="71"/>
      <c r="D109" s="44" t="s">
        <v>58</v>
      </c>
      <c r="E109" s="46">
        <v>0.26500000000000001</v>
      </c>
      <c r="F109" s="46">
        <v>0.26500000000000001</v>
      </c>
      <c r="G109" s="46">
        <v>0.26500000000000001</v>
      </c>
    </row>
    <row r="110" spans="1:16" hidden="1">
      <c r="C110" s="71"/>
      <c r="D110" s="44"/>
      <c r="E110" s="36">
        <f>E108*E109</f>
        <v>-22.393926308870874</v>
      </c>
      <c r="F110" s="36">
        <f>F108*F109</f>
        <v>7.1440920827086494</v>
      </c>
      <c r="G110" s="36">
        <f>G108*G109</f>
        <v>-15.249834226162227</v>
      </c>
      <c r="H110" s="18"/>
      <c r="I110" s="18"/>
      <c r="J110" s="18"/>
    </row>
    <row r="111" spans="1:16" hidden="1">
      <c r="C111" s="71"/>
      <c r="D111" s="37" t="s">
        <v>62</v>
      </c>
      <c r="E111" s="53">
        <f>E110/0.735</f>
        <v>-30.467926950844728</v>
      </c>
      <c r="F111" s="53">
        <f>F110/0.735</f>
        <v>9.7198531737532647</v>
      </c>
      <c r="G111" s="53">
        <f>G110/0.735</f>
        <v>-20.748073777091466</v>
      </c>
      <c r="H111" s="59"/>
      <c r="I111" s="72"/>
      <c r="J111" s="72"/>
    </row>
    <row r="112" spans="1:16" hidden="1">
      <c r="C112" s="71"/>
      <c r="D112" s="19"/>
      <c r="G112" s="18"/>
      <c r="H112" s="18"/>
      <c r="I112" s="18"/>
      <c r="J112" s="18"/>
    </row>
    <row r="113" spans="1:23" hidden="1">
      <c r="D113" s="60" t="s">
        <v>63</v>
      </c>
      <c r="E113" s="61"/>
      <c r="F113" s="62"/>
      <c r="G113" s="63">
        <f>G111</f>
        <v>-20.748073777091466</v>
      </c>
      <c r="H113" s="18"/>
      <c r="I113" s="18"/>
      <c r="J113" s="18"/>
    </row>
    <row r="114" spans="1:23" hidden="1">
      <c r="D114" s="64" t="s">
        <v>64</v>
      </c>
      <c r="G114" s="65">
        <f>+S145+0.02</f>
        <v>-0.33536452072638878</v>
      </c>
      <c r="H114" s="24" t="s">
        <v>65</v>
      </c>
      <c r="I114" s="18"/>
      <c r="J114" s="18"/>
    </row>
    <row r="115" spans="1:23" hidden="1">
      <c r="D115" s="66" t="s">
        <v>68</v>
      </c>
      <c r="E115" s="67"/>
      <c r="F115" s="67"/>
      <c r="G115" s="68">
        <f>+G113+G114</f>
        <v>-21.083438297817857</v>
      </c>
      <c r="I115" s="18"/>
      <c r="J115" s="24"/>
    </row>
    <row r="116" spans="1:23" hidden="1">
      <c r="I116" s="18"/>
    </row>
    <row r="117" spans="1:23" hidden="1">
      <c r="G117" s="18"/>
    </row>
    <row r="118" spans="1:23" hidden="1"/>
    <row r="119" spans="1:23" ht="40.700000000000003" hidden="1" customHeight="1"/>
    <row r="120" spans="1:23">
      <c r="P120" t="s">
        <v>69</v>
      </c>
    </row>
    <row r="121" spans="1:23">
      <c r="A121" s="6">
        <v>2021</v>
      </c>
      <c r="B121" s="6"/>
    </row>
    <row r="123" spans="1:23" ht="21" customHeight="1">
      <c r="A123" s="19" t="s">
        <v>12</v>
      </c>
      <c r="B123" s="19"/>
      <c r="E123" s="22">
        <v>1</v>
      </c>
      <c r="F123" s="51"/>
      <c r="G123" s="23" t="s">
        <v>11</v>
      </c>
      <c r="H123" s="23"/>
      <c r="I123" s="23"/>
    </row>
    <row r="124" spans="1:23">
      <c r="G124" s="23"/>
      <c r="H124" s="23"/>
      <c r="I124" s="23"/>
    </row>
    <row r="125" spans="1:23">
      <c r="A125" s="24" t="s">
        <v>14</v>
      </c>
      <c r="B125" s="25" t="s">
        <v>15</v>
      </c>
      <c r="C125" s="25" t="s">
        <v>16</v>
      </c>
      <c r="D125" s="25" t="s">
        <v>17</v>
      </c>
      <c r="E125" s="26" t="s">
        <v>18</v>
      </c>
      <c r="F125" s="25" t="s">
        <v>19</v>
      </c>
      <c r="G125" s="25" t="s">
        <v>20</v>
      </c>
      <c r="H125" s="25" t="s">
        <v>21</v>
      </c>
      <c r="N125" s="24" t="s">
        <v>70</v>
      </c>
      <c r="P125" s="24" t="s">
        <v>71</v>
      </c>
    </row>
    <row r="126" spans="1:23" ht="66">
      <c r="A126" s="27" t="s">
        <v>29</v>
      </c>
      <c r="B126" s="27" t="s">
        <v>30</v>
      </c>
      <c r="C126" s="27" t="s">
        <v>31</v>
      </c>
      <c r="D126" s="27" t="s">
        <v>32</v>
      </c>
      <c r="E126" s="27" t="s">
        <v>33</v>
      </c>
      <c r="F126" s="27" t="s">
        <v>34</v>
      </c>
      <c r="G126" s="27" t="s">
        <v>35</v>
      </c>
      <c r="H126" s="27" t="s">
        <v>36</v>
      </c>
      <c r="I126" s="52"/>
      <c r="N126" s="19" t="s">
        <v>72</v>
      </c>
      <c r="P126" s="73"/>
      <c r="Q126" s="74" t="s">
        <v>73</v>
      </c>
      <c r="R126" s="74" t="s">
        <v>32</v>
      </c>
      <c r="S126" s="74" t="s">
        <v>74</v>
      </c>
      <c r="T126" s="74" t="s">
        <v>75</v>
      </c>
      <c r="U126" s="74" t="s">
        <v>76</v>
      </c>
      <c r="V126" s="74" t="s">
        <v>75</v>
      </c>
      <c r="W126" s="74" t="s">
        <v>77</v>
      </c>
    </row>
    <row r="127" spans="1:23">
      <c r="A127" s="53" t="s">
        <v>37</v>
      </c>
      <c r="B127" s="30">
        <f>H91</f>
        <v>-1.5378080488561547</v>
      </c>
      <c r="C127" s="36">
        <f>VLOOKUP(A127,$M$127:$N$145,2,FALSE)</f>
        <v>32.005831724860975</v>
      </c>
      <c r="D127" s="54">
        <f>+D91</f>
        <v>0.04</v>
      </c>
      <c r="E127" s="30">
        <f>-C127/2*D127*2*$E$123</f>
        <v>-1.2802332689944391</v>
      </c>
      <c r="F127" s="32">
        <f>-B127*D127</f>
        <v>6.1512321954246191E-2</v>
      </c>
      <c r="G127" s="30">
        <f>+E127+F127</f>
        <v>-1.218720947040193</v>
      </c>
      <c r="H127" s="36">
        <f>+B127+G127</f>
        <v>-2.7565289958963479</v>
      </c>
      <c r="I127" s="18"/>
      <c r="M127" s="73" t="s">
        <v>37</v>
      </c>
      <c r="N127">
        <v>32.005831724860975</v>
      </c>
      <c r="P127" s="73" t="s">
        <v>37</v>
      </c>
      <c r="Q127" s="75">
        <v>-0.13733772873747738</v>
      </c>
      <c r="R127" s="73">
        <v>0.04</v>
      </c>
      <c r="S127" s="75">
        <f>Q127*R127</f>
        <v>-5.4935091494990951E-3</v>
      </c>
      <c r="T127" s="18">
        <f>+Q127-S127</f>
        <v>-0.13184421958797829</v>
      </c>
      <c r="U127" s="75">
        <f>R127*T127</f>
        <v>-5.2737687835191314E-3</v>
      </c>
      <c r="V127" s="18">
        <f>+T127-U127</f>
        <v>-0.12657045080445917</v>
      </c>
      <c r="W127" s="75">
        <f>R127*V127</f>
        <v>-5.0628180321783669E-3</v>
      </c>
    </row>
    <row r="128" spans="1:23">
      <c r="A128" s="53" t="s">
        <v>38</v>
      </c>
      <c r="B128" s="30">
        <f t="shared" ref="B128:B143" si="32">H92</f>
        <v>0</v>
      </c>
      <c r="C128" s="36">
        <f t="shared" ref="C128:C143" si="33">VLOOKUP(A128,$M$127:$N$145,2,FALSE)</f>
        <v>0</v>
      </c>
      <c r="D128" s="54">
        <f t="shared" ref="D128:D143" si="34">+D92</f>
        <v>0.06</v>
      </c>
      <c r="E128" s="30">
        <f t="shared" ref="E128:E142" si="35">-C128/2*D128*2*$E$123</f>
        <v>0</v>
      </c>
      <c r="F128" s="32">
        <f t="shared" ref="F128:F135" si="36">-B128*D128</f>
        <v>0</v>
      </c>
      <c r="G128" s="30">
        <f t="shared" ref="G128:G144" si="37">+E128+F128</f>
        <v>0</v>
      </c>
      <c r="H128" s="36">
        <f t="shared" ref="H128:H143" si="38">+B128+G128</f>
        <v>0</v>
      </c>
      <c r="I128" s="18"/>
      <c r="M128" s="73" t="s">
        <v>38</v>
      </c>
      <c r="N128">
        <v>0</v>
      </c>
      <c r="P128" s="73" t="s">
        <v>38</v>
      </c>
      <c r="Q128" s="75">
        <v>0</v>
      </c>
      <c r="R128" s="73">
        <v>0.06</v>
      </c>
      <c r="S128" s="75">
        <f t="shared" ref="S128:S143" si="39">Q128*R128</f>
        <v>0</v>
      </c>
      <c r="T128" s="18">
        <f t="shared" ref="T128:T143" si="40">+Q128-S128</f>
        <v>0</v>
      </c>
      <c r="U128" s="75">
        <f t="shared" ref="U128:U143" si="41">R128*T128</f>
        <v>0</v>
      </c>
      <c r="V128" s="18">
        <f t="shared" ref="V128:V144" si="42">+T128-U128</f>
        <v>0</v>
      </c>
      <c r="W128" s="75">
        <f t="shared" ref="W128:W143" si="43">R128*V128</f>
        <v>0</v>
      </c>
    </row>
    <row r="129" spans="1:23">
      <c r="A129" s="53" t="s">
        <v>39</v>
      </c>
      <c r="B129" s="30">
        <f t="shared" si="32"/>
        <v>0</v>
      </c>
      <c r="C129" s="36">
        <f t="shared" si="33"/>
        <v>0</v>
      </c>
      <c r="D129" s="54">
        <f t="shared" si="34"/>
        <v>0.05</v>
      </c>
      <c r="E129" s="30">
        <f t="shared" si="35"/>
        <v>0</v>
      </c>
      <c r="F129" s="32">
        <f t="shared" si="36"/>
        <v>0</v>
      </c>
      <c r="G129" s="30">
        <f t="shared" si="37"/>
        <v>0</v>
      </c>
      <c r="H129" s="36">
        <f t="shared" si="38"/>
        <v>0</v>
      </c>
      <c r="I129" s="18"/>
      <c r="M129" s="73" t="s">
        <v>39</v>
      </c>
      <c r="N129">
        <v>0</v>
      </c>
      <c r="P129" s="73" t="s">
        <v>39</v>
      </c>
      <c r="Q129" s="75">
        <v>0</v>
      </c>
      <c r="R129" s="73">
        <v>0.05</v>
      </c>
      <c r="S129" s="75">
        <f t="shared" si="39"/>
        <v>0</v>
      </c>
      <c r="T129" s="18">
        <f t="shared" si="40"/>
        <v>0</v>
      </c>
      <c r="U129" s="75">
        <f t="shared" si="41"/>
        <v>0</v>
      </c>
      <c r="V129" s="18">
        <f t="shared" si="42"/>
        <v>0</v>
      </c>
      <c r="W129" s="75">
        <f t="shared" si="43"/>
        <v>0</v>
      </c>
    </row>
    <row r="130" spans="1:23">
      <c r="A130" s="53" t="s">
        <v>40</v>
      </c>
      <c r="B130" s="30">
        <f t="shared" si="32"/>
        <v>0</v>
      </c>
      <c r="C130" s="36">
        <f t="shared" si="33"/>
        <v>0</v>
      </c>
      <c r="D130" s="54">
        <f t="shared" si="34"/>
        <v>0.1</v>
      </c>
      <c r="E130" s="30">
        <f t="shared" si="35"/>
        <v>0</v>
      </c>
      <c r="F130" s="32">
        <f t="shared" si="36"/>
        <v>0</v>
      </c>
      <c r="G130" s="30">
        <f t="shared" si="37"/>
        <v>0</v>
      </c>
      <c r="H130" s="36">
        <f t="shared" si="38"/>
        <v>0</v>
      </c>
      <c r="I130" s="18"/>
      <c r="M130" s="73" t="s">
        <v>40</v>
      </c>
      <c r="N130">
        <v>0</v>
      </c>
      <c r="P130" s="73" t="s">
        <v>40</v>
      </c>
      <c r="Q130" s="75">
        <v>0</v>
      </c>
      <c r="R130" s="73">
        <v>0.1</v>
      </c>
      <c r="S130" s="75">
        <f t="shared" si="39"/>
        <v>0</v>
      </c>
      <c r="T130" s="18">
        <f t="shared" si="40"/>
        <v>0</v>
      </c>
      <c r="U130" s="75">
        <f t="shared" si="41"/>
        <v>0</v>
      </c>
      <c r="V130" s="18">
        <f t="shared" si="42"/>
        <v>0</v>
      </c>
      <c r="W130" s="75">
        <f t="shared" si="43"/>
        <v>0</v>
      </c>
    </row>
    <row r="131" spans="1:23">
      <c r="A131" s="53" t="s">
        <v>41</v>
      </c>
      <c r="B131" s="30">
        <f t="shared" si="32"/>
        <v>0</v>
      </c>
      <c r="C131" s="36">
        <f t="shared" si="33"/>
        <v>0</v>
      </c>
      <c r="D131" s="54">
        <f t="shared" si="34"/>
        <v>0.15</v>
      </c>
      <c r="E131" s="30">
        <f t="shared" si="35"/>
        <v>0</v>
      </c>
      <c r="F131" s="32">
        <f t="shared" si="36"/>
        <v>0</v>
      </c>
      <c r="G131" s="30">
        <f t="shared" si="37"/>
        <v>0</v>
      </c>
      <c r="H131" s="36">
        <f t="shared" si="38"/>
        <v>0</v>
      </c>
      <c r="I131" s="18"/>
      <c r="M131" s="73" t="s">
        <v>41</v>
      </c>
      <c r="N131">
        <v>0</v>
      </c>
      <c r="P131" s="73" t="s">
        <v>41</v>
      </c>
      <c r="Q131" s="75">
        <v>0</v>
      </c>
      <c r="R131" s="73">
        <v>0.15</v>
      </c>
      <c r="S131" s="75">
        <f t="shared" si="39"/>
        <v>0</v>
      </c>
      <c r="T131" s="18">
        <f t="shared" si="40"/>
        <v>0</v>
      </c>
      <c r="U131" s="75">
        <f t="shared" si="41"/>
        <v>0</v>
      </c>
      <c r="V131" s="18">
        <f t="shared" si="42"/>
        <v>0</v>
      </c>
      <c r="W131" s="75">
        <f t="shared" si="43"/>
        <v>0</v>
      </c>
    </row>
    <row r="132" spans="1:23">
      <c r="A132" s="53" t="s">
        <v>42</v>
      </c>
      <c r="B132" s="30">
        <f t="shared" si="32"/>
        <v>-7.5469711735133149</v>
      </c>
      <c r="C132" s="36">
        <f t="shared" si="33"/>
        <v>81.789053349254445</v>
      </c>
      <c r="D132" s="54">
        <f t="shared" si="34"/>
        <v>0.2</v>
      </c>
      <c r="E132" s="30">
        <f t="shared" si="35"/>
        <v>-16.357810669850888</v>
      </c>
      <c r="F132" s="32">
        <f t="shared" si="36"/>
        <v>1.509394234702663</v>
      </c>
      <c r="G132" s="30">
        <f t="shared" si="37"/>
        <v>-14.848416435148225</v>
      </c>
      <c r="H132" s="36">
        <f t="shared" si="38"/>
        <v>-22.39538760866154</v>
      </c>
      <c r="I132" s="18"/>
      <c r="M132" s="73" t="s">
        <v>42</v>
      </c>
      <c r="N132">
        <v>81.789053349254445</v>
      </c>
      <c r="P132" s="73" t="s">
        <v>42</v>
      </c>
      <c r="Q132" s="75">
        <v>-0.72708265981975995</v>
      </c>
      <c r="R132" s="73">
        <v>0.2</v>
      </c>
      <c r="S132" s="75">
        <f t="shared" si="39"/>
        <v>-0.14541653196395199</v>
      </c>
      <c r="T132" s="18">
        <f t="shared" si="40"/>
        <v>-0.58166612785580796</v>
      </c>
      <c r="U132" s="75">
        <f t="shared" si="41"/>
        <v>-0.1163332255711616</v>
      </c>
      <c r="V132" s="18">
        <f t="shared" si="42"/>
        <v>-0.46533290228464635</v>
      </c>
      <c r="W132" s="75">
        <f t="shared" si="43"/>
        <v>-9.3066580456929282E-2</v>
      </c>
    </row>
    <row r="133" spans="1:23">
      <c r="A133" s="53" t="s">
        <v>43</v>
      </c>
      <c r="B133" s="30">
        <f t="shared" si="32"/>
        <v>0</v>
      </c>
      <c r="C133" s="36">
        <f t="shared" si="33"/>
        <v>0</v>
      </c>
      <c r="D133" s="54">
        <f t="shared" si="34"/>
        <v>0.25</v>
      </c>
      <c r="E133" s="30">
        <f t="shared" si="35"/>
        <v>0</v>
      </c>
      <c r="F133" s="32">
        <f t="shared" si="36"/>
        <v>0</v>
      </c>
      <c r="G133" s="30">
        <f t="shared" si="37"/>
        <v>0</v>
      </c>
      <c r="H133" s="36">
        <f t="shared" si="38"/>
        <v>0</v>
      </c>
      <c r="I133" s="18"/>
      <c r="M133" s="73" t="s">
        <v>43</v>
      </c>
      <c r="N133">
        <v>0</v>
      </c>
      <c r="P133" s="73" t="s">
        <v>43</v>
      </c>
      <c r="Q133" s="75">
        <v>0</v>
      </c>
      <c r="R133" s="73">
        <v>0.25</v>
      </c>
      <c r="S133" s="75">
        <f t="shared" si="39"/>
        <v>0</v>
      </c>
      <c r="T133" s="18">
        <f t="shared" si="40"/>
        <v>0</v>
      </c>
      <c r="U133" s="75">
        <f t="shared" si="41"/>
        <v>0</v>
      </c>
      <c r="V133" s="18">
        <f t="shared" si="42"/>
        <v>0</v>
      </c>
      <c r="W133" s="75">
        <f t="shared" si="43"/>
        <v>0</v>
      </c>
    </row>
    <row r="134" spans="1:23">
      <c r="A134" s="53" t="s">
        <v>44</v>
      </c>
      <c r="B134" s="30">
        <f t="shared" si="32"/>
        <v>-10.756673758440542</v>
      </c>
      <c r="C134" s="36">
        <f t="shared" si="33"/>
        <v>22.059755042867188</v>
      </c>
      <c r="D134" s="54">
        <f t="shared" si="34"/>
        <v>0.3</v>
      </c>
      <c r="E134" s="30">
        <f t="shared" si="35"/>
        <v>-6.6179265128601559</v>
      </c>
      <c r="F134" s="32">
        <f t="shared" si="36"/>
        <v>3.2270021275321623</v>
      </c>
      <c r="G134" s="30">
        <f t="shared" si="37"/>
        <v>-3.3909243853279936</v>
      </c>
      <c r="H134" s="36">
        <f t="shared" si="38"/>
        <v>-14.147598143768535</v>
      </c>
      <c r="I134" s="18"/>
      <c r="M134" s="73" t="s">
        <v>44</v>
      </c>
      <c r="N134">
        <v>22.059755042867188</v>
      </c>
      <c r="P134" s="73" t="s">
        <v>44</v>
      </c>
      <c r="Q134" s="75">
        <v>-0.6271231359281042</v>
      </c>
      <c r="R134" s="73">
        <v>0.3</v>
      </c>
      <c r="S134" s="75">
        <f t="shared" si="39"/>
        <v>-0.18813694077843127</v>
      </c>
      <c r="T134" s="18">
        <f t="shared" si="40"/>
        <v>-0.43898619514967296</v>
      </c>
      <c r="U134" s="75">
        <f t="shared" si="41"/>
        <v>-0.13169585854490187</v>
      </c>
      <c r="V134" s="18">
        <f t="shared" si="42"/>
        <v>-0.30729033660477112</v>
      </c>
      <c r="W134" s="75">
        <f t="shared" si="43"/>
        <v>-9.2187100981431333E-2</v>
      </c>
    </row>
    <row r="135" spans="1:23">
      <c r="A135" s="53" t="s">
        <v>47</v>
      </c>
      <c r="B135" s="30">
        <f t="shared" si="32"/>
        <v>-17.047759389872432</v>
      </c>
      <c r="C135" s="36">
        <f t="shared" si="33"/>
        <v>21.173147802758912</v>
      </c>
      <c r="D135" s="54">
        <f t="shared" si="34"/>
        <v>1</v>
      </c>
      <c r="E135" s="30">
        <f>-C135/2*D135*1*$E$123</f>
        <v>-10.586573901379456</v>
      </c>
      <c r="F135" s="32">
        <f t="shared" si="36"/>
        <v>17.047759389872432</v>
      </c>
      <c r="G135" s="30">
        <f t="shared" si="37"/>
        <v>6.4611854884929762</v>
      </c>
      <c r="H135" s="36">
        <f t="shared" si="38"/>
        <v>-10.586573901379456</v>
      </c>
      <c r="I135" s="24" t="s">
        <v>46</v>
      </c>
      <c r="M135" s="73" t="s">
        <v>47</v>
      </c>
      <c r="N135">
        <v>21.173147802758912</v>
      </c>
      <c r="P135" s="73" t="s">
        <v>47</v>
      </c>
      <c r="Q135" s="75">
        <v>0</v>
      </c>
      <c r="R135" s="73">
        <v>1</v>
      </c>
      <c r="S135" s="75">
        <f t="shared" si="39"/>
        <v>0</v>
      </c>
      <c r="T135" s="18">
        <f t="shared" si="40"/>
        <v>0</v>
      </c>
      <c r="U135" s="75">
        <f t="shared" si="41"/>
        <v>0</v>
      </c>
      <c r="V135" s="18">
        <f t="shared" si="42"/>
        <v>0</v>
      </c>
      <c r="W135" s="75">
        <f t="shared" si="43"/>
        <v>0</v>
      </c>
    </row>
    <row r="136" spans="1:23">
      <c r="A136" s="53" t="s">
        <v>48</v>
      </c>
      <c r="B136" s="30">
        <f t="shared" si="32"/>
        <v>0</v>
      </c>
      <c r="C136" s="36">
        <f t="shared" si="33"/>
        <v>3.0702411544354153</v>
      </c>
      <c r="D136" s="54" t="str">
        <f t="shared" si="34"/>
        <v>N/A</v>
      </c>
      <c r="E136" s="30">
        <v>0</v>
      </c>
      <c r="F136" s="32"/>
      <c r="G136" s="30">
        <f t="shared" si="37"/>
        <v>0</v>
      </c>
      <c r="H136" s="36">
        <f t="shared" si="38"/>
        <v>0</v>
      </c>
      <c r="I136" s="18"/>
      <c r="M136" s="73" t="s">
        <v>50</v>
      </c>
      <c r="N136">
        <v>3.6560012606203274</v>
      </c>
      <c r="P136" s="73" t="s">
        <v>50</v>
      </c>
      <c r="Q136" s="75">
        <v>0</v>
      </c>
      <c r="R136" s="73">
        <v>0.05</v>
      </c>
      <c r="S136" s="75">
        <f t="shared" si="39"/>
        <v>0</v>
      </c>
      <c r="T136" s="18">
        <f t="shared" si="40"/>
        <v>0</v>
      </c>
      <c r="U136" s="75">
        <f t="shared" si="41"/>
        <v>0</v>
      </c>
      <c r="V136" s="18">
        <f t="shared" si="42"/>
        <v>0</v>
      </c>
      <c r="W136" s="75">
        <f t="shared" si="43"/>
        <v>0</v>
      </c>
    </row>
    <row r="137" spans="1:23">
      <c r="A137" s="53" t="s">
        <v>50</v>
      </c>
      <c r="B137" s="30">
        <f t="shared" si="32"/>
        <v>-0.47268137688424416</v>
      </c>
      <c r="C137" s="36">
        <f t="shared" si="33"/>
        <v>3.6560012606203274</v>
      </c>
      <c r="D137" s="54">
        <f t="shared" si="34"/>
        <v>0.05</v>
      </c>
      <c r="E137" s="30">
        <f t="shared" si="35"/>
        <v>-0.18280006303101637</v>
      </c>
      <c r="F137" s="32">
        <f t="shared" ref="F137:F143" si="44">-B137*D137</f>
        <v>2.3634068844212208E-2</v>
      </c>
      <c r="G137" s="30">
        <f t="shared" si="37"/>
        <v>-0.15916599418680416</v>
      </c>
      <c r="H137" s="36">
        <f t="shared" si="38"/>
        <v>-0.63184737107104838</v>
      </c>
      <c r="I137" s="18"/>
      <c r="M137" s="73" t="s">
        <v>48</v>
      </c>
      <c r="N137">
        <v>3.0702411544354153</v>
      </c>
      <c r="P137" s="73" t="s">
        <v>48</v>
      </c>
      <c r="Q137" s="75">
        <v>-3.0087100414147375E-2</v>
      </c>
      <c r="R137" s="73"/>
      <c r="S137" s="75">
        <f t="shared" si="39"/>
        <v>0</v>
      </c>
      <c r="T137" s="18">
        <f t="shared" si="40"/>
        <v>-3.0087100414147375E-2</v>
      </c>
      <c r="U137" s="75">
        <f t="shared" si="41"/>
        <v>0</v>
      </c>
      <c r="V137" s="18">
        <f t="shared" si="42"/>
        <v>-3.0087100414147375E-2</v>
      </c>
      <c r="W137" s="75">
        <f t="shared" si="43"/>
        <v>0</v>
      </c>
    </row>
    <row r="138" spans="1:23">
      <c r="A138" s="53" t="s">
        <v>51</v>
      </c>
      <c r="B138" s="30">
        <f t="shared" si="32"/>
        <v>0</v>
      </c>
      <c r="C138" s="36">
        <f t="shared" si="33"/>
        <v>0</v>
      </c>
      <c r="D138" s="54">
        <f t="shared" si="34"/>
        <v>0.08</v>
      </c>
      <c r="E138" s="30">
        <f t="shared" si="35"/>
        <v>0</v>
      </c>
      <c r="F138" s="32">
        <f t="shared" si="44"/>
        <v>0</v>
      </c>
      <c r="G138" s="30">
        <f t="shared" si="37"/>
        <v>0</v>
      </c>
      <c r="H138" s="36">
        <f t="shared" si="38"/>
        <v>0</v>
      </c>
      <c r="I138" s="18"/>
      <c r="M138" s="73" t="s">
        <v>51</v>
      </c>
      <c r="N138">
        <v>0</v>
      </c>
      <c r="P138" s="73" t="s">
        <v>51</v>
      </c>
      <c r="Q138" s="75">
        <v>0</v>
      </c>
      <c r="R138" s="73">
        <v>0.08</v>
      </c>
      <c r="S138" s="75">
        <f t="shared" si="39"/>
        <v>0</v>
      </c>
      <c r="T138" s="18">
        <f t="shared" si="40"/>
        <v>0</v>
      </c>
      <c r="U138" s="75">
        <f t="shared" si="41"/>
        <v>0</v>
      </c>
      <c r="V138" s="18">
        <f t="shared" si="42"/>
        <v>0</v>
      </c>
      <c r="W138" s="75">
        <f t="shared" si="43"/>
        <v>0</v>
      </c>
    </row>
    <row r="139" spans="1:23">
      <c r="A139" s="53" t="s">
        <v>52</v>
      </c>
      <c r="B139" s="30">
        <f t="shared" si="32"/>
        <v>0</v>
      </c>
      <c r="C139" s="36">
        <f t="shared" si="33"/>
        <v>0</v>
      </c>
      <c r="D139" s="54">
        <f t="shared" si="34"/>
        <v>0.12</v>
      </c>
      <c r="E139" s="30">
        <f t="shared" si="35"/>
        <v>0</v>
      </c>
      <c r="F139" s="32">
        <f t="shared" si="44"/>
        <v>0</v>
      </c>
      <c r="G139" s="30">
        <f t="shared" si="37"/>
        <v>0</v>
      </c>
      <c r="H139" s="36">
        <f t="shared" si="38"/>
        <v>0</v>
      </c>
      <c r="I139" s="18"/>
      <c r="M139" s="73" t="s">
        <v>78</v>
      </c>
      <c r="N139">
        <v>0</v>
      </c>
      <c r="P139" s="73" t="s">
        <v>52</v>
      </c>
      <c r="Q139" s="75">
        <v>0</v>
      </c>
      <c r="R139" s="73">
        <v>0.12</v>
      </c>
      <c r="S139" s="75">
        <f t="shared" si="39"/>
        <v>0</v>
      </c>
      <c r="T139" s="18">
        <f t="shared" si="40"/>
        <v>0</v>
      </c>
      <c r="U139" s="75">
        <f t="shared" si="41"/>
        <v>0</v>
      </c>
      <c r="V139" s="18">
        <f t="shared" si="42"/>
        <v>0</v>
      </c>
      <c r="W139" s="75">
        <f t="shared" si="43"/>
        <v>0</v>
      </c>
    </row>
    <row r="140" spans="1:23">
      <c r="A140" s="53" t="s">
        <v>53</v>
      </c>
      <c r="B140" s="30">
        <f t="shared" si="32"/>
        <v>0</v>
      </c>
      <c r="C140" s="36">
        <f t="shared" si="33"/>
        <v>0</v>
      </c>
      <c r="D140" s="54">
        <f t="shared" si="34"/>
        <v>0.45</v>
      </c>
      <c r="E140" s="30">
        <f t="shared" si="35"/>
        <v>0</v>
      </c>
      <c r="F140" s="32">
        <f t="shared" si="44"/>
        <v>0</v>
      </c>
      <c r="G140" s="30">
        <f t="shared" si="37"/>
        <v>0</v>
      </c>
      <c r="H140" s="36">
        <f t="shared" si="38"/>
        <v>0</v>
      </c>
      <c r="I140" s="18"/>
      <c r="M140" s="73" t="s">
        <v>52</v>
      </c>
      <c r="N140">
        <v>0</v>
      </c>
      <c r="P140" s="73" t="s">
        <v>53</v>
      </c>
      <c r="Q140" s="75">
        <v>0</v>
      </c>
      <c r="R140" s="73">
        <v>0.45</v>
      </c>
      <c r="S140" s="75">
        <f t="shared" si="39"/>
        <v>0</v>
      </c>
      <c r="T140" s="18">
        <f t="shared" si="40"/>
        <v>0</v>
      </c>
      <c r="U140" s="75">
        <f t="shared" si="41"/>
        <v>0</v>
      </c>
      <c r="V140" s="18">
        <f t="shared" si="42"/>
        <v>0</v>
      </c>
      <c r="W140" s="75">
        <f t="shared" si="43"/>
        <v>0</v>
      </c>
    </row>
    <row r="141" spans="1:23">
      <c r="A141" s="53" t="s">
        <v>54</v>
      </c>
      <c r="B141" s="30">
        <f t="shared" si="32"/>
        <v>0</v>
      </c>
      <c r="C141" s="36">
        <f t="shared" si="33"/>
        <v>0</v>
      </c>
      <c r="D141" s="54">
        <f t="shared" si="34"/>
        <v>0.3</v>
      </c>
      <c r="E141" s="30">
        <f t="shared" si="35"/>
        <v>0</v>
      </c>
      <c r="F141" s="32">
        <f t="shared" si="44"/>
        <v>0</v>
      </c>
      <c r="G141" s="30">
        <f t="shared" si="37"/>
        <v>0</v>
      </c>
      <c r="H141" s="36">
        <f t="shared" si="38"/>
        <v>0</v>
      </c>
      <c r="I141" s="18"/>
      <c r="M141" s="73" t="s">
        <v>53</v>
      </c>
      <c r="N141">
        <v>0</v>
      </c>
      <c r="P141" s="73" t="s">
        <v>54</v>
      </c>
      <c r="Q141" s="75">
        <v>0</v>
      </c>
      <c r="R141" s="73">
        <v>0.3</v>
      </c>
      <c r="S141" s="75">
        <f t="shared" si="39"/>
        <v>0</v>
      </c>
      <c r="T141" s="18">
        <f t="shared" si="40"/>
        <v>0</v>
      </c>
      <c r="U141" s="75">
        <f t="shared" si="41"/>
        <v>0</v>
      </c>
      <c r="V141" s="18">
        <f t="shared" si="42"/>
        <v>0</v>
      </c>
      <c r="W141" s="75">
        <f t="shared" si="43"/>
        <v>0</v>
      </c>
    </row>
    <row r="142" spans="1:23">
      <c r="A142" s="53" t="s">
        <v>55</v>
      </c>
      <c r="B142" s="30">
        <f t="shared" si="32"/>
        <v>-70.784795344275281</v>
      </c>
      <c r="C142" s="36">
        <f t="shared" si="33"/>
        <v>501.01866093962724</v>
      </c>
      <c r="D142" s="54">
        <f t="shared" si="34"/>
        <v>0.08</v>
      </c>
      <c r="E142" s="30">
        <f t="shared" si="35"/>
        <v>-40.081492875170177</v>
      </c>
      <c r="F142" s="33">
        <f t="shared" si="44"/>
        <v>5.6627836275420229</v>
      </c>
      <c r="G142" s="36">
        <f t="shared" si="37"/>
        <v>-34.418709247628158</v>
      </c>
      <c r="H142" s="36">
        <f t="shared" si="38"/>
        <v>-105.20350459190344</v>
      </c>
      <c r="I142" s="18"/>
      <c r="M142" s="73" t="s">
        <v>54</v>
      </c>
      <c r="N142">
        <v>0</v>
      </c>
      <c r="P142" s="73" t="s">
        <v>55</v>
      </c>
      <c r="Q142" s="75">
        <v>-3.9227231154826212</v>
      </c>
      <c r="R142" s="73">
        <v>0.08</v>
      </c>
      <c r="S142" s="75">
        <f t="shared" si="39"/>
        <v>-0.31381784923860973</v>
      </c>
      <c r="T142" s="18">
        <f t="shared" si="40"/>
        <v>-3.6089052662440113</v>
      </c>
      <c r="U142" s="75">
        <f t="shared" si="41"/>
        <v>-0.2887124212995209</v>
      </c>
      <c r="V142" s="18">
        <f t="shared" si="42"/>
        <v>-3.3201928449444904</v>
      </c>
      <c r="W142" s="75">
        <f t="shared" si="43"/>
        <v>-0.26561542759555923</v>
      </c>
    </row>
    <row r="143" spans="1:23">
      <c r="A143" s="53" t="s">
        <v>56</v>
      </c>
      <c r="B143" s="39">
        <f t="shared" si="32"/>
        <v>-23.323929525610119</v>
      </c>
      <c r="C143" s="39">
        <f t="shared" si="33"/>
        <v>17.132839844400923</v>
      </c>
      <c r="D143" s="54">
        <f t="shared" si="34"/>
        <v>0.55000000000000004</v>
      </c>
      <c r="E143" s="39">
        <f>-C143/2*D143*2*$E$123</f>
        <v>-9.4230619144205079</v>
      </c>
      <c r="F143" s="41">
        <f t="shared" si="44"/>
        <v>12.828161239085567</v>
      </c>
      <c r="G143" s="39">
        <f t="shared" si="37"/>
        <v>3.4050993246650592</v>
      </c>
      <c r="H143" s="39">
        <f t="shared" si="38"/>
        <v>-19.91883020094506</v>
      </c>
      <c r="I143" s="18"/>
      <c r="M143" s="73" t="s">
        <v>55</v>
      </c>
      <c r="N143">
        <v>501.01866093962724</v>
      </c>
      <c r="P143" s="73" t="s">
        <v>56</v>
      </c>
      <c r="Q143" s="75">
        <v>-0.60503425375173481</v>
      </c>
      <c r="R143" s="76">
        <v>0.55000000000000004</v>
      </c>
      <c r="S143" s="75">
        <f t="shared" si="39"/>
        <v>-0.33276883956345416</v>
      </c>
      <c r="T143" s="18">
        <f t="shared" si="40"/>
        <v>-0.27226541418828065</v>
      </c>
      <c r="U143" s="75">
        <f t="shared" si="41"/>
        <v>-0.14974597780355436</v>
      </c>
      <c r="V143" s="18">
        <f t="shared" si="42"/>
        <v>-0.12251943638472629</v>
      </c>
      <c r="W143" s="75">
        <f t="shared" si="43"/>
        <v>-6.7385690011599469E-2</v>
      </c>
    </row>
    <row r="144" spans="1:23">
      <c r="A144" s="53"/>
      <c r="B144" s="30">
        <f>SUM(B127:B143)</f>
        <v>-131.47061861745209</v>
      </c>
      <c r="C144" s="30">
        <f>SUM(C127:C143)</f>
        <v>681.90553111882537</v>
      </c>
      <c r="D144" s="53"/>
      <c r="E144" s="30">
        <f>SUM(E127:E143)</f>
        <v>-84.529899205706641</v>
      </c>
      <c r="F144" s="30">
        <f>SUM(F127:F143)</f>
        <v>40.36024700953331</v>
      </c>
      <c r="G144" s="53">
        <f t="shared" si="37"/>
        <v>-44.169652196173331</v>
      </c>
      <c r="H144" s="30"/>
      <c r="I144" s="70"/>
      <c r="M144" s="73" t="s">
        <v>56</v>
      </c>
      <c r="N144">
        <v>17.132839844400923</v>
      </c>
      <c r="P144" s="30"/>
      <c r="Q144" s="30">
        <f>SUM(Q127:Q143)</f>
        <v>-6.0493879941338449</v>
      </c>
      <c r="R144" s="30">
        <f>SUM(R127:R143)</f>
        <v>3.7800000000000002</v>
      </c>
      <c r="S144" s="17">
        <f>SUM(S127:S143)</f>
        <v>-0.98563367069394625</v>
      </c>
      <c r="T144" s="17">
        <f>SUM(T127:T143)</f>
        <v>-5.0637543234398992</v>
      </c>
      <c r="U144" s="17">
        <f>SUM(U127:U143)</f>
        <v>-0.69176125200265792</v>
      </c>
      <c r="V144" s="18">
        <f t="shared" si="42"/>
        <v>-4.3719930714372417</v>
      </c>
      <c r="W144" s="17">
        <f>SUM(W127:W143)</f>
        <v>-0.52331761707769764</v>
      </c>
    </row>
    <row r="145" spans="1:19">
      <c r="C145" s="71"/>
      <c r="D145" s="44" t="s">
        <v>58</v>
      </c>
      <c r="E145" s="46">
        <v>0.26500000000000001</v>
      </c>
      <c r="F145" s="46">
        <v>0.26500000000000001</v>
      </c>
      <c r="G145" s="46">
        <v>0.26500000000000001</v>
      </c>
      <c r="M145" s="73" t="s">
        <v>79</v>
      </c>
      <c r="N145">
        <v>0</v>
      </c>
      <c r="P145" s="30"/>
      <c r="Q145" s="30"/>
      <c r="S145" s="17">
        <f>S144*0.265/0.735</f>
        <v>-0.3553645207263888</v>
      </c>
    </row>
    <row r="146" spans="1:19">
      <c r="C146" s="71"/>
      <c r="D146" s="44"/>
      <c r="E146" s="36">
        <f>E144*E145</f>
        <v>-22.400423289512261</v>
      </c>
      <c r="F146" s="36">
        <f>F144*F145</f>
        <v>10.695465457526328</v>
      </c>
      <c r="G146" s="36">
        <f>G144*G145</f>
        <v>-11.704957831985933</v>
      </c>
      <c r="H146" s="18"/>
      <c r="I146" s="18"/>
      <c r="N146">
        <f>SUM(N127:N145)</f>
        <v>681.90553111882537</v>
      </c>
      <c r="P146" s="30"/>
      <c r="Q146" s="30"/>
      <c r="S146" s="30"/>
    </row>
    <row r="147" spans="1:19">
      <c r="C147" s="71"/>
      <c r="D147" s="37" t="s">
        <v>62</v>
      </c>
      <c r="E147" s="53">
        <f>E146/0.735</f>
        <v>-30.47676638028879</v>
      </c>
      <c r="F147" s="53">
        <f>F146/0.735</f>
        <v>14.55165368370929</v>
      </c>
      <c r="G147" s="53">
        <f>G146/0.735</f>
        <v>-15.9251126965795</v>
      </c>
      <c r="H147" s="59"/>
      <c r="I147" s="72"/>
      <c r="R147" s="18"/>
    </row>
    <row r="148" spans="1:19">
      <c r="C148" s="71"/>
      <c r="D148" s="19"/>
      <c r="G148" s="18"/>
      <c r="H148" s="18"/>
      <c r="I148" s="18"/>
    </row>
    <row r="149" spans="1:19">
      <c r="D149" s="60" t="s">
        <v>63</v>
      </c>
      <c r="E149" s="61"/>
      <c r="F149" s="62"/>
      <c r="G149" s="63">
        <f>G147</f>
        <v>-15.9251126965795</v>
      </c>
      <c r="H149" s="18"/>
      <c r="I149" s="18"/>
    </row>
    <row r="150" spans="1:19">
      <c r="D150" s="64" t="s">
        <v>64</v>
      </c>
      <c r="G150" s="65">
        <f>U144*0.265/0.735</f>
        <v>-0.24941051942952971</v>
      </c>
      <c r="H150" s="24" t="s">
        <v>65</v>
      </c>
      <c r="I150" s="18"/>
    </row>
    <row r="151" spans="1:19">
      <c r="D151" s="66" t="s">
        <v>68</v>
      </c>
      <c r="E151" s="67"/>
      <c r="F151" s="67"/>
      <c r="G151" s="68">
        <f>+G149+G150</f>
        <v>-16.174523216009028</v>
      </c>
      <c r="I151" s="18"/>
    </row>
    <row r="152" spans="1:19">
      <c r="I152" s="18"/>
    </row>
    <row r="155" spans="1:19">
      <c r="A155" s="6">
        <v>2022</v>
      </c>
      <c r="B155" s="6"/>
    </row>
    <row r="157" spans="1:19">
      <c r="A157" s="19" t="s">
        <v>12</v>
      </c>
      <c r="B157" s="19"/>
      <c r="E157" s="22">
        <v>1</v>
      </c>
      <c r="F157" s="51"/>
      <c r="G157" s="23" t="s">
        <v>11</v>
      </c>
      <c r="H157" s="23"/>
    </row>
    <row r="158" spans="1:19">
      <c r="G158" s="23"/>
      <c r="H158" s="23"/>
    </row>
    <row r="159" spans="1:19">
      <c r="A159" s="24" t="s">
        <v>14</v>
      </c>
      <c r="B159" s="25" t="s">
        <v>15</v>
      </c>
      <c r="C159" s="25" t="s">
        <v>16</v>
      </c>
      <c r="D159" s="25" t="s">
        <v>17</v>
      </c>
      <c r="E159" s="26" t="s">
        <v>80</v>
      </c>
      <c r="F159" s="25" t="s">
        <v>19</v>
      </c>
      <c r="G159" s="25" t="s">
        <v>20</v>
      </c>
      <c r="H159" s="25" t="s">
        <v>21</v>
      </c>
    </row>
    <row r="160" spans="1:19" ht="66">
      <c r="A160" s="27" t="s">
        <v>29</v>
      </c>
      <c r="B160" s="27" t="s">
        <v>30</v>
      </c>
      <c r="C160" s="27" t="s">
        <v>31</v>
      </c>
      <c r="D160" s="27" t="s">
        <v>32</v>
      </c>
      <c r="E160" s="27" t="s">
        <v>33</v>
      </c>
      <c r="F160" s="27" t="s">
        <v>34</v>
      </c>
      <c r="G160" s="27" t="s">
        <v>35</v>
      </c>
      <c r="H160" s="27" t="s">
        <v>36</v>
      </c>
      <c r="N160" s="19" t="s">
        <v>72</v>
      </c>
    </row>
    <row r="161" spans="1:14">
      <c r="A161" s="53" t="s">
        <v>37</v>
      </c>
      <c r="B161" s="30">
        <f>+H127</f>
        <v>-2.7565289958963479</v>
      </c>
      <c r="C161" s="36">
        <f>VLOOKUP(A127,$M$161:$N$179,2,FALSE)</f>
        <v>35.36646702341563</v>
      </c>
      <c r="D161" s="77">
        <f>+D127</f>
        <v>0.04</v>
      </c>
      <c r="E161" s="30">
        <f>-C161/2*D161*2*$E$123</f>
        <v>-1.4146586809366253</v>
      </c>
      <c r="F161" s="32">
        <f>-B161*D161</f>
        <v>0.11026115983585393</v>
      </c>
      <c r="G161" s="30">
        <f>+E161+F161</f>
        <v>-1.3043975211007715</v>
      </c>
      <c r="H161" s="36">
        <f>+B161+G161</f>
        <v>-4.0609265169971192</v>
      </c>
      <c r="M161" s="73" t="s">
        <v>37</v>
      </c>
      <c r="N161">
        <v>35.36646702341563</v>
      </c>
    </row>
    <row r="162" spans="1:14">
      <c r="A162" s="53" t="s">
        <v>38</v>
      </c>
      <c r="B162" s="30">
        <f t="shared" ref="B162:B177" si="45">+H128</f>
        <v>0</v>
      </c>
      <c r="C162" s="36">
        <f t="shared" ref="C162:C177" si="46">VLOOKUP(A128,$M$161:$N$179,2,FALSE)</f>
        <v>0</v>
      </c>
      <c r="D162" s="77">
        <f t="shared" ref="D162:D177" si="47">+D128</f>
        <v>0.06</v>
      </c>
      <c r="E162" s="30">
        <f t="shared" ref="E162:E168" si="48">-C162/2*D162*2*$E$123</f>
        <v>0</v>
      </c>
      <c r="F162" s="32">
        <f t="shared" ref="F162:F169" si="49">-B162*D162</f>
        <v>0</v>
      </c>
      <c r="G162" s="30">
        <f t="shared" ref="G162:G178" si="50">+E162+F162</f>
        <v>0</v>
      </c>
      <c r="H162" s="36">
        <f t="shared" ref="H162:H177" si="51">+B162+G162</f>
        <v>0</v>
      </c>
      <c r="M162" s="73" t="s">
        <v>38</v>
      </c>
      <c r="N162">
        <v>0</v>
      </c>
    </row>
    <row r="163" spans="1:14">
      <c r="A163" s="53" t="s">
        <v>39</v>
      </c>
      <c r="B163" s="30">
        <f t="shared" si="45"/>
        <v>0</v>
      </c>
      <c r="C163" s="36">
        <f t="shared" si="46"/>
        <v>0</v>
      </c>
      <c r="D163" s="77">
        <f t="shared" si="47"/>
        <v>0.05</v>
      </c>
      <c r="E163" s="30">
        <f t="shared" si="48"/>
        <v>0</v>
      </c>
      <c r="F163" s="32">
        <f t="shared" si="49"/>
        <v>0</v>
      </c>
      <c r="G163" s="30">
        <f t="shared" si="50"/>
        <v>0</v>
      </c>
      <c r="H163" s="36">
        <f t="shared" si="51"/>
        <v>0</v>
      </c>
      <c r="M163" s="73" t="s">
        <v>39</v>
      </c>
      <c r="N163">
        <v>0</v>
      </c>
    </row>
    <row r="164" spans="1:14">
      <c r="A164" s="53" t="s">
        <v>40</v>
      </c>
      <c r="B164" s="30">
        <f t="shared" si="45"/>
        <v>0</v>
      </c>
      <c r="C164" s="36">
        <f t="shared" si="46"/>
        <v>0</v>
      </c>
      <c r="D164" s="77">
        <f t="shared" si="47"/>
        <v>0.1</v>
      </c>
      <c r="E164" s="30">
        <f t="shared" si="48"/>
        <v>0</v>
      </c>
      <c r="F164" s="32">
        <f t="shared" si="49"/>
        <v>0</v>
      </c>
      <c r="G164" s="30">
        <f t="shared" si="50"/>
        <v>0</v>
      </c>
      <c r="H164" s="36">
        <f t="shared" si="51"/>
        <v>0</v>
      </c>
      <c r="M164" s="73" t="s">
        <v>40</v>
      </c>
      <c r="N164">
        <v>0</v>
      </c>
    </row>
    <row r="165" spans="1:14">
      <c r="A165" s="53" t="s">
        <v>41</v>
      </c>
      <c r="B165" s="30">
        <f t="shared" si="45"/>
        <v>0</v>
      </c>
      <c r="C165" s="36">
        <f t="shared" si="46"/>
        <v>0</v>
      </c>
      <c r="D165" s="77">
        <f t="shared" si="47"/>
        <v>0.15</v>
      </c>
      <c r="E165" s="30">
        <f t="shared" si="48"/>
        <v>0</v>
      </c>
      <c r="F165" s="32">
        <f t="shared" si="49"/>
        <v>0</v>
      </c>
      <c r="G165" s="30">
        <f t="shared" si="50"/>
        <v>0</v>
      </c>
      <c r="H165" s="36">
        <f t="shared" si="51"/>
        <v>0</v>
      </c>
      <c r="M165" s="73" t="s">
        <v>41</v>
      </c>
      <c r="N165">
        <v>0</v>
      </c>
    </row>
    <row r="166" spans="1:14">
      <c r="A166" s="53" t="s">
        <v>42</v>
      </c>
      <c r="B166" s="30">
        <f t="shared" si="45"/>
        <v>-22.39538760866154</v>
      </c>
      <c r="C166" s="36">
        <f t="shared" si="46"/>
        <v>15.024394812847763</v>
      </c>
      <c r="D166" s="77">
        <f t="shared" si="47"/>
        <v>0.2</v>
      </c>
      <c r="E166" s="30">
        <f t="shared" si="48"/>
        <v>-3.0048789625695527</v>
      </c>
      <c r="F166" s="32">
        <f t="shared" si="49"/>
        <v>4.4790775217323082</v>
      </c>
      <c r="G166" s="30">
        <f t="shared" si="50"/>
        <v>1.4741985591627556</v>
      </c>
      <c r="H166" s="36">
        <f t="shared" si="51"/>
        <v>-20.921189049498786</v>
      </c>
      <c r="M166" s="73" t="s">
        <v>42</v>
      </c>
      <c r="N166">
        <v>15.024394812847763</v>
      </c>
    </row>
    <row r="167" spans="1:14">
      <c r="A167" s="53" t="s">
        <v>43</v>
      </c>
      <c r="B167" s="30">
        <f t="shared" si="45"/>
        <v>0</v>
      </c>
      <c r="C167" s="36">
        <f t="shared" si="46"/>
        <v>0</v>
      </c>
      <c r="D167" s="77">
        <f t="shared" si="47"/>
        <v>0.25</v>
      </c>
      <c r="E167" s="30">
        <f t="shared" si="48"/>
        <v>0</v>
      </c>
      <c r="F167" s="32">
        <f t="shared" si="49"/>
        <v>0</v>
      </c>
      <c r="G167" s="30">
        <f t="shared" si="50"/>
        <v>0</v>
      </c>
      <c r="H167" s="36">
        <f t="shared" si="51"/>
        <v>0</v>
      </c>
      <c r="M167" s="73" t="s">
        <v>43</v>
      </c>
      <c r="N167">
        <v>0</v>
      </c>
    </row>
    <row r="168" spans="1:14">
      <c r="A168" s="53" t="s">
        <v>44</v>
      </c>
      <c r="B168" s="30">
        <f t="shared" si="45"/>
        <v>-14.147598143768535</v>
      </c>
      <c r="C168" s="36">
        <f t="shared" si="46"/>
        <v>21.803183959592253</v>
      </c>
      <c r="D168" s="77">
        <f t="shared" si="47"/>
        <v>0.3</v>
      </c>
      <c r="E168" s="30">
        <f t="shared" si="48"/>
        <v>-6.5409551878776755</v>
      </c>
      <c r="F168" s="32">
        <f t="shared" si="49"/>
        <v>4.2442794431305604</v>
      </c>
      <c r="G168" s="30">
        <f t="shared" si="50"/>
        <v>-2.2966757447471151</v>
      </c>
      <c r="H168" s="36">
        <f t="shared" si="51"/>
        <v>-16.444273888515649</v>
      </c>
      <c r="M168" s="73" t="s">
        <v>44</v>
      </c>
      <c r="N168">
        <v>21.803183959592253</v>
      </c>
    </row>
    <row r="169" spans="1:14">
      <c r="A169" s="53" t="s">
        <v>47</v>
      </c>
      <c r="B169" s="30">
        <f t="shared" si="45"/>
        <v>-10.586573901379456</v>
      </c>
      <c r="C169" s="36">
        <f t="shared" si="46"/>
        <v>14.548875143214749</v>
      </c>
      <c r="D169" s="77">
        <f t="shared" si="47"/>
        <v>1</v>
      </c>
      <c r="E169" s="30">
        <f>-C169/2*D169*1*$E$123</f>
        <v>-7.2744375716073746</v>
      </c>
      <c r="F169" s="32">
        <f t="shared" si="49"/>
        <v>10.586573901379456</v>
      </c>
      <c r="G169" s="30">
        <f t="shared" si="50"/>
        <v>3.3121363297720814</v>
      </c>
      <c r="H169" s="36">
        <f t="shared" si="51"/>
        <v>-7.2744375716073746</v>
      </c>
      <c r="I169" s="24" t="s">
        <v>46</v>
      </c>
      <c r="M169" s="73" t="s">
        <v>47</v>
      </c>
      <c r="N169">
        <v>14.548875143214749</v>
      </c>
    </row>
    <row r="170" spans="1:14">
      <c r="A170" s="53" t="s">
        <v>48</v>
      </c>
      <c r="B170" s="30">
        <f t="shared" si="45"/>
        <v>0</v>
      </c>
      <c r="C170" s="36">
        <f t="shared" si="46"/>
        <v>10.482011813766212</v>
      </c>
      <c r="D170" s="78" t="str">
        <f t="shared" si="47"/>
        <v>N/A</v>
      </c>
      <c r="E170" s="30">
        <v>0</v>
      </c>
      <c r="F170" s="32"/>
      <c r="G170" s="30">
        <f t="shared" si="50"/>
        <v>0</v>
      </c>
      <c r="H170" s="36">
        <f t="shared" si="51"/>
        <v>0</v>
      </c>
      <c r="M170" s="73" t="s">
        <v>50</v>
      </c>
      <c r="N170">
        <v>6.7187576220350653</v>
      </c>
    </row>
    <row r="171" spans="1:14">
      <c r="A171" s="53" t="s">
        <v>50</v>
      </c>
      <c r="B171" s="30">
        <f t="shared" si="45"/>
        <v>-0.63184737107104838</v>
      </c>
      <c r="C171" s="36">
        <f t="shared" si="46"/>
        <v>6.7187576220350653</v>
      </c>
      <c r="D171" s="77">
        <f t="shared" si="47"/>
        <v>0.05</v>
      </c>
      <c r="E171" s="30">
        <f t="shared" ref="E171:E176" si="52">-C171/2*D171*2*$E$123</f>
        <v>-0.33593788110175327</v>
      </c>
      <c r="F171" s="32">
        <f t="shared" ref="F171:F177" si="53">-B171*D171</f>
        <v>3.1592368553552422E-2</v>
      </c>
      <c r="G171" s="30">
        <f t="shared" si="50"/>
        <v>-0.30434551254820086</v>
      </c>
      <c r="H171" s="36">
        <f t="shared" si="51"/>
        <v>-0.93619288361924924</v>
      </c>
      <c r="M171" s="73" t="s">
        <v>48</v>
      </c>
      <c r="N171">
        <v>10.482011813766212</v>
      </c>
    </row>
    <row r="172" spans="1:14">
      <c r="A172" s="53" t="s">
        <v>51</v>
      </c>
      <c r="B172" s="30">
        <f t="shared" si="45"/>
        <v>0</v>
      </c>
      <c r="C172" s="36">
        <f t="shared" si="46"/>
        <v>0</v>
      </c>
      <c r="D172" s="77">
        <f t="shared" si="47"/>
        <v>0.08</v>
      </c>
      <c r="E172" s="30">
        <f t="shared" si="52"/>
        <v>0</v>
      </c>
      <c r="F172" s="32">
        <f t="shared" si="53"/>
        <v>0</v>
      </c>
      <c r="G172" s="30">
        <f t="shared" si="50"/>
        <v>0</v>
      </c>
      <c r="H172" s="36">
        <f t="shared" si="51"/>
        <v>0</v>
      </c>
      <c r="M172" s="73" t="s">
        <v>51</v>
      </c>
      <c r="N172">
        <v>0</v>
      </c>
    </row>
    <row r="173" spans="1:14">
      <c r="A173" s="53" t="s">
        <v>52</v>
      </c>
      <c r="B173" s="30">
        <f t="shared" si="45"/>
        <v>0</v>
      </c>
      <c r="C173" s="36">
        <f t="shared" si="46"/>
        <v>0</v>
      </c>
      <c r="D173" s="77">
        <f t="shared" si="47"/>
        <v>0.12</v>
      </c>
      <c r="E173" s="30">
        <f t="shared" si="52"/>
        <v>0</v>
      </c>
      <c r="F173" s="32">
        <f t="shared" si="53"/>
        <v>0</v>
      </c>
      <c r="G173" s="30">
        <f t="shared" si="50"/>
        <v>0</v>
      </c>
      <c r="H173" s="36">
        <f t="shared" si="51"/>
        <v>0</v>
      </c>
      <c r="M173" s="73" t="s">
        <v>78</v>
      </c>
      <c r="N173">
        <v>0</v>
      </c>
    </row>
    <row r="174" spans="1:14">
      <c r="A174" s="53" t="s">
        <v>53</v>
      </c>
      <c r="B174" s="30">
        <f t="shared" si="45"/>
        <v>0</v>
      </c>
      <c r="C174" s="36">
        <f t="shared" si="46"/>
        <v>0</v>
      </c>
      <c r="D174" s="77">
        <f t="shared" si="47"/>
        <v>0.45</v>
      </c>
      <c r="E174" s="30">
        <f t="shared" si="52"/>
        <v>0</v>
      </c>
      <c r="F174" s="32">
        <f t="shared" si="53"/>
        <v>0</v>
      </c>
      <c r="G174" s="30">
        <f t="shared" si="50"/>
        <v>0</v>
      </c>
      <c r="H174" s="36">
        <f t="shared" si="51"/>
        <v>0</v>
      </c>
      <c r="M174" s="73" t="s">
        <v>52</v>
      </c>
      <c r="N174">
        <v>0</v>
      </c>
    </row>
    <row r="175" spans="1:14">
      <c r="A175" s="53" t="s">
        <v>54</v>
      </c>
      <c r="B175" s="30">
        <f t="shared" si="45"/>
        <v>0</v>
      </c>
      <c r="C175" s="36">
        <f t="shared" si="46"/>
        <v>0</v>
      </c>
      <c r="D175" s="77">
        <f t="shared" si="47"/>
        <v>0.3</v>
      </c>
      <c r="E175" s="30">
        <f t="shared" si="52"/>
        <v>0</v>
      </c>
      <c r="F175" s="32">
        <f t="shared" si="53"/>
        <v>0</v>
      </c>
      <c r="G175" s="30">
        <f t="shared" si="50"/>
        <v>0</v>
      </c>
      <c r="H175" s="36">
        <f t="shared" si="51"/>
        <v>0</v>
      </c>
      <c r="M175" s="73" t="s">
        <v>53</v>
      </c>
      <c r="N175">
        <v>0</v>
      </c>
    </row>
    <row r="176" spans="1:14">
      <c r="A176" s="53" t="s">
        <v>55</v>
      </c>
      <c r="B176" s="30">
        <f t="shared" si="45"/>
        <v>-105.20350459190344</v>
      </c>
      <c r="C176" s="36">
        <f t="shared" si="46"/>
        <v>470.92554318139025</v>
      </c>
      <c r="D176" s="77">
        <f t="shared" si="47"/>
        <v>0.08</v>
      </c>
      <c r="E176" s="30">
        <f t="shared" si="52"/>
        <v>-37.674043454511221</v>
      </c>
      <c r="F176" s="33">
        <f t="shared" si="53"/>
        <v>8.4162803673522752</v>
      </c>
      <c r="G176" s="36">
        <f t="shared" si="50"/>
        <v>-29.257763087158946</v>
      </c>
      <c r="H176" s="36">
        <f t="shared" si="51"/>
        <v>-134.46126767906239</v>
      </c>
      <c r="M176" s="73" t="s">
        <v>54</v>
      </c>
      <c r="N176">
        <v>0</v>
      </c>
    </row>
    <row r="177" spans="1:14">
      <c r="A177" s="53" t="s">
        <v>56</v>
      </c>
      <c r="B177" s="39">
        <f t="shared" si="45"/>
        <v>-19.91883020094506</v>
      </c>
      <c r="C177" s="36">
        <f t="shared" si="46"/>
        <v>9.8006953811910602</v>
      </c>
      <c r="D177" s="58">
        <f t="shared" si="47"/>
        <v>0.55000000000000004</v>
      </c>
      <c r="E177" s="39">
        <f>-C177/2*D177*2*$E$123</f>
        <v>-5.3903824596550836</v>
      </c>
      <c r="F177" s="41">
        <f t="shared" si="53"/>
        <v>10.955356610519784</v>
      </c>
      <c r="G177" s="39">
        <f t="shared" si="50"/>
        <v>5.5649741508647006</v>
      </c>
      <c r="H177" s="39">
        <f t="shared" si="51"/>
        <v>-14.35385605008036</v>
      </c>
      <c r="M177" s="73" t="s">
        <v>55</v>
      </c>
      <c r="N177">
        <v>470.92554318139025</v>
      </c>
    </row>
    <row r="178" spans="1:14">
      <c r="A178" s="53"/>
      <c r="B178" s="30">
        <f>SUM(B161:B177)</f>
        <v>-175.64027081362542</v>
      </c>
      <c r="C178" s="30">
        <f>SUM(C161:C177)</f>
        <v>584.66992893745305</v>
      </c>
      <c r="D178" s="53"/>
      <c r="E178" s="30">
        <f>SUM(E161:E177)</f>
        <v>-61.635294198259288</v>
      </c>
      <c r="F178" s="30">
        <f>SUM(F161:F177)</f>
        <v>38.823421372503795</v>
      </c>
      <c r="G178" s="53">
        <f t="shared" si="50"/>
        <v>-22.811872825755493</v>
      </c>
      <c r="H178" s="30"/>
      <c r="M178" s="73" t="s">
        <v>56</v>
      </c>
      <c r="N178">
        <v>9.8006953811910602</v>
      </c>
    </row>
    <row r="179" spans="1:14">
      <c r="C179" s="71"/>
      <c r="D179" s="44" t="s">
        <v>58</v>
      </c>
      <c r="E179" s="46">
        <v>0.26500000000000001</v>
      </c>
      <c r="F179" s="46">
        <v>0.26500000000000001</v>
      </c>
      <c r="G179" s="46">
        <v>0.26500000000000001</v>
      </c>
      <c r="M179" s="73" t="s">
        <v>79</v>
      </c>
      <c r="N179">
        <v>0</v>
      </c>
    </row>
    <row r="180" spans="1:14">
      <c r="C180" s="71"/>
      <c r="D180" s="44"/>
      <c r="E180" s="36">
        <f>E178*E179</f>
        <v>-16.333352962538711</v>
      </c>
      <c r="F180" s="36">
        <f>F178*F179</f>
        <v>10.288206663713506</v>
      </c>
      <c r="G180" s="36">
        <f>G178*G179</f>
        <v>-6.0451462988252063</v>
      </c>
      <c r="H180" s="18"/>
      <c r="N180">
        <f>SUM(N161:N179)</f>
        <v>584.66992893745305</v>
      </c>
    </row>
    <row r="181" spans="1:14">
      <c r="C181" s="71"/>
      <c r="D181" s="37" t="s">
        <v>62</v>
      </c>
      <c r="E181" s="53">
        <f>E180/0.735</f>
        <v>-22.222248928624097</v>
      </c>
      <c r="F181" s="53">
        <f>F180/0.735</f>
        <v>13.997560086685043</v>
      </c>
      <c r="G181" s="53">
        <f>G180/0.735</f>
        <v>-8.2246888419390558</v>
      </c>
      <c r="H181" s="59"/>
    </row>
    <row r="182" spans="1:14">
      <c r="C182" s="71"/>
      <c r="D182" s="19"/>
      <c r="G182" s="18"/>
      <c r="H182" s="18"/>
    </row>
    <row r="183" spans="1:14">
      <c r="D183" s="60" t="s">
        <v>63</v>
      </c>
      <c r="E183" s="61"/>
      <c r="F183" s="62"/>
      <c r="G183" s="63">
        <f>G181</f>
        <v>-8.2246888419390558</v>
      </c>
      <c r="H183" s="18"/>
    </row>
    <row r="184" spans="1:14">
      <c r="D184" s="64" t="s">
        <v>64</v>
      </c>
      <c r="G184" s="65">
        <f>+W144*0.265/0.735</f>
        <v>-0.18867914085114268</v>
      </c>
      <c r="H184" s="24" t="s">
        <v>65</v>
      </c>
    </row>
    <row r="185" spans="1:14">
      <c r="D185" s="79" t="s">
        <v>81</v>
      </c>
      <c r="G185" s="80">
        <f>+G183+G184</f>
        <v>-8.4133679827901986</v>
      </c>
    </row>
    <row r="186" spans="1:14">
      <c r="D186" s="81" t="s">
        <v>82</v>
      </c>
      <c r="E186" s="82"/>
      <c r="F186" s="82"/>
      <c r="G186" s="83">
        <f>-G184-G150-G114-G81</f>
        <v>1.8606604876653672</v>
      </c>
      <c r="H186" s="24" t="s">
        <v>65</v>
      </c>
    </row>
    <row r="187" spans="1:14">
      <c r="D187" s="84" t="s">
        <v>83</v>
      </c>
      <c r="E187" s="85"/>
      <c r="F187" s="85"/>
      <c r="G187" s="65">
        <f>+G185+G186</f>
        <v>-6.5527074951248316</v>
      </c>
    </row>
    <row r="191" spans="1:14">
      <c r="A191" s="90" t="s">
        <v>84</v>
      </c>
      <c r="B191" s="90"/>
      <c r="C191" s="90"/>
      <c r="D191" s="90"/>
      <c r="E191" s="90"/>
      <c r="F191" s="90"/>
      <c r="G191" s="90"/>
      <c r="H191" s="90"/>
      <c r="I191" s="90"/>
      <c r="J191" s="90"/>
      <c r="K191" s="90"/>
      <c r="L191" s="90"/>
      <c r="M191" s="90"/>
      <c r="N191" s="90"/>
    </row>
    <row r="193" spans="1:13">
      <c r="A193" s="19" t="s">
        <v>85</v>
      </c>
      <c r="B193" s="19"/>
      <c r="M193" s="86"/>
    </row>
    <row r="195" spans="1:13" ht="51.6" customHeight="1">
      <c r="A195" s="90" t="s">
        <v>86</v>
      </c>
      <c r="B195" s="90"/>
      <c r="C195" s="90"/>
      <c r="D195" s="90"/>
      <c r="E195" s="90"/>
      <c r="F195" s="90"/>
      <c r="G195" s="90"/>
      <c r="H195" s="90"/>
      <c r="I195" s="90"/>
      <c r="J195" s="90"/>
      <c r="K195" s="90"/>
      <c r="L195" s="90"/>
    </row>
    <row r="196" spans="1:13">
      <c r="A196" s="19"/>
      <c r="B196" s="19"/>
    </row>
    <row r="197" spans="1:13">
      <c r="A197" s="18"/>
      <c r="B197" s="18"/>
      <c r="C197" s="53"/>
      <c r="D197" s="31"/>
      <c r="E197" s="17"/>
      <c r="F197" s="87"/>
    </row>
    <row r="198" spans="1:13">
      <c r="F198" s="88"/>
    </row>
  </sheetData>
  <mergeCells count="3">
    <mergeCell ref="A6:O7"/>
    <mergeCell ref="A191:N191"/>
    <mergeCell ref="A195:L195"/>
  </mergeCells>
  <pageMargins left="0.7" right="0.7" top="0.75" bottom="0.75" header="0.3" footer="0.3"/>
  <pageSetup scale="5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ntervernorAcronym xmlns="15087633-b2f0-4c7f-ae87-63512b664eba" xsi:nil="true"/>
    <LeadRA xmlns="15087633-b2f0-4c7f-ae87-63512b664eba" xsi:nil="true"/>
    <ReviewedbyLeadRA xmlns="15087633-b2f0-4c7f-ae87-63512b664eba">false</ReviewedbyLeadRA>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8" ma:contentTypeDescription="Create a new document." ma:contentTypeScope="" ma:versionID="0c802177d4b7133b5ad96ef4ad399efc">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cf4c392d34e6e60db5227b5fb611a7e7"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53D7BB-6FB9-40E5-BCD8-C5987F754C89}"/>
</file>

<file path=customXml/itemProps2.xml><?xml version="1.0" encoding="utf-8"?>
<ds:datastoreItem xmlns:ds="http://schemas.openxmlformats.org/officeDocument/2006/customXml" ds:itemID="{021A8F14-B5EA-47DA-8A62-D1DC6A203096}"/>
</file>

<file path=customXml/itemProps3.xml><?xml version="1.0" encoding="utf-8"?>
<ds:datastoreItem xmlns:ds="http://schemas.openxmlformats.org/officeDocument/2006/customXml" ds:itemID="{0146B796-7990-4847-B119-FFE8F0EBB89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1</dc:title>
  <dc:subject/>
  <dc:creator>YAM Selma</dc:creator>
  <cp:keywords/>
  <dc:description/>
  <cp:lastModifiedBy>BUT Judy</cp:lastModifiedBy>
  <cp:revision/>
  <dcterms:created xsi:type="dcterms:W3CDTF">2021-11-04T03:02:39Z</dcterms:created>
  <dcterms:modified xsi:type="dcterms:W3CDTF">2021-11-29T18:05:12Z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0x0101003AFE77665E354B468AF3F4F0E95858A6</vt:lpwstr>
  </property>
  <property fmtid="{D5CDD505-2E9C-101B-9397-08002B2CF9AE}" pid="3" name="_dlc_DocIdItemGuid">
    <vt:lpwstr>c1947de1-7055-4094-894c-c07718dab982</vt:lpwstr>
  </property>
  <property fmtid="{D5CDD505-2E9C-101B-9397-08002B2CF9AE}" pid="4" name="QC_Ready">
    <vt:bool>false</vt:bool>
  </property>
  <property fmtid="{D5CDD505-2E9C-101B-9397-08002B2CF9AE}" pid="5" name="Witness(Internal)">
    <vt:lpwstr>132;#Nancy.Tran@HydroOne.com;#48;#Samir.Chhelavda@HydroOne.com</vt:lpwstr>
  </property>
  <property fmtid="{D5CDD505-2E9C-101B-9397-08002B2CF9AE}" pid="6" name="WitnessApproved">
    <vt:lpwstr>Approved</vt:lpwstr>
  </property>
  <property fmtid="{D5CDD505-2E9C-101B-9397-08002B2CF9AE}" pid="7" name="RA Review Draft 1">
    <vt:bool>false</vt:bool>
  </property>
  <property fmtid="{D5CDD505-2E9C-101B-9397-08002B2CF9AE}" pid="8" name="Tab">
    <vt:lpwstr>22</vt:lpwstr>
  </property>
  <property fmtid="{D5CDD505-2E9C-101B-9397-08002B2CF9AE}" pid="9" name="CaseNumber">
    <vt:lpwstr>EB-2021-0110</vt:lpwstr>
  </property>
  <property fmtid="{D5CDD505-2E9C-101B-9397-08002B2CF9AE}" pid="10" name="ELT">
    <vt:bool>false</vt:bool>
  </property>
  <property fmtid="{D5CDD505-2E9C-101B-9397-08002B2CF9AE}" pid="11" name="IntervenorAcronymn">
    <vt:lpwstr>SEC</vt:lpwstr>
  </property>
  <property fmtid="{D5CDD505-2E9C-101B-9397-08002B2CF9AE}" pid="12" name="Refusal">
    <vt:bool>false</vt:bool>
  </property>
  <property fmtid="{D5CDD505-2E9C-101B-9397-08002B2CF9AE}" pid="13" name="TSW">
    <vt:lpwstr>No</vt:lpwstr>
  </property>
  <property fmtid="{D5CDD505-2E9C-101B-9397-08002B2CF9AE}" pid="15" name="Expert">
    <vt:lpwstr>NO</vt:lpwstr>
  </property>
  <property fmtid="{D5CDD505-2E9C-101B-9397-08002B2CF9AE}" pid="17" name="RDirApproved">
    <vt:bool>false</vt:bool>
  </property>
  <property fmtid="{D5CDD505-2E9C-101B-9397-08002B2CF9AE}" pid="18" name="Panel">
    <vt:lpwstr>;#Panel #3: Finance &amp; Compensation;#</vt:lpwstr>
  </property>
  <property fmtid="{D5CDD505-2E9C-101B-9397-08002B2CF9AE}" pid="19" name="2021/2022Update">
    <vt:bool>false</vt:bool>
  </property>
  <property fmtid="{D5CDD505-2E9C-101B-9397-08002B2CF9AE}" pid="20" name="Strategic">
    <vt:bool>false</vt:bool>
  </property>
  <property fmtid="{D5CDD505-2E9C-101B-9397-08002B2CF9AE}" pid="21" name="Exhibit">
    <vt:lpwstr>I</vt:lpwstr>
  </property>
  <property fmtid="{D5CDD505-2E9C-101B-9397-08002B2CF9AE}" pid="22" name="RAApproved">
    <vt:bool>true</vt:bool>
  </property>
  <property fmtid="{D5CDD505-2E9C-101B-9397-08002B2CF9AE}" pid="23" name="FormattingComplete">
    <vt:bool>false</vt:bool>
  </property>
  <property fmtid="{D5CDD505-2E9C-101B-9397-08002B2CF9AE}" pid="24" name="StrategicThemeFlag">
    <vt:lpwstr>;#None Applicable;#</vt:lpwstr>
  </property>
  <property fmtid="{D5CDD505-2E9C-101B-9397-08002B2CF9AE}" pid="25" name="Support">
    <vt:lpwstr/>
  </property>
  <property fmtid="{D5CDD505-2E9C-101B-9397-08002B2CF9AE}" pid="26" name="RA">
    <vt:lpwstr>28;#i:0#.f|membership|uri.akselrud@hydroone.com;#44;#i:0#.f|membership|judy.but@hydroone.com</vt:lpwstr>
  </property>
  <property fmtid="{D5CDD505-2E9C-101B-9397-08002B2CF9AE}" pid="27" name="PDFCreationInitiated">
    <vt:bool>false</vt:bool>
  </property>
  <property fmtid="{D5CDD505-2E9C-101B-9397-08002B2CF9AE}" pid="28" name="FilingDate">
    <vt:filetime>2021-11-29T00:00:00Z</vt:filetime>
  </property>
  <property fmtid="{D5CDD505-2E9C-101B-9397-08002B2CF9AE}" pid="30" name="ExhibitReference">
    <vt:lpwstr>G-01-02, E-09-01</vt:lpwstr>
  </property>
  <property fmtid="{D5CDD505-2E9C-101B-9397-08002B2CF9AE}" pid="31" name="DraftReady">
    <vt:lpwstr>Ready</vt:lpwstr>
  </property>
  <property fmtid="{D5CDD505-2E9C-101B-9397-08002B2CF9AE}" pid="32" name="Confidential">
    <vt:bool>false</vt:bool>
  </property>
  <property fmtid="{D5CDD505-2E9C-101B-9397-08002B2CF9AE}" pid="33" name="Witness">
    <vt:lpwstr>CHHELAVDA Samir, TRAN Nancy</vt:lpwstr>
  </property>
  <property fmtid="{D5CDD505-2E9C-101B-9397-08002B2CF9AE}" pid="35" name="IRAuthor">
    <vt:lpwstr>141;#Selma.Yam@HydroOne.com;#127;#Alvin.Tam@HydroOne.com;#121;#Jennifer.Shim@HydroOne.com</vt:lpwstr>
  </property>
</Properties>
</file>