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documenttasks/documenttask1.xml" ContentType="application/vnd.ms-excel.documenttasks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ttps://hydroone.sharepoint.com/sites/JRAP/Interrogatories/"/>
    </mc:Choice>
  </mc:AlternateContent>
  <bookViews>
    <workbookView xWindow="0" yWindow="0" windowWidth="28800" windowHeight="11870"/>
  </bookViews>
  <sheets>
    <sheet name="2021 I-24-AMPCO-65-1" sheetId="2" r:id="rId1"/>
  </sheets>
  <definedNames>
    <definedName name="_xlnm.Print_Area" localSheetId="0">'2021 I-24-AMPCO-65-1'!$A$4:$R$74</definedName>
    <definedName name="_xlnm.Print_Titles" localSheetId="0">'2021 I-24-AMPCO-65-1'!$1:$8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48" i="2" l="1"/>
  <c r="K48" i="2"/>
  <c r="G48" i="2"/>
  <c r="C48" i="2"/>
  <c r="N22" i="2"/>
  <c r="M22" i="2"/>
  <c r="L22" i="2"/>
  <c r="R22" i="2"/>
  <c r="Q22" i="2"/>
  <c r="P22" i="2"/>
  <c r="J22" i="2"/>
  <c r="I22" i="2"/>
  <c r="H22" i="2"/>
  <c r="F22" i="2"/>
  <c r="E22" i="2"/>
  <c r="D22" i="2"/>
  <c r="M31" i="2"/>
  <c r="R31" i="2"/>
  <c r="Q31" i="2"/>
  <c r="P31" i="2"/>
  <c r="J31" i="2"/>
  <c r="I31" i="2"/>
  <c r="H31" i="2"/>
  <c r="F31" i="2"/>
  <c r="E31" i="2"/>
  <c r="D31" i="2"/>
  <c r="P16" i="2"/>
  <c r="P17" i="2"/>
  <c r="H17" i="2"/>
  <c r="D16" i="2"/>
  <c r="F17" i="2"/>
  <c r="D17" i="2"/>
  <c r="R12" i="2"/>
  <c r="Q12" i="2"/>
  <c r="P12" i="2"/>
  <c r="J12" i="2"/>
  <c r="I12" i="2"/>
  <c r="H12" i="2"/>
  <c r="F12" i="2"/>
  <c r="E12" i="2"/>
  <c r="D12" i="2"/>
  <c r="F13" i="2"/>
  <c r="E13" i="2"/>
  <c r="D13" i="2"/>
  <c r="R13" i="2"/>
  <c r="J13" i="2"/>
  <c r="I13" i="2"/>
  <c r="H13" i="2"/>
  <c r="Q13" i="2"/>
  <c r="P13" i="2"/>
  <c r="P10" i="2"/>
  <c r="R10" i="2"/>
  <c r="Q10" i="2"/>
  <c r="O55" i="2"/>
  <c r="O54" i="2"/>
  <c r="O45" i="2"/>
  <c r="O39" i="2"/>
  <c r="C54" i="2"/>
  <c r="C55" i="2" s="1"/>
  <c r="C39" i="2"/>
  <c r="C45" i="2"/>
  <c r="K39" i="2"/>
  <c r="K55" i="2"/>
  <c r="K54" i="2" s="1"/>
  <c r="K45" i="2"/>
  <c r="G54" i="2"/>
  <c r="G55" i="2" s="1"/>
  <c r="G39" i="2"/>
  <c r="G45" i="2"/>
</calcChain>
</file>

<file path=xl/comments1.xml><?xml version="1.0" encoding="utf-8"?>
<comments xmlns="http://schemas.openxmlformats.org/spreadsheetml/2006/main">
  <authors>
    <author>tc={17E558F0-CA5C-4DEC-AD9E-52E6D64EA362}</author>
  </authors>
  <commentList>
    <comment ref="A62" authorId="0" shapeId="0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[Tasks]
There is a task anchored to this comment that cannot be viewed in your client.
Comment:
    @BELL Michael @DESROSIERS Darren 
These notes don't seem to be updated?
Reply:
    @BEAUSOLEIL Trevor Trevor - can you confirm that the notes that are applicable to reclosers are still valid? I believe they are likely carry over notes from the previous table in 2017
Reply:
    @DESROSIERS Darren Note 1 for reclosers is still valid.  It would be difficult to separate oil from vacuum recloser condition scores.  Could be done with a lot of unnecessary manual effort.  I removed the old note 2.
Reply:
    Notes are valid.</t>
        </r>
      </text>
    </comment>
  </commentList>
</comments>
</file>

<file path=xl/sharedStrings.xml><?xml version="1.0" encoding="utf-8"?>
<sst xmlns="http://schemas.openxmlformats.org/spreadsheetml/2006/main" count="610" uniqueCount="76">
  <si>
    <t>I-03-B3-AMPCO-065-01</t>
  </si>
  <si>
    <t>Asset Condition</t>
  </si>
  <si>
    <t># asset units</t>
  </si>
  <si>
    <t>Asset Category</t>
  </si>
  <si>
    <t>Population</t>
  </si>
  <si>
    <t>2018 Condition</t>
  </si>
  <si>
    <t>2019 Condition</t>
  </si>
  <si>
    <t>2020 Condition</t>
  </si>
  <si>
    <t>2021 Q3 Condition</t>
  </si>
  <si>
    <t xml:space="preserve">Poor </t>
  </si>
  <si>
    <t>Fair</t>
  </si>
  <si>
    <t>Good</t>
  </si>
  <si>
    <t>Station Transformers</t>
  </si>
  <si>
    <t>All</t>
  </si>
  <si>
    <t>N/A</t>
  </si>
  <si>
    <t>In Service</t>
  </si>
  <si>
    <t>Spares</t>
  </si>
  <si>
    <t>Mobile Unit Substations</t>
  </si>
  <si>
    <t>Reclosers</t>
  </si>
  <si>
    <t>Oil</t>
  </si>
  <si>
    <t>Note 1</t>
  </si>
  <si>
    <t>Vaccum</t>
  </si>
  <si>
    <t>Circuit Breakers</t>
  </si>
  <si>
    <t>Metalclad</t>
  </si>
  <si>
    <t>SF6</t>
  </si>
  <si>
    <t>Switches</t>
  </si>
  <si>
    <t>NA</t>
  </si>
  <si>
    <t>Fuses</t>
  </si>
  <si>
    <t>Station Structures</t>
  </si>
  <si>
    <t>Fences</t>
  </si>
  <si>
    <t>Station Grounding Systems</t>
  </si>
  <si>
    <t>Station Service Transformers</t>
  </si>
  <si>
    <t>Insulators</t>
  </si>
  <si>
    <t>Bus Work</t>
  </si>
  <si>
    <t>Protection Relays</t>
  </si>
  <si>
    <t>IEDs</t>
  </si>
  <si>
    <t>Spill Containment Systems</t>
  </si>
  <si>
    <t>MUS Structures</t>
  </si>
  <si>
    <t>Poles</t>
  </si>
  <si>
    <t>Wood</t>
  </si>
  <si>
    <t>Steel</t>
  </si>
  <si>
    <t>Concrete</t>
  </si>
  <si>
    <t>Composite</t>
  </si>
  <si>
    <t>Red Pine Wood</t>
  </si>
  <si>
    <t>Rights of Way</t>
  </si>
  <si>
    <t>Line Transformers</t>
  </si>
  <si>
    <t>Pole Mounted Transformers</t>
  </si>
  <si>
    <t>Pad Mounted Transformers</t>
  </si>
  <si>
    <t>Submersible transformers</t>
  </si>
  <si>
    <t>Transclosures and Pole-Trans Transformer</t>
  </si>
  <si>
    <t>Submarine Cables (circuit km)</t>
  </si>
  <si>
    <t>Conductor (circuit km)</t>
  </si>
  <si>
    <t>Overhead</t>
  </si>
  <si>
    <t>Underground</t>
  </si>
  <si>
    <t>AMI</t>
  </si>
  <si>
    <t>Retails Meters</t>
  </si>
  <si>
    <t>Collectors</t>
  </si>
  <si>
    <t>Repeaters</t>
  </si>
  <si>
    <t>Air Break &amp; Load Break - 3 Phase</t>
  </si>
  <si>
    <r>
      <t>Reclosers</t>
    </r>
    <r>
      <rPr>
        <sz val="10"/>
        <color rgb="FFFF0000"/>
        <rFont val="Arial"/>
        <family val="2"/>
      </rPr>
      <t xml:space="preserve"> 
</t>
    </r>
    <r>
      <rPr>
        <b/>
        <sz val="10"/>
        <color rgb="FFFF0000"/>
        <rFont val="Arial"/>
        <family val="2"/>
      </rPr>
      <t>(Note 3)</t>
    </r>
  </si>
  <si>
    <t>Hydraulic</t>
  </si>
  <si>
    <t>Electronic</t>
  </si>
  <si>
    <t>Regulators</t>
  </si>
  <si>
    <t>Capacitor Banks</t>
  </si>
  <si>
    <t>This implies that there is no condition algorithm for this asset class, however defect and/or testing data exists</t>
  </si>
  <si>
    <t>Condition algorithms have not been developed to this level of granularity for this asset sub-type.</t>
  </si>
  <si>
    <t>Note 2</t>
  </si>
  <si>
    <t>Feeder lengths are provided are from Q3-2021 (row 46-49). All other population counts provided in column O (excluding pole counts) are as of Nov. 12, 2021.</t>
  </si>
  <si>
    <t>Note 3</t>
  </si>
  <si>
    <t>Assumed this refers to line reclosers</t>
  </si>
  <si>
    <t>2014 Condition</t>
  </si>
  <si>
    <t>2015 Condition</t>
  </si>
  <si>
    <t>2016 Condition</t>
  </si>
  <si>
    <t>2017 Condition</t>
  </si>
  <si>
    <t>The data provided in I-24-AMPCO-23, Attachment 1 for AMI was incorrect. Below is the corrected data for AMI for the 2014-2017 period.</t>
  </si>
  <si>
    <t xml:space="preserve">Ref: EB-2017-0049, Exhibit I-24-AMPCO-23, Attachment 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</si>
</sst>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theme="0"/>
      <name val="Calibri"/>
      <family val="2"/>
      <scheme val="minor"/>
    </font>
    <font>
      <b/>
      <sz val="10"/>
      <color theme="1"/>
      <name val="Arial"/>
      <family val="2"/>
    </font>
    <font>
      <b/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theme="0"/>
      <name val="Arial"/>
      <family val="2"/>
    </font>
    <font>
      <sz val="10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D9D9D9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</cellStyleXfs>
  <cellXfs count="125">
    <xf numFmtId="0" fontId="0" fillId="0" borderId="0" xfId="0"/>
    <xf numFmtId="0" fontId="3" fillId="0" borderId="11" xfId="0" applyFont="1" applyBorder="1" applyAlignment="1">
      <alignment horizontal="center" vertical="center" wrapText="1"/>
    </xf>
    <xf numFmtId="0" fontId="3" fillId="0" borderId="13" xfId="0" applyFont="1" applyBorder="1" applyAlignment="1">
      <alignment vertical="center" wrapText="1"/>
    </xf>
    <xf numFmtId="0" fontId="0" fillId="0" borderId="0" xfId="0" applyAlignment="1">
      <alignment horizontal="left"/>
    </xf>
    <xf numFmtId="0" fontId="3" fillId="0" borderId="13" xfId="0" applyFont="1" applyBorder="1" applyAlignment="1">
      <alignment horizontal="left" vertical="center" wrapText="1"/>
    </xf>
    <xf numFmtId="0" fontId="0" fillId="0" borderId="13" xfId="0" applyBorder="1"/>
    <xf numFmtId="0" fontId="2" fillId="0" borderId="10" xfId="0" applyFont="1" applyBorder="1" applyAlignment="1">
      <alignment horizontal="center" vertical="center" wrapText="1"/>
    </xf>
    <xf numFmtId="0" fontId="4" fillId="0" borderId="0" xfId="0" applyFont="1"/>
    <xf numFmtId="9" fontId="2" fillId="0" borderId="11" xfId="1" applyFont="1" applyFill="1" applyBorder="1" applyAlignment="1">
      <alignment horizontal="center" vertical="center" wrapText="1"/>
    </xf>
    <xf numFmtId="9" fontId="2" fillId="0" borderId="8" xfId="1" applyFont="1" applyFill="1" applyBorder="1" applyAlignment="1">
      <alignment horizontal="center" vertical="center" wrapText="1"/>
    </xf>
    <xf numFmtId="9" fontId="3" fillId="0" borderId="11" xfId="1" applyFont="1" applyBorder="1" applyAlignment="1">
      <alignment horizontal="center" vertical="center" wrapText="1"/>
    </xf>
    <xf numFmtId="9" fontId="3" fillId="0" borderId="8" xfId="1" applyFont="1" applyBorder="1" applyAlignment="1">
      <alignment horizontal="center" vertical="center" wrapText="1"/>
    </xf>
    <xf numFmtId="9" fontId="3" fillId="0" borderId="10" xfId="1" applyFont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9" fontId="3" fillId="2" borderId="10" xfId="1" applyFont="1" applyFill="1" applyBorder="1" applyAlignment="1">
      <alignment horizontal="center" vertical="center" wrapText="1"/>
    </xf>
    <xf numFmtId="9" fontId="3" fillId="2" borderId="11" xfId="1" applyFont="1" applyFill="1" applyBorder="1" applyAlignment="1">
      <alignment horizontal="center" vertical="center" wrapText="1"/>
    </xf>
    <xf numFmtId="9" fontId="3" fillId="2" borderId="8" xfId="1" applyFont="1" applyFill="1" applyBorder="1" applyAlignment="1">
      <alignment horizontal="center" vertical="center" wrapText="1"/>
    </xf>
    <xf numFmtId="9" fontId="3" fillId="0" borderId="10" xfId="1" applyFont="1" applyFill="1" applyBorder="1" applyAlignment="1">
      <alignment horizontal="center" vertical="center" wrapText="1"/>
    </xf>
    <xf numFmtId="9" fontId="3" fillId="0" borderId="11" xfId="0" applyNumberFormat="1" applyFont="1" applyBorder="1" applyAlignment="1">
      <alignment horizontal="center" vertical="center" wrapText="1"/>
    </xf>
    <xf numFmtId="9" fontId="3" fillId="0" borderId="11" xfId="1" applyFont="1" applyFill="1" applyBorder="1" applyAlignment="1">
      <alignment horizontal="center" vertical="center" wrapText="1"/>
    </xf>
    <xf numFmtId="9" fontId="3" fillId="0" borderId="8" xfId="1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vertical="center" wrapText="1"/>
    </xf>
    <xf numFmtId="0" fontId="2" fillId="0" borderId="8" xfId="0" applyFont="1" applyBorder="1" applyAlignment="1">
      <alignment horizontal="center" vertical="center" wrapText="1"/>
    </xf>
    <xf numFmtId="0" fontId="3" fillId="3" borderId="10" xfId="1" applyNumberFormat="1" applyFont="1" applyFill="1" applyBorder="1" applyAlignment="1">
      <alignment horizontal="center" vertical="center" wrapText="1"/>
    </xf>
    <xf numFmtId="9" fontId="3" fillId="3" borderId="10" xfId="1" applyFont="1" applyFill="1" applyBorder="1" applyAlignment="1">
      <alignment horizontal="center" vertical="center" wrapText="1"/>
    </xf>
    <xf numFmtId="0" fontId="3" fillId="4" borderId="11" xfId="0" applyFont="1" applyFill="1" applyBorder="1" applyAlignment="1">
      <alignment horizontal="center" vertical="center" wrapText="1"/>
    </xf>
    <xf numFmtId="3" fontId="2" fillId="0" borderId="11" xfId="2" applyNumberFormat="1" applyFont="1" applyFill="1" applyBorder="1" applyAlignment="1">
      <alignment horizontal="center" vertical="center" wrapText="1"/>
    </xf>
    <xf numFmtId="3" fontId="3" fillId="0" borderId="11" xfId="2" applyNumberFormat="1" applyFont="1" applyBorder="1" applyAlignment="1">
      <alignment horizontal="center" vertical="center" wrapText="1"/>
    </xf>
    <xf numFmtId="37" fontId="2" fillId="0" borderId="11" xfId="2" applyNumberFormat="1" applyFont="1" applyFill="1" applyBorder="1" applyAlignment="1">
      <alignment horizontal="center" vertical="center" wrapText="1"/>
    </xf>
    <xf numFmtId="37" fontId="3" fillId="0" borderId="11" xfId="2" applyNumberFormat="1" applyFont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9" fontId="7" fillId="2" borderId="11" xfId="0" applyNumberFormat="1" applyFont="1" applyFill="1" applyBorder="1" applyAlignment="1">
      <alignment horizontal="center" vertical="center" wrapText="1"/>
    </xf>
    <xf numFmtId="9" fontId="3" fillId="3" borderId="11" xfId="1" applyFont="1" applyFill="1" applyBorder="1" applyAlignment="1">
      <alignment horizontal="center" vertical="center" wrapText="1"/>
    </xf>
    <xf numFmtId="0" fontId="3" fillId="3" borderId="11" xfId="1" applyNumberFormat="1" applyFont="1" applyFill="1" applyBorder="1" applyAlignment="1">
      <alignment horizontal="center" vertical="center" wrapText="1"/>
    </xf>
    <xf numFmtId="9" fontId="3" fillId="3" borderId="15" xfId="1" applyFont="1" applyFill="1" applyBorder="1" applyAlignment="1">
      <alignment horizontal="center" vertical="center" wrapText="1"/>
    </xf>
    <xf numFmtId="9" fontId="3" fillId="0" borderId="10" xfId="0" applyNumberFormat="1" applyFont="1" applyBorder="1" applyAlignment="1">
      <alignment horizontal="center" vertical="center" wrapText="1"/>
    </xf>
    <xf numFmtId="9" fontId="3" fillId="0" borderId="8" xfId="0" applyNumberFormat="1" applyFont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9" fontId="7" fillId="2" borderId="10" xfId="0" applyNumberFormat="1" applyFont="1" applyFill="1" applyBorder="1" applyAlignment="1">
      <alignment horizontal="center" vertical="center" wrapText="1"/>
    </xf>
    <xf numFmtId="9" fontId="7" fillId="2" borderId="8" xfId="0" applyNumberFormat="1" applyFont="1" applyFill="1" applyBorder="1" applyAlignment="1">
      <alignment horizontal="center" vertical="center" wrapText="1"/>
    </xf>
    <xf numFmtId="9" fontId="3" fillId="0" borderId="15" xfId="1" applyFont="1" applyBorder="1" applyAlignment="1">
      <alignment horizontal="center" vertical="center" wrapText="1"/>
    </xf>
    <xf numFmtId="0" fontId="3" fillId="3" borderId="15" xfId="1" applyNumberFormat="1" applyFont="1" applyFill="1" applyBorder="1" applyAlignment="1">
      <alignment horizontal="center" vertical="center" wrapText="1"/>
    </xf>
    <xf numFmtId="0" fontId="3" fillId="0" borderId="17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9" fontId="3" fillId="3" borderId="9" xfId="1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11" fillId="4" borderId="9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3" fillId="3" borderId="9" xfId="1" applyNumberFormat="1" applyFont="1" applyFill="1" applyBorder="1" applyAlignment="1">
      <alignment horizontal="center" vertical="center" wrapText="1"/>
    </xf>
    <xf numFmtId="3" fontId="2" fillId="0" borderId="9" xfId="2" applyNumberFormat="1" applyFont="1" applyFill="1" applyBorder="1" applyAlignment="1">
      <alignment horizontal="center" vertical="center" wrapText="1"/>
    </xf>
    <xf numFmtId="3" fontId="3" fillId="0" borderId="9" xfId="2" applyNumberFormat="1" applyFont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0" borderId="10" xfId="0" applyFont="1" applyBorder="1" applyAlignment="1">
      <alignment horizontal="left" vertical="center" wrapText="1"/>
    </xf>
    <xf numFmtId="0" fontId="3" fillId="0" borderId="10" xfId="0" applyFont="1" applyBorder="1" applyAlignment="1">
      <alignment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3" borderId="19" xfId="0" applyFont="1" applyFill="1" applyBorder="1" applyAlignment="1">
      <alignment horizontal="center" vertical="center" wrapText="1"/>
    </xf>
    <xf numFmtId="0" fontId="0" fillId="3" borderId="20" xfId="0" applyFill="1" applyBorder="1"/>
    <xf numFmtId="0" fontId="6" fillId="4" borderId="20" xfId="0" applyFont="1" applyFill="1" applyBorder="1"/>
    <xf numFmtId="0" fontId="8" fillId="0" borderId="20" xfId="0" applyFont="1" applyBorder="1"/>
    <xf numFmtId="3" fontId="3" fillId="0" borderId="11" xfId="0" applyNumberFormat="1" applyFont="1" applyBorder="1" applyAlignment="1">
      <alignment horizontal="center" vertical="center" wrapText="1"/>
    </xf>
    <xf numFmtId="3" fontId="3" fillId="0" borderId="9" xfId="0" applyNumberFormat="1" applyFont="1" applyBorder="1" applyAlignment="1">
      <alignment horizontal="center" vertical="center" wrapText="1"/>
    </xf>
    <xf numFmtId="0" fontId="8" fillId="0" borderId="0" xfId="0" applyFont="1"/>
    <xf numFmtId="3" fontId="0" fillId="0" borderId="0" xfId="0" applyNumberFormat="1"/>
    <xf numFmtId="3" fontId="3" fillId="0" borderId="9" xfId="2" applyNumberFormat="1" applyFont="1" applyBorder="1" applyAlignment="1">
      <alignment horizontal="center" vertical="center" wrapText="1"/>
    </xf>
    <xf numFmtId="0" fontId="5" fillId="5" borderId="11" xfId="0" applyFont="1" applyFill="1" applyBorder="1" applyAlignment="1">
      <alignment vertical="center" wrapText="1"/>
    </xf>
    <xf numFmtId="0" fontId="5" fillId="5" borderId="8" xfId="0" applyFont="1" applyFill="1" applyBorder="1" applyAlignment="1">
      <alignment vertical="center" wrapText="1"/>
    </xf>
    <xf numFmtId="3" fontId="5" fillId="0" borderId="11" xfId="0" applyNumberFormat="1" applyFont="1" applyBorder="1" applyAlignment="1">
      <alignment horizontal="right" vertical="center" wrapText="1"/>
    </xf>
    <xf numFmtId="0" fontId="5" fillId="0" borderId="13" xfId="0" applyFont="1" applyBorder="1" applyAlignment="1">
      <alignment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37" fontId="3" fillId="0" borderId="2" xfId="2" applyNumberFormat="1" applyFont="1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9" fontId="2" fillId="0" borderId="24" xfId="1" applyFont="1" applyFill="1" applyBorder="1" applyAlignment="1">
      <alignment horizontal="center" vertical="center" wrapText="1"/>
    </xf>
    <xf numFmtId="9" fontId="2" fillId="0" borderId="14" xfId="1" applyFont="1" applyFill="1" applyBorder="1" applyAlignment="1">
      <alignment horizontal="center" vertical="center" wrapText="1"/>
    </xf>
    <xf numFmtId="9" fontId="3" fillId="0" borderId="24" xfId="1" applyFont="1" applyBorder="1" applyAlignment="1">
      <alignment horizontal="center" vertical="center" wrapText="1"/>
    </xf>
    <xf numFmtId="9" fontId="3" fillId="0" borderId="14" xfId="1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3" fillId="0" borderId="10" xfId="0" applyFont="1" applyBorder="1" applyAlignment="1">
      <alignment vertical="center" wrapText="1"/>
    </xf>
    <xf numFmtId="0" fontId="0" fillId="0" borderId="21" xfId="0" applyBorder="1" applyAlignment="1">
      <alignment horizontal="left"/>
    </xf>
    <xf numFmtId="0" fontId="0" fillId="0" borderId="22" xfId="0" applyBorder="1" applyAlignment="1">
      <alignment horizontal="left"/>
    </xf>
    <xf numFmtId="0" fontId="0" fillId="0" borderId="23" xfId="0" applyBorder="1" applyAlignment="1">
      <alignment horizontal="left"/>
    </xf>
    <xf numFmtId="0" fontId="2" fillId="0" borderId="1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3" fontId="3" fillId="0" borderId="2" xfId="2" applyNumberFormat="1" applyFont="1" applyBorder="1" applyAlignment="1">
      <alignment horizontal="center" vertical="center" wrapText="1"/>
    </xf>
    <xf numFmtId="37" fontId="3" fillId="0" borderId="18" xfId="2" applyNumberFormat="1" applyFont="1" applyBorder="1" applyAlignment="1">
      <alignment horizontal="center" vertical="center" wrapText="1"/>
    </xf>
    <xf numFmtId="37" fontId="3" fillId="0" borderId="9" xfId="2" applyNumberFormat="1" applyFont="1" applyBorder="1" applyAlignment="1">
      <alignment horizontal="center" vertical="center" wrapText="1"/>
    </xf>
    <xf numFmtId="3" fontId="3" fillId="0" borderId="18" xfId="2" applyNumberFormat="1" applyFont="1" applyBorder="1" applyAlignment="1">
      <alignment horizontal="center" vertical="center" wrapText="1"/>
    </xf>
    <xf numFmtId="3" fontId="3" fillId="0" borderId="9" xfId="2" applyNumberFormat="1" applyFont="1" applyBorder="1" applyAlignment="1">
      <alignment horizontal="center" vertical="center" wrapText="1"/>
    </xf>
    <xf numFmtId="0" fontId="0" fillId="0" borderId="21" xfId="0" applyBorder="1" applyAlignment="1">
      <alignment horizontal="left" wrapText="1"/>
    </xf>
    <xf numFmtId="0" fontId="0" fillId="0" borderId="22" xfId="0" applyBorder="1" applyAlignment="1">
      <alignment horizontal="left" wrapText="1"/>
    </xf>
    <xf numFmtId="0" fontId="0" fillId="0" borderId="23" xfId="0" applyBorder="1" applyAlignment="1">
      <alignment horizontal="left" wrapText="1"/>
    </xf>
    <xf numFmtId="0" fontId="2" fillId="0" borderId="6" xfId="0" applyFont="1" applyBorder="1" applyAlignment="1">
      <alignment horizontal="center" vertical="center" wrapText="1"/>
    </xf>
    <xf numFmtId="9" fontId="3" fillId="0" borderId="4" xfId="1" applyFont="1" applyBorder="1" applyAlignment="1">
      <alignment horizontal="center" vertical="center" wrapText="1"/>
    </xf>
    <xf numFmtId="9" fontId="3" fillId="0" borderId="6" xfId="1" applyFont="1" applyBorder="1" applyAlignment="1">
      <alignment horizontal="center" vertical="center" wrapText="1"/>
    </xf>
    <xf numFmtId="9" fontId="2" fillId="0" borderId="4" xfId="1" applyFont="1" applyFill="1" applyBorder="1" applyAlignment="1">
      <alignment horizontal="center" vertical="center" wrapText="1"/>
    </xf>
    <xf numFmtId="9" fontId="2" fillId="0" borderId="6" xfId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vertical="center" wrapText="1"/>
    </xf>
    <xf numFmtId="0" fontId="5" fillId="0" borderId="12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2" fillId="0" borderId="0" xfId="0" applyFont="1"/>
    <xf numFmtId="0" fontId="12" fillId="0" borderId="0" xfId="0" applyFont="1" applyBorder="1"/>
    <xf numFmtId="0" fontId="7" fillId="0" borderId="3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12" fillId="0" borderId="25" xfId="0" applyFont="1" applyBorder="1"/>
  </cellXfs>
  <cellStyles count="4">
    <cellStyle name="Comma" xfId="2" builtinId="3"/>
    <cellStyle name="Normal" xfId="0" builtinId="0"/>
    <cellStyle name="Normal 2" xfId="3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10/relationships/person" Target="persons/person.xml"/></Relationships>
</file>

<file path=xl/documenttasks/documenttask1.xml><?xml version="1.0" encoding="utf-8"?>
<Tasks xmlns="http://schemas.microsoft.com/office/tasks/2019/documenttasks">
  <Task id="{65E2378C-CE9A-4D6C-B476-C56C7342AA19}">
    <Anchor>
      <Comment id="{17E558F0-CA5C-4DEC-AD9E-52E6D64EA362}"/>
    </Anchor>
    <History>
      <Event time="2021-11-23T17:42:12.37" id="{5AE09EA3-61CF-414F-8954-EC4426E35907}">
        <Attribution userId="S::michael.medeiros@hydroone.com::7855ffe4-e4f2-417f-acab-0aef7404f463" userName="MEDEIROS Michael" userProvider="AD"/>
        <Anchor>
          <Comment id="{17E558F0-CA5C-4DEC-AD9E-52E6D64EA362}"/>
        </Anchor>
        <Create/>
      </Event>
      <Event time="2021-11-23T17:42:12.37" id="{3E1AE851-4FB6-46A6-9DE8-ED49929BD63D}">
        <Attribution userId="S::michael.medeiros@hydroone.com::7855ffe4-e4f2-417f-acab-0aef7404f463" userName="MEDEIROS Michael" userProvider="AD"/>
        <Anchor>
          <Comment id="{17E558F0-CA5C-4DEC-AD9E-52E6D64EA362}"/>
        </Anchor>
        <Assign userId="S::Michael.Bell@HydroOne.com::6682f096-4a4e-4dfb-9b4d-4cf3ce48cd8c" userName="BELL Michael" userProvider="AD"/>
      </Event>
      <Event time="2021-11-23T17:42:12.37" id="{C87DA4C2-0738-4933-A1D9-8AC723CE04DD}">
        <Attribution userId="S::michael.medeiros@hydroone.com::7855ffe4-e4f2-417f-acab-0aef7404f463" userName="MEDEIROS Michael" userProvider="AD"/>
        <Anchor>
          <Comment id="{17E558F0-CA5C-4DEC-AD9E-52E6D64EA362}"/>
        </Anchor>
        <SetTitle title="@BELL Michael @DESROSIERS Darren These notes don't seem to be updated?"/>
      </Event>
      <Event time="2021-11-24T04:38:01.39" id="{95430172-835E-4961-ABD2-EAEE3D306654}">
        <Attribution userId="S::darren.desrosiers@hydroone.com::7f85c1fc-c401-4548-8a94-0686083b5e78" userName="DESROSIERS Darren" userProvider="AD"/>
        <Progress percentComplete="100"/>
      </Event>
    </History>
  </Task>
</Tasks>
</file>

<file path=xl/persons/person.xml><?xml version="1.0" encoding="utf-8"?>
<personList xmlns="http://schemas.microsoft.com/office/spreadsheetml/2018/threadedcomments" xmlns:x="http://schemas.openxmlformats.org/spreadsheetml/2006/main">
  <person displayName="BELL Michael" id="{7D94E7FF-A0CE-4BC2-974F-FA313F1B9FB2}" userId="Michael.Bell@HydroOne.com" providerId="PeoplePicker"/>
  <person displayName="DESROSIERS Darren" id="{24655092-75A5-40B4-B8F8-61A57C03A17B}" userId="Darren.Desrosiers@HydroOne.com" providerId="PeoplePicker"/>
  <person displayName="BEAUSOLEIL Trevor" id="{E6AC6ACA-4AF9-4C13-A60B-34A9D9876265}" userId="Trevor.BEAUSOLEIL@HydroOne.com" providerId="PeoplePicker"/>
  <person displayName="MEDEIROS Michael" id="{8AD72759-9347-41EF-9CDF-6E34BDCCCD1F}" userId="S::michael.medeiros@hydroone.com::7855ffe4-e4f2-417f-acab-0aef7404f463" providerId="AD"/>
  <person displayName="DESROSIERS Darren" id="{EB4DC5FB-5F43-4B81-8ED6-3EFAFFB9D722}" userId="S::darren.desrosiers@hydroone.com::7f85c1fc-c401-4548-8a94-0686083b5e78" providerId="AD"/>
  <person displayName="BEAUSOLEIL Trevor" id="{376CED0B-FD1F-4229-955F-C6EBE02DCE69}" userId="S::trevor.beausoleil@hydroone.com::de8d8eb3-c24d-48da-9b0a-7054e1821b51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62" dT="2021-11-23T17:42:12.96" personId="{8AD72759-9347-41EF-9CDF-6E34BDCCCD1F}" id="{17E558F0-CA5C-4DEC-AD9E-52E6D64EA362}" done="1">
    <text>@BELL Michael @DESROSIERS Darren 
These notes don't seem to be updated?</text>
    <mentions>
      <mention mentionpersonId="{7D94E7FF-A0CE-4BC2-974F-FA313F1B9FB2}" mentionId="{6B17F758-1D6B-4153-B2B0-03BA17393D3F}" startIndex="0" length="13"/>
      <mention mentionpersonId="{24655092-75A5-40B4-B8F8-61A57C03A17B}" mentionId="{6F348EFA-E287-4AF5-84EC-0D73E2856B39}" startIndex="14" length="18"/>
    </mentions>
  </threadedComment>
  <threadedComment ref="A62" dT="2021-11-23T18:22:00.00" personId="{EB4DC5FB-5F43-4B81-8ED6-3EFAFFB9D722}" id="{0654B1B1-F1B5-45DF-8906-160E21EFB7BD}" parentId="{17E558F0-CA5C-4DEC-AD9E-52E6D64EA362}">
    <text>@BEAUSOLEIL Trevor Trevor - can you confirm that the notes that are applicable to reclosers are still valid? I believe they are likely carry over notes from the previous table in 2017</text>
    <mentions>
      <mention mentionpersonId="{E6AC6ACA-4AF9-4C13-A60B-34A9D9876265}" mentionId="{9AB22477-6BA1-49FE-B162-ED6FA1BEF7E7}" startIndex="0" length="18"/>
    </mentions>
  </threadedComment>
  <threadedComment ref="A62" dT="2021-11-23T18:41:28.12" personId="{376CED0B-FD1F-4229-955F-C6EBE02DCE69}" id="{F4D22B8D-4F04-450D-AFE0-9486B479D014}" parentId="{17E558F0-CA5C-4DEC-AD9E-52E6D64EA362}">
    <text>@DESROSIERS Darren Note 1 for reclosers is still valid.  It would be difficult to separate oil from vacuum recloser condition scores.  Could be done with a lot of unnecessary manual effort.  I removed the old note 2.</text>
    <mentions>
      <mention mentionpersonId="{24655092-75A5-40B4-B8F8-61A57C03A17B}" mentionId="{F18CC883-25BE-42A9-9F59-1254A4B9D49D}" startIndex="0" length="18"/>
    </mentions>
  </threadedComment>
  <threadedComment ref="A62" dT="2021-11-24T04:37:54.80" personId="{EB4DC5FB-5F43-4B81-8ED6-3EFAFFB9D722}" id="{1D2AD0C5-C4B6-43D5-B2C5-4F914E7A5518}" parentId="{17E558F0-CA5C-4DEC-AD9E-52E6D64EA362}">
    <text>Notes are valid.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5" Type="http://schemas.microsoft.com/office/2019/04/relationships/documenttask" Target="../documenttasks/documenttask1.xml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73"/>
  <sheetViews>
    <sheetView tabSelected="1" view="pageBreakPreview" zoomScale="60" zoomScaleNormal="85" workbookViewId="0">
      <selection activeCell="N63" sqref="N63"/>
    </sheetView>
  </sheetViews>
  <sheetFormatPr defaultRowHeight="14.5" x14ac:dyDescent="0.35"/>
  <cols>
    <col min="1" max="1" width="17.54296875" customWidth="1"/>
    <col min="2" max="2" width="14.54296875" style="3" customWidth="1"/>
    <col min="3" max="3" width="13.08984375" bestFit="1" customWidth="1"/>
    <col min="4" max="4" width="10.453125" bestFit="1" customWidth="1"/>
    <col min="5" max="5" width="11.453125" bestFit="1" customWidth="1"/>
    <col min="6" max="6" width="13" bestFit="1" customWidth="1"/>
    <col min="7" max="7" width="13.36328125" bestFit="1" customWidth="1"/>
    <col min="8" max="8" width="10.36328125" bestFit="1" customWidth="1"/>
    <col min="9" max="9" width="11.36328125" bestFit="1" customWidth="1"/>
    <col min="10" max="10" width="12.90625" bestFit="1" customWidth="1"/>
    <col min="11" max="11" width="13.08984375" bestFit="1" customWidth="1"/>
    <col min="12" max="12" width="10.54296875" customWidth="1"/>
    <col min="13" max="13" width="10.08984375" customWidth="1"/>
    <col min="14" max="14" width="12.54296875" customWidth="1"/>
    <col min="15" max="15" width="13.36328125" bestFit="1" customWidth="1"/>
    <col min="16" max="17" width="10.6328125" customWidth="1"/>
    <col min="18" max="18" width="10.54296875" customWidth="1"/>
    <col min="19" max="19" width="11.36328125" customWidth="1"/>
  </cols>
  <sheetData>
    <row r="1" spans="1:22" x14ac:dyDescent="0.35">
      <c r="A1" t="s">
        <v>0</v>
      </c>
    </row>
    <row r="2" spans="1:22" x14ac:dyDescent="0.35">
      <c r="A2" t="s">
        <v>75</v>
      </c>
    </row>
    <row r="4" spans="1:22" x14ac:dyDescent="0.35">
      <c r="A4" s="7" t="s">
        <v>1</v>
      </c>
    </row>
    <row r="5" spans="1:22" ht="15" thickBot="1" x14ac:dyDescent="0.4"/>
    <row r="6" spans="1:22" ht="15.75" customHeight="1" x14ac:dyDescent="0.35">
      <c r="C6" s="73" t="s">
        <v>2</v>
      </c>
      <c r="D6" s="74"/>
      <c r="E6" s="74"/>
      <c r="F6" s="75"/>
      <c r="G6" s="73" t="s">
        <v>2</v>
      </c>
      <c r="H6" s="74"/>
      <c r="I6" s="74"/>
      <c r="J6" s="75"/>
      <c r="K6" s="73" t="s">
        <v>2</v>
      </c>
      <c r="L6" s="74"/>
      <c r="M6" s="74"/>
      <c r="N6" s="75"/>
      <c r="O6" s="73" t="s">
        <v>2</v>
      </c>
      <c r="P6" s="74"/>
      <c r="Q6" s="74"/>
      <c r="R6" s="75"/>
    </row>
    <row r="7" spans="1:22" ht="15.75" customHeight="1" x14ac:dyDescent="0.35">
      <c r="A7" s="94" t="s">
        <v>3</v>
      </c>
      <c r="B7" s="95"/>
      <c r="C7" s="76" t="s">
        <v>4</v>
      </c>
      <c r="D7" s="81" t="s">
        <v>5</v>
      </c>
      <c r="E7" s="82"/>
      <c r="F7" s="83"/>
      <c r="G7" s="76" t="s">
        <v>4</v>
      </c>
      <c r="H7" s="81" t="s">
        <v>6</v>
      </c>
      <c r="I7" s="82"/>
      <c r="J7" s="83"/>
      <c r="K7" s="76" t="s">
        <v>4</v>
      </c>
      <c r="L7" s="81" t="s">
        <v>7</v>
      </c>
      <c r="M7" s="82"/>
      <c r="N7" s="83"/>
      <c r="O7" s="76" t="s">
        <v>4</v>
      </c>
      <c r="P7" s="81" t="s">
        <v>8</v>
      </c>
      <c r="Q7" s="82"/>
      <c r="R7" s="106"/>
    </row>
    <row r="8" spans="1:22" ht="24" customHeight="1" x14ac:dyDescent="0.35">
      <c r="A8" s="96"/>
      <c r="B8" s="97"/>
      <c r="C8" s="77"/>
      <c r="D8" s="6" t="s">
        <v>9</v>
      </c>
      <c r="E8" s="21" t="s">
        <v>10</v>
      </c>
      <c r="F8" s="23" t="s">
        <v>11</v>
      </c>
      <c r="G8" s="77"/>
      <c r="H8" s="6" t="s">
        <v>9</v>
      </c>
      <c r="I8" s="21" t="s">
        <v>10</v>
      </c>
      <c r="J8" s="23" t="s">
        <v>11</v>
      </c>
      <c r="K8" s="77"/>
      <c r="L8" s="6" t="s">
        <v>9</v>
      </c>
      <c r="M8" s="21" t="s">
        <v>10</v>
      </c>
      <c r="N8" s="23" t="s">
        <v>11</v>
      </c>
      <c r="O8" s="77"/>
      <c r="P8" s="21" t="s">
        <v>9</v>
      </c>
      <c r="Q8" s="21" t="s">
        <v>10</v>
      </c>
      <c r="R8" s="21" t="s">
        <v>11</v>
      </c>
    </row>
    <row r="9" spans="1:22" x14ac:dyDescent="0.35">
      <c r="A9" s="88" t="s">
        <v>12</v>
      </c>
      <c r="B9" s="44" t="s">
        <v>13</v>
      </c>
      <c r="C9" s="46" t="s">
        <v>14</v>
      </c>
      <c r="D9" s="25" t="s">
        <v>14</v>
      </c>
      <c r="E9" s="25" t="s">
        <v>14</v>
      </c>
      <c r="F9" s="35" t="s">
        <v>14</v>
      </c>
      <c r="G9" s="33" t="s">
        <v>14</v>
      </c>
      <c r="H9" s="25" t="s">
        <v>14</v>
      </c>
      <c r="I9" s="25" t="s">
        <v>14</v>
      </c>
      <c r="J9" s="35" t="s">
        <v>14</v>
      </c>
      <c r="K9" s="33" t="s">
        <v>14</v>
      </c>
      <c r="L9" s="25" t="s">
        <v>14</v>
      </c>
      <c r="M9" s="25" t="s">
        <v>14</v>
      </c>
      <c r="N9" s="35" t="s">
        <v>14</v>
      </c>
      <c r="O9" s="33" t="s">
        <v>14</v>
      </c>
      <c r="P9" s="25" t="s">
        <v>14</v>
      </c>
      <c r="Q9" s="25" t="s">
        <v>14</v>
      </c>
      <c r="R9" s="25" t="s">
        <v>14</v>
      </c>
    </row>
    <row r="10" spans="1:22" ht="15" thickBot="1" x14ac:dyDescent="0.4">
      <c r="A10" s="89"/>
      <c r="B10" s="44" t="s">
        <v>15</v>
      </c>
      <c r="C10" s="63">
        <v>1184</v>
      </c>
      <c r="D10" s="17">
        <v>0.24</v>
      </c>
      <c r="E10" s="19">
        <v>0.21</v>
      </c>
      <c r="F10" s="20">
        <v>0.55000000000000004</v>
      </c>
      <c r="G10" s="62">
        <v>1186</v>
      </c>
      <c r="H10" s="17">
        <v>0.28000000000000003</v>
      </c>
      <c r="I10" s="19">
        <v>0.32</v>
      </c>
      <c r="J10" s="20">
        <v>0.4</v>
      </c>
      <c r="K10" s="62">
        <v>1197</v>
      </c>
      <c r="L10" s="18">
        <v>0.2</v>
      </c>
      <c r="M10" s="18">
        <v>0.19</v>
      </c>
      <c r="N10" s="37">
        <v>0.61</v>
      </c>
      <c r="O10" s="62">
        <v>1192</v>
      </c>
      <c r="P10" s="18">
        <f>295/O10</f>
        <v>0.24748322147651006</v>
      </c>
      <c r="Q10" s="18">
        <f>192/O10</f>
        <v>0.16107382550335569</v>
      </c>
      <c r="R10" s="18">
        <f>705/O10</f>
        <v>0.59144295302013428</v>
      </c>
      <c r="V10" s="65"/>
    </row>
    <row r="11" spans="1:22" ht="15" thickBot="1" x14ac:dyDescent="0.4">
      <c r="A11" s="90"/>
      <c r="B11" s="44" t="s">
        <v>16</v>
      </c>
      <c r="C11" s="46" t="s">
        <v>14</v>
      </c>
      <c r="D11" s="25" t="s">
        <v>14</v>
      </c>
      <c r="E11" s="25" t="s">
        <v>14</v>
      </c>
      <c r="F11" s="35" t="s">
        <v>14</v>
      </c>
      <c r="G11" s="33" t="s">
        <v>14</v>
      </c>
      <c r="H11" s="25" t="s">
        <v>14</v>
      </c>
      <c r="I11" s="25" t="s">
        <v>14</v>
      </c>
      <c r="J11" s="35" t="s">
        <v>14</v>
      </c>
      <c r="K11" s="33" t="s">
        <v>14</v>
      </c>
      <c r="L11" s="25" t="s">
        <v>14</v>
      </c>
      <c r="M11" s="25" t="s">
        <v>14</v>
      </c>
      <c r="N11" s="35" t="s">
        <v>14</v>
      </c>
      <c r="O11" s="33" t="s">
        <v>14</v>
      </c>
      <c r="P11" s="25" t="s">
        <v>14</v>
      </c>
      <c r="Q11" s="25" t="s">
        <v>14</v>
      </c>
      <c r="R11" s="25" t="s">
        <v>14</v>
      </c>
    </row>
    <row r="12" spans="1:22" ht="25" x14ac:dyDescent="0.35">
      <c r="A12" s="55" t="s">
        <v>17</v>
      </c>
      <c r="B12" s="44"/>
      <c r="C12" s="47">
        <v>29</v>
      </c>
      <c r="D12" s="36">
        <f>13/C12</f>
        <v>0.44827586206896552</v>
      </c>
      <c r="E12" s="18">
        <f>2/C12</f>
        <v>6.8965517241379309E-2</v>
      </c>
      <c r="F12" s="37">
        <f>14/C12</f>
        <v>0.48275862068965519</v>
      </c>
      <c r="G12" s="1">
        <v>32</v>
      </c>
      <c r="H12" s="36">
        <f>14/G12</f>
        <v>0.4375</v>
      </c>
      <c r="I12" s="18">
        <f>3/G12</f>
        <v>9.375E-2</v>
      </c>
      <c r="J12" s="37">
        <f>15/G12</f>
        <v>0.46875</v>
      </c>
      <c r="K12" s="1">
        <v>35</v>
      </c>
      <c r="L12" s="18">
        <v>0.51</v>
      </c>
      <c r="M12" s="18">
        <v>0.09</v>
      </c>
      <c r="N12" s="37">
        <v>0.4</v>
      </c>
      <c r="O12" s="1">
        <v>35</v>
      </c>
      <c r="P12" s="18">
        <f>15/O12</f>
        <v>0.42857142857142855</v>
      </c>
      <c r="Q12" s="18">
        <f>6/O12</f>
        <v>0.17142857142857143</v>
      </c>
      <c r="R12" s="18">
        <f>14/O12</f>
        <v>0.4</v>
      </c>
    </row>
    <row r="13" spans="1:22" x14ac:dyDescent="0.35">
      <c r="A13" s="56" t="s">
        <v>18</v>
      </c>
      <c r="B13" s="45" t="s">
        <v>13</v>
      </c>
      <c r="C13" s="48">
        <v>2256</v>
      </c>
      <c r="D13" s="14">
        <f>670/C13</f>
        <v>0.29698581560283688</v>
      </c>
      <c r="E13" s="15">
        <f>330/C13</f>
        <v>0.14627659574468085</v>
      </c>
      <c r="F13" s="16">
        <f>1256/C13</f>
        <v>0.55673758865248224</v>
      </c>
      <c r="G13" s="13">
        <v>2270</v>
      </c>
      <c r="H13" s="14">
        <f>617/G13</f>
        <v>0.27180616740088104</v>
      </c>
      <c r="I13" s="15">
        <f>347/G13</f>
        <v>0.15286343612334802</v>
      </c>
      <c r="J13" s="16">
        <f>1306/G13</f>
        <v>0.57533039647577089</v>
      </c>
      <c r="K13" s="13">
        <v>2288</v>
      </c>
      <c r="L13" s="14">
        <v>0.19</v>
      </c>
      <c r="M13" s="15">
        <v>0.14000000000000001</v>
      </c>
      <c r="N13" s="15">
        <v>0.67</v>
      </c>
      <c r="O13" s="13">
        <v>2283</v>
      </c>
      <c r="P13" s="14">
        <f>390/O13</f>
        <v>0.17082785808147175</v>
      </c>
      <c r="Q13" s="15">
        <f>337/O13</f>
        <v>0.14761279018834866</v>
      </c>
      <c r="R13" s="15">
        <f>1556/O13</f>
        <v>0.68155935173017956</v>
      </c>
    </row>
    <row r="14" spans="1:22" x14ac:dyDescent="0.35">
      <c r="A14" s="57"/>
      <c r="B14" s="44" t="s">
        <v>19</v>
      </c>
      <c r="C14" s="49" t="s">
        <v>20</v>
      </c>
      <c r="D14" s="38"/>
      <c r="E14" s="26"/>
      <c r="F14" s="39"/>
      <c r="G14" s="26"/>
      <c r="H14" s="38"/>
      <c r="I14" s="26"/>
      <c r="J14" s="39"/>
      <c r="K14" s="26"/>
      <c r="L14" s="26"/>
      <c r="M14" s="26"/>
      <c r="N14" s="39"/>
      <c r="O14" s="26"/>
      <c r="P14" s="26"/>
      <c r="Q14" s="26"/>
      <c r="R14" s="26"/>
    </row>
    <row r="15" spans="1:22" ht="15" thickBot="1" x14ac:dyDescent="0.4">
      <c r="A15" s="57"/>
      <c r="B15" s="44" t="s">
        <v>21</v>
      </c>
      <c r="C15" s="49" t="s">
        <v>20</v>
      </c>
      <c r="D15" s="38"/>
      <c r="E15" s="26"/>
      <c r="F15" s="39"/>
      <c r="G15" s="26"/>
      <c r="H15" s="38"/>
      <c r="I15" s="26"/>
      <c r="J15" s="39"/>
      <c r="K15" s="26"/>
      <c r="L15" s="26"/>
      <c r="M15" s="26"/>
      <c r="N15" s="39"/>
      <c r="O15" s="26"/>
      <c r="P15" s="26"/>
      <c r="Q15" s="26"/>
      <c r="R15" s="26"/>
    </row>
    <row r="16" spans="1:22" ht="17.25" customHeight="1" thickBot="1" x14ac:dyDescent="0.4">
      <c r="A16" s="55" t="s">
        <v>22</v>
      </c>
      <c r="B16" s="45" t="s">
        <v>13</v>
      </c>
      <c r="C16" s="50">
        <v>148</v>
      </c>
      <c r="D16" s="40">
        <f>1/C16</f>
        <v>6.7567567567567571E-3</v>
      </c>
      <c r="E16" s="32">
        <v>0</v>
      </c>
      <c r="F16" s="41">
        <v>0.99</v>
      </c>
      <c r="G16" s="31">
        <v>149</v>
      </c>
      <c r="H16" s="40">
        <v>0.01</v>
      </c>
      <c r="I16" s="32">
        <v>0</v>
      </c>
      <c r="J16" s="41">
        <v>0.99</v>
      </c>
      <c r="K16" s="31">
        <v>152</v>
      </c>
      <c r="L16" s="32">
        <v>0.03</v>
      </c>
      <c r="M16" s="32">
        <v>0</v>
      </c>
      <c r="N16" s="32">
        <v>0.97</v>
      </c>
      <c r="O16" s="31">
        <v>150</v>
      </c>
      <c r="P16" s="32">
        <f>4/O16</f>
        <v>2.6666666666666668E-2</v>
      </c>
      <c r="Q16" s="32">
        <v>0</v>
      </c>
      <c r="R16" s="32">
        <v>0.97</v>
      </c>
    </row>
    <row r="17" spans="1:18" ht="17.25" customHeight="1" thickBot="1" x14ac:dyDescent="0.4">
      <c r="A17" s="57"/>
      <c r="B17" s="44" t="s">
        <v>23</v>
      </c>
      <c r="C17" s="47">
        <v>146</v>
      </c>
      <c r="D17" s="12">
        <f>1/C17</f>
        <v>6.8493150684931503E-3</v>
      </c>
      <c r="E17" s="12">
        <v>0</v>
      </c>
      <c r="F17" s="42">
        <f>145/C17</f>
        <v>0.99315068493150682</v>
      </c>
      <c r="G17" s="1">
        <v>147</v>
      </c>
      <c r="H17" s="12">
        <f>1/G17</f>
        <v>6.8027210884353739E-3</v>
      </c>
      <c r="I17" s="12">
        <v>0</v>
      </c>
      <c r="J17" s="42">
        <v>0.99</v>
      </c>
      <c r="K17" s="1">
        <v>149</v>
      </c>
      <c r="L17" s="12">
        <v>0.03</v>
      </c>
      <c r="M17" s="12">
        <v>0</v>
      </c>
      <c r="N17" s="42">
        <v>0.97</v>
      </c>
      <c r="O17" s="1">
        <v>147</v>
      </c>
      <c r="P17" s="12">
        <f>4/O17</f>
        <v>2.7210884353741496E-2</v>
      </c>
      <c r="Q17" s="12">
        <v>0</v>
      </c>
      <c r="R17" s="12">
        <v>0.97</v>
      </c>
    </row>
    <row r="18" spans="1:18" ht="15" thickBot="1" x14ac:dyDescent="0.4">
      <c r="A18" s="57"/>
      <c r="B18" s="44" t="s">
        <v>24</v>
      </c>
      <c r="C18" s="47">
        <v>1</v>
      </c>
      <c r="D18" s="12">
        <v>0</v>
      </c>
      <c r="E18" s="12">
        <v>0</v>
      </c>
      <c r="F18" s="11">
        <v>1</v>
      </c>
      <c r="G18" s="1">
        <v>1</v>
      </c>
      <c r="H18" s="12">
        <v>0</v>
      </c>
      <c r="I18" s="12">
        <v>0</v>
      </c>
      <c r="J18" s="11">
        <v>1</v>
      </c>
      <c r="K18" s="1">
        <v>2</v>
      </c>
      <c r="L18" s="12">
        <v>0</v>
      </c>
      <c r="M18" s="12">
        <v>0</v>
      </c>
      <c r="N18" s="11">
        <v>1</v>
      </c>
      <c r="O18" s="1">
        <v>3</v>
      </c>
      <c r="P18" s="12">
        <v>0</v>
      </c>
      <c r="Q18" s="12">
        <v>0</v>
      </c>
      <c r="R18" s="10">
        <v>1</v>
      </c>
    </row>
    <row r="19" spans="1:18" ht="15" thickBot="1" x14ac:dyDescent="0.4">
      <c r="A19" s="57"/>
      <c r="B19" s="44" t="s">
        <v>19</v>
      </c>
      <c r="C19" s="47">
        <v>1</v>
      </c>
      <c r="D19" s="12">
        <v>0</v>
      </c>
      <c r="E19" s="10">
        <v>0</v>
      </c>
      <c r="F19" s="11">
        <v>1</v>
      </c>
      <c r="G19" s="1">
        <v>1</v>
      </c>
      <c r="H19" s="12">
        <v>0</v>
      </c>
      <c r="I19" s="10">
        <v>0</v>
      </c>
      <c r="J19" s="11">
        <v>1</v>
      </c>
      <c r="K19" s="1">
        <v>1</v>
      </c>
      <c r="L19" s="12">
        <v>0</v>
      </c>
      <c r="M19" s="10">
        <v>0</v>
      </c>
      <c r="N19" s="11">
        <v>1</v>
      </c>
      <c r="O19" s="1">
        <v>0</v>
      </c>
      <c r="P19" s="12">
        <v>0</v>
      </c>
      <c r="Q19" s="10">
        <v>0</v>
      </c>
      <c r="R19" s="10">
        <v>0</v>
      </c>
    </row>
    <row r="20" spans="1:18" ht="15" thickBot="1" x14ac:dyDescent="0.4">
      <c r="A20" s="55" t="s">
        <v>25</v>
      </c>
      <c r="B20" s="44"/>
      <c r="C20" s="51" t="s">
        <v>26</v>
      </c>
      <c r="D20" s="24" t="s">
        <v>26</v>
      </c>
      <c r="E20" s="24" t="s">
        <v>26</v>
      </c>
      <c r="F20" s="43" t="s">
        <v>26</v>
      </c>
      <c r="G20" s="34" t="s">
        <v>26</v>
      </c>
      <c r="H20" s="24" t="s">
        <v>26</v>
      </c>
      <c r="I20" s="24" t="s">
        <v>26</v>
      </c>
      <c r="J20" s="43" t="s">
        <v>26</v>
      </c>
      <c r="K20" s="34" t="s">
        <v>26</v>
      </c>
      <c r="L20" s="24" t="s">
        <v>26</v>
      </c>
      <c r="M20" s="24" t="s">
        <v>26</v>
      </c>
      <c r="N20" s="43" t="s">
        <v>26</v>
      </c>
      <c r="O20" s="34" t="s">
        <v>26</v>
      </c>
      <c r="P20" s="24" t="s">
        <v>26</v>
      </c>
      <c r="Q20" s="24" t="s">
        <v>26</v>
      </c>
      <c r="R20" s="24" t="s">
        <v>26</v>
      </c>
    </row>
    <row r="21" spans="1:18" ht="15" thickBot="1" x14ac:dyDescent="0.4">
      <c r="A21" s="55" t="s">
        <v>27</v>
      </c>
      <c r="B21" s="44"/>
      <c r="C21" s="51" t="s">
        <v>26</v>
      </c>
      <c r="D21" s="24" t="s">
        <v>26</v>
      </c>
      <c r="E21" s="24" t="s">
        <v>26</v>
      </c>
      <c r="F21" s="43" t="s">
        <v>26</v>
      </c>
      <c r="G21" s="34" t="s">
        <v>26</v>
      </c>
      <c r="H21" s="24" t="s">
        <v>26</v>
      </c>
      <c r="I21" s="24" t="s">
        <v>26</v>
      </c>
      <c r="J21" s="43" t="s">
        <v>26</v>
      </c>
      <c r="K21" s="34" t="s">
        <v>26</v>
      </c>
      <c r="L21" s="24" t="s">
        <v>26</v>
      </c>
      <c r="M21" s="24" t="s">
        <v>26</v>
      </c>
      <c r="N21" s="43" t="s">
        <v>26</v>
      </c>
      <c r="O21" s="34" t="s">
        <v>26</v>
      </c>
      <c r="P21" s="24" t="s">
        <v>26</v>
      </c>
      <c r="Q21" s="24" t="s">
        <v>26</v>
      </c>
      <c r="R21" s="24" t="s">
        <v>26</v>
      </c>
    </row>
    <row r="22" spans="1:18" ht="15" thickBot="1" x14ac:dyDescent="0.4">
      <c r="A22" s="55" t="s">
        <v>28</v>
      </c>
      <c r="B22" s="44"/>
      <c r="C22" s="47">
        <v>2143</v>
      </c>
      <c r="D22" s="12">
        <f>50/C22</f>
        <v>2.3331777881474568E-2</v>
      </c>
      <c r="E22" s="10">
        <f>83/C22</f>
        <v>3.873075128324778E-2</v>
      </c>
      <c r="F22" s="11">
        <f>2010/C22</f>
        <v>0.93793747083527768</v>
      </c>
      <c r="G22" s="1">
        <v>2143</v>
      </c>
      <c r="H22" s="12">
        <f>46/G22</f>
        <v>2.1465235650956604E-2</v>
      </c>
      <c r="I22" s="10">
        <f>77/G22</f>
        <v>3.5930937937470833E-2</v>
      </c>
      <c r="J22" s="11">
        <f>2020/G22</f>
        <v>0.94260382641157259</v>
      </c>
      <c r="K22" s="1">
        <v>2143</v>
      </c>
      <c r="L22" s="12">
        <f>73/K22</f>
        <v>3.4064395706952869E-2</v>
      </c>
      <c r="M22" s="10">
        <f>113/K22</f>
        <v>5.2729818012132522E-2</v>
      </c>
      <c r="N22" s="10">
        <f>1957/K22</f>
        <v>0.91320578628091464</v>
      </c>
      <c r="O22" s="1">
        <v>2139</v>
      </c>
      <c r="P22" s="12">
        <f>34/O22</f>
        <v>1.5895278167367927E-2</v>
      </c>
      <c r="Q22" s="10">
        <f>74/O22</f>
        <v>3.4595605423094901E-2</v>
      </c>
      <c r="R22" s="10">
        <f>2031/O22</f>
        <v>0.94950911640953717</v>
      </c>
    </row>
    <row r="23" spans="1:18" ht="15" thickBot="1" x14ac:dyDescent="0.4">
      <c r="A23" s="55" t="s">
        <v>29</v>
      </c>
      <c r="B23" s="44"/>
      <c r="C23" s="51" t="s">
        <v>26</v>
      </c>
      <c r="D23" s="24" t="s">
        <v>26</v>
      </c>
      <c r="E23" s="24" t="s">
        <v>26</v>
      </c>
      <c r="F23" s="43" t="s">
        <v>26</v>
      </c>
      <c r="G23" s="34" t="s">
        <v>26</v>
      </c>
      <c r="H23" s="24" t="s">
        <v>26</v>
      </c>
      <c r="I23" s="24" t="s">
        <v>26</v>
      </c>
      <c r="J23" s="43" t="s">
        <v>26</v>
      </c>
      <c r="K23" s="34" t="s">
        <v>26</v>
      </c>
      <c r="L23" s="24" t="s">
        <v>26</v>
      </c>
      <c r="M23" s="24" t="s">
        <v>26</v>
      </c>
      <c r="N23" s="43" t="s">
        <v>26</v>
      </c>
      <c r="O23" s="34" t="s">
        <v>26</v>
      </c>
      <c r="P23" s="24" t="s">
        <v>26</v>
      </c>
      <c r="Q23" s="24" t="s">
        <v>26</v>
      </c>
      <c r="R23" s="24" t="s">
        <v>26</v>
      </c>
    </row>
    <row r="24" spans="1:18" ht="25.5" thickBot="1" x14ac:dyDescent="0.4">
      <c r="A24" s="55" t="s">
        <v>30</v>
      </c>
      <c r="B24" s="44"/>
      <c r="C24" s="51" t="s">
        <v>26</v>
      </c>
      <c r="D24" s="24" t="s">
        <v>26</v>
      </c>
      <c r="E24" s="24" t="s">
        <v>26</v>
      </c>
      <c r="F24" s="43" t="s">
        <v>26</v>
      </c>
      <c r="G24" s="34" t="s">
        <v>26</v>
      </c>
      <c r="H24" s="24" t="s">
        <v>26</v>
      </c>
      <c r="I24" s="24" t="s">
        <v>26</v>
      </c>
      <c r="J24" s="43" t="s">
        <v>26</v>
      </c>
      <c r="K24" s="34" t="s">
        <v>26</v>
      </c>
      <c r="L24" s="24" t="s">
        <v>26</v>
      </c>
      <c r="M24" s="24" t="s">
        <v>26</v>
      </c>
      <c r="N24" s="43" t="s">
        <v>26</v>
      </c>
      <c r="O24" s="34" t="s">
        <v>26</v>
      </c>
      <c r="P24" s="24" t="s">
        <v>26</v>
      </c>
      <c r="Q24" s="24" t="s">
        <v>26</v>
      </c>
      <c r="R24" s="24" t="s">
        <v>26</v>
      </c>
    </row>
    <row r="25" spans="1:18" ht="25" x14ac:dyDescent="0.35">
      <c r="A25" s="55" t="s">
        <v>31</v>
      </c>
      <c r="B25" s="44"/>
      <c r="C25" s="51" t="s">
        <v>26</v>
      </c>
      <c r="D25" s="24" t="s">
        <v>26</v>
      </c>
      <c r="E25" s="24" t="s">
        <v>26</v>
      </c>
      <c r="F25" s="43" t="s">
        <v>26</v>
      </c>
      <c r="G25" s="34" t="s">
        <v>26</v>
      </c>
      <c r="H25" s="24" t="s">
        <v>26</v>
      </c>
      <c r="I25" s="24" t="s">
        <v>26</v>
      </c>
      <c r="J25" s="43" t="s">
        <v>26</v>
      </c>
      <c r="K25" s="34" t="s">
        <v>26</v>
      </c>
      <c r="L25" s="24" t="s">
        <v>26</v>
      </c>
      <c r="M25" s="24" t="s">
        <v>26</v>
      </c>
      <c r="N25" s="43" t="s">
        <v>26</v>
      </c>
      <c r="O25" s="34" t="s">
        <v>26</v>
      </c>
      <c r="P25" s="24" t="s">
        <v>26</v>
      </c>
      <c r="Q25" s="24" t="s">
        <v>26</v>
      </c>
      <c r="R25" s="24" t="s">
        <v>26</v>
      </c>
    </row>
    <row r="26" spans="1:18" ht="15" thickBot="1" x14ac:dyDescent="0.4">
      <c r="A26" s="55" t="s">
        <v>32</v>
      </c>
      <c r="B26" s="44"/>
      <c r="C26" s="51" t="s">
        <v>26</v>
      </c>
      <c r="D26" s="24" t="s">
        <v>26</v>
      </c>
      <c r="E26" s="24" t="s">
        <v>26</v>
      </c>
      <c r="F26" s="43" t="s">
        <v>26</v>
      </c>
      <c r="G26" s="34" t="s">
        <v>26</v>
      </c>
      <c r="H26" s="24" t="s">
        <v>26</v>
      </c>
      <c r="I26" s="24" t="s">
        <v>26</v>
      </c>
      <c r="J26" s="43" t="s">
        <v>26</v>
      </c>
      <c r="K26" s="58" t="s">
        <v>26</v>
      </c>
      <c r="L26" s="34" t="s">
        <v>26</v>
      </c>
      <c r="M26" s="24" t="s">
        <v>26</v>
      </c>
      <c r="N26" s="43" t="s">
        <v>26</v>
      </c>
      <c r="O26" s="34" t="s">
        <v>26</v>
      </c>
      <c r="P26" s="24" t="s">
        <v>26</v>
      </c>
      <c r="Q26" s="24" t="s">
        <v>26</v>
      </c>
      <c r="R26" s="24" t="s">
        <v>26</v>
      </c>
    </row>
    <row r="27" spans="1:18" ht="15" thickBot="1" x14ac:dyDescent="0.4">
      <c r="A27" s="55" t="s">
        <v>33</v>
      </c>
      <c r="B27" s="44"/>
      <c r="C27" s="51" t="s">
        <v>26</v>
      </c>
      <c r="D27" s="24" t="s">
        <v>26</v>
      </c>
      <c r="E27" s="24" t="s">
        <v>26</v>
      </c>
      <c r="F27" s="43" t="s">
        <v>26</v>
      </c>
      <c r="G27" s="34" t="s">
        <v>26</v>
      </c>
      <c r="H27" s="24" t="s">
        <v>26</v>
      </c>
      <c r="I27" s="24" t="s">
        <v>26</v>
      </c>
      <c r="J27" s="43" t="s">
        <v>26</v>
      </c>
      <c r="K27" s="34" t="s">
        <v>26</v>
      </c>
      <c r="L27" s="24" t="s">
        <v>26</v>
      </c>
      <c r="M27" s="24" t="s">
        <v>26</v>
      </c>
      <c r="N27" s="43" t="s">
        <v>26</v>
      </c>
      <c r="O27" s="34" t="s">
        <v>26</v>
      </c>
      <c r="P27" s="24" t="s">
        <v>26</v>
      </c>
      <c r="Q27" s="24" t="s">
        <v>26</v>
      </c>
      <c r="R27" s="24" t="s">
        <v>26</v>
      </c>
    </row>
    <row r="28" spans="1:18" ht="15" thickBot="1" x14ac:dyDescent="0.4">
      <c r="A28" s="55" t="s">
        <v>34</v>
      </c>
      <c r="B28" s="44"/>
      <c r="C28" s="51" t="s">
        <v>26</v>
      </c>
      <c r="D28" s="24" t="s">
        <v>26</v>
      </c>
      <c r="E28" s="24" t="s">
        <v>26</v>
      </c>
      <c r="F28" s="43" t="s">
        <v>26</v>
      </c>
      <c r="G28" s="34" t="s">
        <v>26</v>
      </c>
      <c r="H28" s="24" t="s">
        <v>26</v>
      </c>
      <c r="I28" s="24" t="s">
        <v>26</v>
      </c>
      <c r="J28" s="43" t="s">
        <v>26</v>
      </c>
      <c r="K28" s="54" t="s">
        <v>26</v>
      </c>
      <c r="L28" s="34" t="s">
        <v>26</v>
      </c>
      <c r="M28" s="24" t="s">
        <v>26</v>
      </c>
      <c r="N28" s="43" t="s">
        <v>26</v>
      </c>
      <c r="O28" s="34" t="s">
        <v>26</v>
      </c>
      <c r="P28" s="24" t="s">
        <v>26</v>
      </c>
      <c r="Q28" s="24" t="s">
        <v>26</v>
      </c>
      <c r="R28" s="24" t="s">
        <v>26</v>
      </c>
    </row>
    <row r="29" spans="1:18" ht="15" customHeight="1" thickBot="1" x14ac:dyDescent="0.4">
      <c r="A29" s="4" t="s">
        <v>35</v>
      </c>
      <c r="B29" s="44"/>
      <c r="C29" s="51" t="s">
        <v>26</v>
      </c>
      <c r="D29" s="24" t="s">
        <v>26</v>
      </c>
      <c r="E29" s="24" t="s">
        <v>26</v>
      </c>
      <c r="F29" s="43" t="s">
        <v>26</v>
      </c>
      <c r="G29" s="34" t="s">
        <v>26</v>
      </c>
      <c r="H29" s="24" t="s">
        <v>26</v>
      </c>
      <c r="I29" s="24" t="s">
        <v>26</v>
      </c>
      <c r="J29" s="43" t="s">
        <v>26</v>
      </c>
      <c r="K29" s="54" t="s">
        <v>26</v>
      </c>
      <c r="L29" s="34" t="s">
        <v>26</v>
      </c>
      <c r="M29" s="24" t="s">
        <v>26</v>
      </c>
      <c r="N29" s="43" t="s">
        <v>26</v>
      </c>
      <c r="O29" s="34" t="s">
        <v>26</v>
      </c>
      <c r="P29" s="24" t="s">
        <v>26</v>
      </c>
      <c r="Q29" s="24" t="s">
        <v>26</v>
      </c>
      <c r="R29" s="24" t="s">
        <v>26</v>
      </c>
    </row>
    <row r="30" spans="1:18" ht="25" x14ac:dyDescent="0.35">
      <c r="A30" s="4" t="s">
        <v>36</v>
      </c>
      <c r="B30" s="44"/>
      <c r="C30" s="51" t="s">
        <v>26</v>
      </c>
      <c r="D30" s="24" t="s">
        <v>26</v>
      </c>
      <c r="E30" s="24" t="s">
        <v>26</v>
      </c>
      <c r="F30" s="43" t="s">
        <v>26</v>
      </c>
      <c r="G30" s="34" t="s">
        <v>26</v>
      </c>
      <c r="H30" s="24" t="s">
        <v>26</v>
      </c>
      <c r="I30" s="24" t="s">
        <v>26</v>
      </c>
      <c r="J30" s="43" t="s">
        <v>26</v>
      </c>
      <c r="K30" s="34" t="s">
        <v>26</v>
      </c>
      <c r="L30" s="24" t="s">
        <v>26</v>
      </c>
      <c r="M30" s="24" t="s">
        <v>26</v>
      </c>
      <c r="N30" s="43" t="s">
        <v>26</v>
      </c>
      <c r="O30" s="34" t="s">
        <v>26</v>
      </c>
      <c r="P30" s="24" t="s">
        <v>26</v>
      </c>
      <c r="Q30" s="24" t="s">
        <v>26</v>
      </c>
      <c r="R30" s="24" t="s">
        <v>26</v>
      </c>
    </row>
    <row r="31" spans="1:18" ht="15" thickBot="1" x14ac:dyDescent="0.4">
      <c r="A31" s="4" t="s">
        <v>37</v>
      </c>
      <c r="B31" s="44"/>
      <c r="C31" s="47">
        <v>785</v>
      </c>
      <c r="D31" s="12">
        <f>64/C31</f>
        <v>8.1528662420382161E-2</v>
      </c>
      <c r="E31" s="10">
        <f>190/C31</f>
        <v>0.24203821656050956</v>
      </c>
      <c r="F31" s="10">
        <f>531/C31</f>
        <v>0.67643312101910824</v>
      </c>
      <c r="G31" s="1">
        <v>781</v>
      </c>
      <c r="H31" s="12">
        <f>38/G31</f>
        <v>4.8655569782330349E-2</v>
      </c>
      <c r="I31" s="10">
        <f>272/G31</f>
        <v>0.34827144686299616</v>
      </c>
      <c r="J31" s="10">
        <f>471/G31</f>
        <v>0.60307298335467352</v>
      </c>
      <c r="K31" s="1">
        <v>787</v>
      </c>
      <c r="L31" s="17">
        <v>0.09</v>
      </c>
      <c r="M31" s="17">
        <f>207/K31</f>
        <v>0.26302414231257942</v>
      </c>
      <c r="N31" s="17">
        <v>0.65</v>
      </c>
      <c r="O31" s="1">
        <v>781</v>
      </c>
      <c r="P31" s="17">
        <f>52/O31</f>
        <v>6.6581306017925737E-2</v>
      </c>
      <c r="Q31" s="17">
        <f>242/O31</f>
        <v>0.30985915492957744</v>
      </c>
      <c r="R31" s="17">
        <f>487/O31</f>
        <v>0.62355953905249684</v>
      </c>
    </row>
    <row r="32" spans="1:18" ht="15" thickBot="1" x14ac:dyDescent="0.4">
      <c r="A32" s="4" t="s">
        <v>38</v>
      </c>
      <c r="B32" s="44" t="s">
        <v>13</v>
      </c>
      <c r="C32" s="52">
        <v>1608042</v>
      </c>
      <c r="D32" s="9">
        <v>0.05</v>
      </c>
      <c r="E32" s="84">
        <v>0.95</v>
      </c>
      <c r="F32" s="85"/>
      <c r="G32" s="29">
        <v>1609945</v>
      </c>
      <c r="H32" s="9">
        <v>0.05</v>
      </c>
      <c r="I32" s="84">
        <v>0.95</v>
      </c>
      <c r="J32" s="85"/>
      <c r="K32" s="29">
        <v>1612341</v>
      </c>
      <c r="L32" s="9">
        <v>0.05</v>
      </c>
      <c r="M32" s="84">
        <v>0.95</v>
      </c>
      <c r="N32" s="85"/>
      <c r="O32" s="27">
        <v>1612511</v>
      </c>
      <c r="P32" s="8">
        <v>0.05</v>
      </c>
      <c r="Q32" s="109">
        <v>0.95</v>
      </c>
      <c r="R32" s="110"/>
    </row>
    <row r="33" spans="1:18" ht="15" thickBot="1" x14ac:dyDescent="0.4">
      <c r="A33" s="55"/>
      <c r="B33" s="44" t="s">
        <v>39</v>
      </c>
      <c r="C33" s="53">
        <v>1576250.6886867925</v>
      </c>
      <c r="D33" s="11">
        <v>0.04</v>
      </c>
      <c r="E33" s="86">
        <v>0.96</v>
      </c>
      <c r="F33" s="87"/>
      <c r="G33" s="30">
        <v>1578745</v>
      </c>
      <c r="H33" s="11">
        <v>0.04</v>
      </c>
      <c r="I33" s="86">
        <v>0.96</v>
      </c>
      <c r="J33" s="87"/>
      <c r="K33" s="30">
        <v>1582395</v>
      </c>
      <c r="L33" s="11">
        <v>0.04</v>
      </c>
      <c r="M33" s="86">
        <v>0.96</v>
      </c>
      <c r="N33" s="87"/>
      <c r="O33" s="28">
        <v>1583680</v>
      </c>
      <c r="P33" s="10">
        <v>0.04</v>
      </c>
      <c r="Q33" s="107">
        <v>0.96</v>
      </c>
      <c r="R33" s="108"/>
    </row>
    <row r="34" spans="1:18" ht="15" thickBot="1" x14ac:dyDescent="0.4">
      <c r="A34" s="55"/>
      <c r="B34" s="44" t="s">
        <v>40</v>
      </c>
      <c r="C34" s="53">
        <v>6218</v>
      </c>
      <c r="D34" s="11">
        <v>0</v>
      </c>
      <c r="E34" s="86">
        <v>1</v>
      </c>
      <c r="F34" s="87"/>
      <c r="G34" s="30">
        <v>6243</v>
      </c>
      <c r="H34" s="11">
        <v>0</v>
      </c>
      <c r="I34" s="86">
        <v>1</v>
      </c>
      <c r="J34" s="87"/>
      <c r="K34" s="30">
        <v>6202</v>
      </c>
      <c r="L34" s="11">
        <v>0</v>
      </c>
      <c r="M34" s="86">
        <v>1</v>
      </c>
      <c r="N34" s="87"/>
      <c r="O34" s="28">
        <v>6251</v>
      </c>
      <c r="P34" s="10">
        <v>0</v>
      </c>
      <c r="Q34" s="107">
        <v>1</v>
      </c>
      <c r="R34" s="108"/>
    </row>
    <row r="35" spans="1:18" ht="15" thickBot="1" x14ac:dyDescent="0.4">
      <c r="A35" s="55"/>
      <c r="B35" s="44" t="s">
        <v>41</v>
      </c>
      <c r="C35" s="53">
        <v>2462</v>
      </c>
      <c r="D35" s="11">
        <v>0</v>
      </c>
      <c r="E35" s="86">
        <v>1</v>
      </c>
      <c r="F35" s="87"/>
      <c r="G35" s="30">
        <v>2496</v>
      </c>
      <c r="H35" s="11">
        <v>0</v>
      </c>
      <c r="I35" s="86">
        <v>1</v>
      </c>
      <c r="J35" s="87"/>
      <c r="K35" s="30">
        <v>2497</v>
      </c>
      <c r="L35" s="11">
        <v>0.01</v>
      </c>
      <c r="M35" s="86">
        <v>0.99</v>
      </c>
      <c r="N35" s="87"/>
      <c r="O35" s="28">
        <v>2334</v>
      </c>
      <c r="P35" s="10">
        <v>0.01</v>
      </c>
      <c r="Q35" s="107">
        <v>0.99</v>
      </c>
      <c r="R35" s="108"/>
    </row>
    <row r="36" spans="1:18" ht="15" thickBot="1" x14ac:dyDescent="0.4">
      <c r="A36" s="55"/>
      <c r="B36" s="44" t="s">
        <v>42</v>
      </c>
      <c r="C36" s="53">
        <v>3073</v>
      </c>
      <c r="D36" s="11">
        <v>0</v>
      </c>
      <c r="E36" s="86">
        <v>1</v>
      </c>
      <c r="F36" s="87"/>
      <c r="G36" s="30">
        <v>3403</v>
      </c>
      <c r="H36" s="11">
        <v>0</v>
      </c>
      <c r="I36" s="86">
        <v>1</v>
      </c>
      <c r="J36" s="87"/>
      <c r="K36" s="30">
        <v>3876</v>
      </c>
      <c r="L36" s="11">
        <v>0</v>
      </c>
      <c r="M36" s="86">
        <v>1</v>
      </c>
      <c r="N36" s="87"/>
      <c r="O36" s="28">
        <v>4146</v>
      </c>
      <c r="P36" s="10">
        <v>0</v>
      </c>
      <c r="Q36" s="107">
        <v>1</v>
      </c>
      <c r="R36" s="108"/>
    </row>
    <row r="37" spans="1:18" ht="15" thickBot="1" x14ac:dyDescent="0.4">
      <c r="A37" s="55"/>
      <c r="B37" s="44" t="s">
        <v>43</v>
      </c>
      <c r="C37" s="53">
        <v>20038</v>
      </c>
      <c r="D37" s="11">
        <v>1</v>
      </c>
      <c r="E37" s="86">
        <v>0</v>
      </c>
      <c r="F37" s="87"/>
      <c r="G37" s="30">
        <v>19059</v>
      </c>
      <c r="H37" s="11">
        <v>1</v>
      </c>
      <c r="I37" s="86">
        <v>0</v>
      </c>
      <c r="J37" s="87"/>
      <c r="K37" s="30">
        <v>17371</v>
      </c>
      <c r="L37" s="11">
        <v>1</v>
      </c>
      <c r="M37" s="86">
        <v>0</v>
      </c>
      <c r="N37" s="87"/>
      <c r="O37" s="28">
        <v>16099.999999999998</v>
      </c>
      <c r="P37" s="10">
        <v>1</v>
      </c>
      <c r="Q37" s="107">
        <v>0</v>
      </c>
      <c r="R37" s="108"/>
    </row>
    <row r="38" spans="1:18" ht="15" thickBot="1" x14ac:dyDescent="0.4">
      <c r="A38" s="55" t="s">
        <v>44</v>
      </c>
      <c r="B38" s="44"/>
      <c r="C38" s="54" t="s">
        <v>26</v>
      </c>
      <c r="D38" s="24" t="s">
        <v>26</v>
      </c>
      <c r="E38" s="24" t="s">
        <v>26</v>
      </c>
      <c r="F38" s="43" t="s">
        <v>26</v>
      </c>
      <c r="G38" s="34" t="s">
        <v>26</v>
      </c>
      <c r="H38" s="24" t="s">
        <v>26</v>
      </c>
      <c r="I38" s="24" t="s">
        <v>26</v>
      </c>
      <c r="J38" s="43" t="s">
        <v>26</v>
      </c>
      <c r="K38" s="34" t="s">
        <v>26</v>
      </c>
      <c r="L38" s="24" t="s">
        <v>26</v>
      </c>
      <c r="M38" s="24" t="s">
        <v>26</v>
      </c>
      <c r="N38" s="43" t="s">
        <v>26</v>
      </c>
      <c r="O38" s="34" t="s">
        <v>26</v>
      </c>
      <c r="P38" s="24" t="s">
        <v>26</v>
      </c>
      <c r="Q38" s="24" t="s">
        <v>26</v>
      </c>
      <c r="R38" s="24" t="s">
        <v>26</v>
      </c>
    </row>
    <row r="39" spans="1:18" ht="15" thickBot="1" x14ac:dyDescent="0.4">
      <c r="A39" s="55" t="s">
        <v>45</v>
      </c>
      <c r="B39" s="44" t="s">
        <v>13</v>
      </c>
      <c r="C39" s="53">
        <f>C40+C41</f>
        <v>520875</v>
      </c>
      <c r="D39" s="24" t="s">
        <v>26</v>
      </c>
      <c r="E39" s="24" t="s">
        <v>26</v>
      </c>
      <c r="F39" s="43" t="s">
        <v>26</v>
      </c>
      <c r="G39" s="30">
        <f>G40+G41</f>
        <v>523120</v>
      </c>
      <c r="H39" s="24" t="s">
        <v>26</v>
      </c>
      <c r="I39" s="24" t="s">
        <v>26</v>
      </c>
      <c r="J39" s="43" t="s">
        <v>26</v>
      </c>
      <c r="K39" s="30">
        <f>K40+K41</f>
        <v>527050</v>
      </c>
      <c r="L39" s="24" t="s">
        <v>26</v>
      </c>
      <c r="M39" s="24" t="s">
        <v>26</v>
      </c>
      <c r="N39" s="43" t="s">
        <v>26</v>
      </c>
      <c r="O39" s="30">
        <f>O40+O41</f>
        <v>532762</v>
      </c>
      <c r="P39" s="24" t="s">
        <v>26</v>
      </c>
      <c r="Q39" s="24" t="s">
        <v>26</v>
      </c>
      <c r="R39" s="24" t="s">
        <v>26</v>
      </c>
    </row>
    <row r="40" spans="1:18" ht="30" customHeight="1" thickBot="1" x14ac:dyDescent="0.4">
      <c r="A40" s="5"/>
      <c r="B40" s="44" t="s">
        <v>46</v>
      </c>
      <c r="C40" s="53">
        <v>459818</v>
      </c>
      <c r="D40" s="24" t="s">
        <v>26</v>
      </c>
      <c r="E40" s="24" t="s">
        <v>26</v>
      </c>
      <c r="F40" s="43" t="s">
        <v>26</v>
      </c>
      <c r="G40" s="30">
        <v>460422</v>
      </c>
      <c r="H40" s="24" t="s">
        <v>26</v>
      </c>
      <c r="I40" s="24" t="s">
        <v>26</v>
      </c>
      <c r="J40" s="43" t="s">
        <v>26</v>
      </c>
      <c r="K40" s="30">
        <v>461940</v>
      </c>
      <c r="L40" s="24" t="s">
        <v>26</v>
      </c>
      <c r="M40" s="24" t="s">
        <v>26</v>
      </c>
      <c r="N40" s="43" t="s">
        <v>26</v>
      </c>
      <c r="O40" s="28">
        <v>464851</v>
      </c>
      <c r="P40" s="24" t="s">
        <v>26</v>
      </c>
      <c r="Q40" s="24" t="s">
        <v>26</v>
      </c>
      <c r="R40" s="24" t="s">
        <v>26</v>
      </c>
    </row>
    <row r="41" spans="1:18" ht="29.25" customHeight="1" thickBot="1" x14ac:dyDescent="0.4">
      <c r="A41" s="5"/>
      <c r="B41" s="44" t="s">
        <v>47</v>
      </c>
      <c r="C41" s="98">
        <v>61057</v>
      </c>
      <c r="D41" s="24" t="s">
        <v>26</v>
      </c>
      <c r="E41" s="24" t="s">
        <v>26</v>
      </c>
      <c r="F41" s="43" t="s">
        <v>26</v>
      </c>
      <c r="G41" s="78">
        <v>62698</v>
      </c>
      <c r="H41" s="24" t="s">
        <v>26</v>
      </c>
      <c r="I41" s="24" t="s">
        <v>26</v>
      </c>
      <c r="J41" s="43" t="s">
        <v>26</v>
      </c>
      <c r="K41" s="99">
        <v>65110</v>
      </c>
      <c r="L41" s="24" t="s">
        <v>26</v>
      </c>
      <c r="M41" s="24" t="s">
        <v>26</v>
      </c>
      <c r="N41" s="43" t="s">
        <v>26</v>
      </c>
      <c r="O41" s="98">
        <v>67911</v>
      </c>
      <c r="P41" s="24" t="s">
        <v>26</v>
      </c>
      <c r="Q41" s="24" t="s">
        <v>26</v>
      </c>
      <c r="R41" s="24" t="s">
        <v>26</v>
      </c>
    </row>
    <row r="42" spans="1:18" ht="25.5" thickBot="1" x14ac:dyDescent="0.4">
      <c r="A42" s="5"/>
      <c r="B42" s="44" t="s">
        <v>48</v>
      </c>
      <c r="C42" s="101"/>
      <c r="D42" s="24" t="s">
        <v>26</v>
      </c>
      <c r="E42" s="24" t="s">
        <v>26</v>
      </c>
      <c r="F42" s="43" t="s">
        <v>26</v>
      </c>
      <c r="G42" s="79"/>
      <c r="H42" s="24" t="s">
        <v>26</v>
      </c>
      <c r="I42" s="24" t="s">
        <v>26</v>
      </c>
      <c r="J42" s="43" t="s">
        <v>26</v>
      </c>
      <c r="K42" s="99"/>
      <c r="L42" s="24" t="s">
        <v>26</v>
      </c>
      <c r="M42" s="24" t="s">
        <v>26</v>
      </c>
      <c r="N42" s="43" t="s">
        <v>26</v>
      </c>
      <c r="O42" s="79"/>
      <c r="P42" s="24" t="s">
        <v>26</v>
      </c>
      <c r="Q42" s="24" t="s">
        <v>26</v>
      </c>
      <c r="R42" s="24" t="s">
        <v>26</v>
      </c>
    </row>
    <row r="43" spans="1:18" ht="38" thickBot="1" x14ac:dyDescent="0.4">
      <c r="A43" s="5"/>
      <c r="B43" s="44" t="s">
        <v>49</v>
      </c>
      <c r="C43" s="102"/>
      <c r="D43" s="24" t="s">
        <v>26</v>
      </c>
      <c r="E43" s="24" t="s">
        <v>26</v>
      </c>
      <c r="F43" s="43" t="s">
        <v>26</v>
      </c>
      <c r="G43" s="80"/>
      <c r="H43" s="24" t="s">
        <v>26</v>
      </c>
      <c r="I43" s="24" t="s">
        <v>26</v>
      </c>
      <c r="J43" s="43" t="s">
        <v>26</v>
      </c>
      <c r="K43" s="100"/>
      <c r="L43" s="24" t="s">
        <v>26</v>
      </c>
      <c r="M43" s="24" t="s">
        <v>26</v>
      </c>
      <c r="N43" s="43" t="s">
        <v>26</v>
      </c>
      <c r="O43" s="80"/>
      <c r="P43" s="24" t="s">
        <v>26</v>
      </c>
      <c r="Q43" s="24" t="s">
        <v>26</v>
      </c>
      <c r="R43" s="24" t="s">
        <v>26</v>
      </c>
    </row>
    <row r="44" spans="1:18" ht="25" x14ac:dyDescent="0.35">
      <c r="A44" s="22" t="s">
        <v>50</v>
      </c>
      <c r="B44" s="44"/>
      <c r="C44" s="53">
        <v>3849</v>
      </c>
      <c r="D44" s="24" t="s">
        <v>26</v>
      </c>
      <c r="E44" s="24" t="s">
        <v>26</v>
      </c>
      <c r="F44" s="43" t="s">
        <v>26</v>
      </c>
      <c r="G44" s="30">
        <v>3896</v>
      </c>
      <c r="H44" s="24" t="s">
        <v>26</v>
      </c>
      <c r="I44" s="24" t="s">
        <v>26</v>
      </c>
      <c r="J44" s="43" t="s">
        <v>26</v>
      </c>
      <c r="K44" s="30">
        <v>3953</v>
      </c>
      <c r="L44" s="24" t="s">
        <v>26</v>
      </c>
      <c r="M44" s="24" t="s">
        <v>26</v>
      </c>
      <c r="N44" s="43" t="s">
        <v>26</v>
      </c>
      <c r="O44" s="28">
        <v>3964</v>
      </c>
      <c r="P44" s="24" t="s">
        <v>26</v>
      </c>
      <c r="Q44" s="24" t="s">
        <v>26</v>
      </c>
      <c r="R44" s="24" t="s">
        <v>26</v>
      </c>
    </row>
    <row r="45" spans="1:18" ht="15" thickBot="1" x14ac:dyDescent="0.4">
      <c r="A45" s="88" t="s">
        <v>51</v>
      </c>
      <c r="B45" s="44" t="s">
        <v>13</v>
      </c>
      <c r="C45" s="53">
        <f>C44+C46+C47</f>
        <v>123176</v>
      </c>
      <c r="D45" s="24" t="s">
        <v>26</v>
      </c>
      <c r="E45" s="24" t="s">
        <v>26</v>
      </c>
      <c r="F45" s="43" t="s">
        <v>26</v>
      </c>
      <c r="G45" s="30">
        <f>G44+G46+G47</f>
        <v>123139</v>
      </c>
      <c r="H45" s="24" t="s">
        <v>26</v>
      </c>
      <c r="I45" s="24" t="s">
        <v>26</v>
      </c>
      <c r="J45" s="43" t="s">
        <v>26</v>
      </c>
      <c r="K45" s="30">
        <f>K44+K46+K47</f>
        <v>123489</v>
      </c>
      <c r="L45" s="24" t="s">
        <v>26</v>
      </c>
      <c r="M45" s="24" t="s">
        <v>26</v>
      </c>
      <c r="N45" s="43" t="s">
        <v>26</v>
      </c>
      <c r="O45" s="30">
        <f>O44+O46+O47</f>
        <v>123976</v>
      </c>
      <c r="P45" s="24" t="s">
        <v>26</v>
      </c>
      <c r="Q45" s="24" t="s">
        <v>26</v>
      </c>
      <c r="R45" s="24" t="s">
        <v>26</v>
      </c>
    </row>
    <row r="46" spans="1:18" ht="15" thickBot="1" x14ac:dyDescent="0.4">
      <c r="A46" s="89"/>
      <c r="B46" s="44" t="s">
        <v>52</v>
      </c>
      <c r="C46" s="53">
        <v>113618</v>
      </c>
      <c r="D46" s="24" t="s">
        <v>26</v>
      </c>
      <c r="E46" s="24" t="s">
        <v>26</v>
      </c>
      <c r="F46" s="43" t="s">
        <v>26</v>
      </c>
      <c r="G46" s="30">
        <v>113390</v>
      </c>
      <c r="H46" s="24" t="s">
        <v>26</v>
      </c>
      <c r="I46" s="24" t="s">
        <v>26</v>
      </c>
      <c r="J46" s="43" t="s">
        <v>26</v>
      </c>
      <c r="K46" s="30">
        <v>113478</v>
      </c>
      <c r="L46" s="24" t="s">
        <v>26</v>
      </c>
      <c r="M46" s="24" t="s">
        <v>26</v>
      </c>
      <c r="N46" s="43" t="s">
        <v>26</v>
      </c>
      <c r="O46" s="28">
        <v>113834</v>
      </c>
      <c r="P46" s="24" t="s">
        <v>26</v>
      </c>
      <c r="Q46" s="24" t="s">
        <v>26</v>
      </c>
      <c r="R46" s="24" t="s">
        <v>26</v>
      </c>
    </row>
    <row r="47" spans="1:18" ht="15" thickBot="1" x14ac:dyDescent="0.4">
      <c r="A47" s="22"/>
      <c r="B47" s="44" t="s">
        <v>53</v>
      </c>
      <c r="C47" s="53">
        <v>5709</v>
      </c>
      <c r="D47" s="24" t="s">
        <v>26</v>
      </c>
      <c r="E47" s="24" t="s">
        <v>26</v>
      </c>
      <c r="F47" s="43" t="s">
        <v>26</v>
      </c>
      <c r="G47" s="30">
        <v>5853</v>
      </c>
      <c r="H47" s="24" t="s">
        <v>26</v>
      </c>
      <c r="I47" s="24" t="s">
        <v>26</v>
      </c>
      <c r="J47" s="43" t="s">
        <v>26</v>
      </c>
      <c r="K47" s="30">
        <v>6058</v>
      </c>
      <c r="L47" s="24" t="s">
        <v>26</v>
      </c>
      <c r="M47" s="24" t="s">
        <v>26</v>
      </c>
      <c r="N47" s="43" t="s">
        <v>26</v>
      </c>
      <c r="O47" s="28">
        <v>6178</v>
      </c>
      <c r="P47" s="24" t="s">
        <v>26</v>
      </c>
      <c r="Q47" s="24" t="s">
        <v>26</v>
      </c>
      <c r="R47" s="24" t="s">
        <v>26</v>
      </c>
    </row>
    <row r="48" spans="1:18" ht="15" thickBot="1" x14ac:dyDescent="0.4">
      <c r="A48" s="88" t="s">
        <v>54</v>
      </c>
      <c r="B48" s="44" t="s">
        <v>13</v>
      </c>
      <c r="C48" s="53">
        <f>SUM(C49:C51)</f>
        <v>1412126</v>
      </c>
      <c r="D48" s="24" t="s">
        <v>26</v>
      </c>
      <c r="E48" s="24" t="s">
        <v>26</v>
      </c>
      <c r="F48" s="43" t="s">
        <v>26</v>
      </c>
      <c r="G48" s="66">
        <f>SUM(G49:G51)</f>
        <v>1425521</v>
      </c>
      <c r="H48" s="24" t="s">
        <v>26</v>
      </c>
      <c r="I48" s="24" t="s">
        <v>26</v>
      </c>
      <c r="J48" s="43" t="s">
        <v>26</v>
      </c>
      <c r="K48" s="66">
        <f>SUM(K49:K51)</f>
        <v>1440623</v>
      </c>
      <c r="L48" s="24" t="s">
        <v>26</v>
      </c>
      <c r="M48" s="24" t="s">
        <v>26</v>
      </c>
      <c r="N48" s="43" t="s">
        <v>26</v>
      </c>
      <c r="O48" s="66">
        <f>SUM(O49:O51)</f>
        <v>1506940</v>
      </c>
      <c r="P48" s="24" t="s">
        <v>26</v>
      </c>
      <c r="Q48" s="24" t="s">
        <v>26</v>
      </c>
      <c r="R48" s="24" t="s">
        <v>26</v>
      </c>
    </row>
    <row r="49" spans="1:18" ht="15" thickBot="1" x14ac:dyDescent="0.4">
      <c r="A49" s="89"/>
      <c r="B49" s="44" t="s">
        <v>55</v>
      </c>
      <c r="C49" s="66">
        <v>1362318</v>
      </c>
      <c r="D49" s="24" t="s">
        <v>26</v>
      </c>
      <c r="E49" s="24" t="s">
        <v>26</v>
      </c>
      <c r="F49" s="43" t="s">
        <v>26</v>
      </c>
      <c r="G49" s="30">
        <v>1375647</v>
      </c>
      <c r="H49" s="24" t="s">
        <v>26</v>
      </c>
      <c r="I49" s="24" t="s">
        <v>26</v>
      </c>
      <c r="J49" s="43" t="s">
        <v>26</v>
      </c>
      <c r="K49" s="30">
        <v>1390746</v>
      </c>
      <c r="L49" s="24" t="s">
        <v>26</v>
      </c>
      <c r="M49" s="24" t="s">
        <v>26</v>
      </c>
      <c r="N49" s="43" t="s">
        <v>26</v>
      </c>
      <c r="O49" s="28">
        <v>1457037</v>
      </c>
      <c r="P49" s="24" t="s">
        <v>26</v>
      </c>
      <c r="Q49" s="24" t="s">
        <v>26</v>
      </c>
      <c r="R49" s="24" t="s">
        <v>26</v>
      </c>
    </row>
    <row r="50" spans="1:18" ht="15" thickBot="1" x14ac:dyDescent="0.4">
      <c r="A50" s="89"/>
      <c r="B50" s="44" t="s">
        <v>56</v>
      </c>
      <c r="C50" s="53">
        <v>11031</v>
      </c>
      <c r="D50" s="24" t="s">
        <v>26</v>
      </c>
      <c r="E50" s="24" t="s">
        <v>26</v>
      </c>
      <c r="F50" s="43" t="s">
        <v>26</v>
      </c>
      <c r="G50" s="30">
        <v>11113</v>
      </c>
      <c r="H50" s="24" t="s">
        <v>26</v>
      </c>
      <c r="I50" s="24" t="s">
        <v>26</v>
      </c>
      <c r="J50" s="43" t="s">
        <v>26</v>
      </c>
      <c r="K50" s="30">
        <v>11125</v>
      </c>
      <c r="L50" s="24" t="s">
        <v>26</v>
      </c>
      <c r="M50" s="24" t="s">
        <v>26</v>
      </c>
      <c r="N50" s="43" t="s">
        <v>26</v>
      </c>
      <c r="O50" s="28">
        <v>11190</v>
      </c>
      <c r="P50" s="24" t="s">
        <v>26</v>
      </c>
      <c r="Q50" s="24" t="s">
        <v>26</v>
      </c>
      <c r="R50" s="24" t="s">
        <v>26</v>
      </c>
    </row>
    <row r="51" spans="1:18" ht="15" thickBot="1" x14ac:dyDescent="0.4">
      <c r="A51" s="90"/>
      <c r="B51" s="45" t="s">
        <v>57</v>
      </c>
      <c r="C51" s="53">
        <v>38777</v>
      </c>
      <c r="D51" s="24" t="s">
        <v>26</v>
      </c>
      <c r="E51" s="24" t="s">
        <v>26</v>
      </c>
      <c r="F51" s="43" t="s">
        <v>26</v>
      </c>
      <c r="G51" s="30">
        <v>38761</v>
      </c>
      <c r="H51" s="24" t="s">
        <v>26</v>
      </c>
      <c r="I51" s="24" t="s">
        <v>26</v>
      </c>
      <c r="J51" s="43" t="s">
        <v>26</v>
      </c>
      <c r="K51" s="30">
        <v>38752</v>
      </c>
      <c r="L51" s="24" t="s">
        <v>26</v>
      </c>
      <c r="M51" s="24" t="s">
        <v>26</v>
      </c>
      <c r="N51" s="43" t="s">
        <v>26</v>
      </c>
      <c r="O51" s="28">
        <v>38713</v>
      </c>
      <c r="P51" s="24" t="s">
        <v>26</v>
      </c>
      <c r="Q51" s="24" t="s">
        <v>26</v>
      </c>
      <c r="R51" s="24" t="s">
        <v>26</v>
      </c>
    </row>
    <row r="52" spans="1:18" ht="37.5" x14ac:dyDescent="0.35">
      <c r="A52" s="2" t="s">
        <v>25</v>
      </c>
      <c r="B52" s="44" t="s">
        <v>58</v>
      </c>
      <c r="C52" s="53">
        <v>3539</v>
      </c>
      <c r="D52" s="24" t="s">
        <v>26</v>
      </c>
      <c r="E52" s="24" t="s">
        <v>26</v>
      </c>
      <c r="F52" s="43" t="s">
        <v>26</v>
      </c>
      <c r="G52" s="30">
        <v>3539</v>
      </c>
      <c r="H52" s="24" t="s">
        <v>26</v>
      </c>
      <c r="I52" s="24" t="s">
        <v>26</v>
      </c>
      <c r="J52" s="43" t="s">
        <v>26</v>
      </c>
      <c r="K52" s="30">
        <v>3545</v>
      </c>
      <c r="L52" s="24" t="s">
        <v>26</v>
      </c>
      <c r="M52" s="24" t="s">
        <v>26</v>
      </c>
      <c r="N52" s="43" t="s">
        <v>26</v>
      </c>
      <c r="O52" s="28">
        <v>3666</v>
      </c>
      <c r="P52" s="24" t="s">
        <v>26</v>
      </c>
      <c r="Q52" s="24" t="s">
        <v>26</v>
      </c>
      <c r="R52" s="24" t="s">
        <v>26</v>
      </c>
    </row>
    <row r="53" spans="1:18" ht="25.5" x14ac:dyDescent="0.35">
      <c r="A53" s="2" t="s">
        <v>59</v>
      </c>
      <c r="B53" s="44" t="s">
        <v>13</v>
      </c>
      <c r="C53" s="53">
        <v>12387</v>
      </c>
      <c r="D53" s="24" t="s">
        <v>26</v>
      </c>
      <c r="E53" s="24" t="s">
        <v>26</v>
      </c>
      <c r="F53" s="43" t="s">
        <v>26</v>
      </c>
      <c r="G53" s="30">
        <v>12414</v>
      </c>
      <c r="H53" s="24" t="s">
        <v>26</v>
      </c>
      <c r="I53" s="24" t="s">
        <v>26</v>
      </c>
      <c r="J53" s="43" t="s">
        <v>26</v>
      </c>
      <c r="K53" s="30">
        <v>12616</v>
      </c>
      <c r="L53" s="24" t="s">
        <v>26</v>
      </c>
      <c r="M53" s="24" t="s">
        <v>26</v>
      </c>
      <c r="N53" s="43" t="s">
        <v>26</v>
      </c>
      <c r="O53" s="28">
        <v>12737</v>
      </c>
      <c r="P53" s="24" t="s">
        <v>26</v>
      </c>
      <c r="Q53" s="24" t="s">
        <v>26</v>
      </c>
      <c r="R53" s="24" t="s">
        <v>26</v>
      </c>
    </row>
    <row r="54" spans="1:18" ht="15" thickBot="1" x14ac:dyDescent="0.4">
      <c r="A54" s="2"/>
      <c r="B54" s="44" t="s">
        <v>60</v>
      </c>
      <c r="C54" s="53">
        <f>11996+43</f>
        <v>12039</v>
      </c>
      <c r="D54" s="24" t="s">
        <v>26</v>
      </c>
      <c r="E54" s="24" t="s">
        <v>26</v>
      </c>
      <c r="F54" s="43" t="s">
        <v>26</v>
      </c>
      <c r="G54" s="30">
        <f>11961+50</f>
        <v>12011</v>
      </c>
      <c r="H54" s="24" t="s">
        <v>26</v>
      </c>
      <c r="I54" s="24" t="s">
        <v>26</v>
      </c>
      <c r="J54" s="43" t="s">
        <v>26</v>
      </c>
      <c r="K54" s="30">
        <f>K53-K55</f>
        <v>12029</v>
      </c>
      <c r="L54" s="24" t="s">
        <v>26</v>
      </c>
      <c r="M54" s="24" t="s">
        <v>26</v>
      </c>
      <c r="N54" s="43" t="s">
        <v>26</v>
      </c>
      <c r="O54" s="28">
        <f>11939+80</f>
        <v>12019</v>
      </c>
      <c r="P54" s="24" t="s">
        <v>26</v>
      </c>
      <c r="Q54" s="24" t="s">
        <v>26</v>
      </c>
      <c r="R54" s="24" t="s">
        <v>26</v>
      </c>
    </row>
    <row r="55" spans="1:18" ht="15" thickBot="1" x14ac:dyDescent="0.4">
      <c r="A55" s="2"/>
      <c r="B55" s="44" t="s">
        <v>61</v>
      </c>
      <c r="C55" s="53">
        <f>C53-C54</f>
        <v>348</v>
      </c>
      <c r="D55" s="24" t="s">
        <v>26</v>
      </c>
      <c r="E55" s="24" t="s">
        <v>26</v>
      </c>
      <c r="F55" s="43" t="s">
        <v>26</v>
      </c>
      <c r="G55" s="30">
        <f>G53-G54</f>
        <v>403</v>
      </c>
      <c r="H55" s="24" t="s">
        <v>26</v>
      </c>
      <c r="I55" s="24" t="s">
        <v>26</v>
      </c>
      <c r="J55" s="43" t="s">
        <v>26</v>
      </c>
      <c r="K55" s="30">
        <f>442+145</f>
        <v>587</v>
      </c>
      <c r="L55" s="24" t="s">
        <v>26</v>
      </c>
      <c r="M55" s="24" t="s">
        <v>26</v>
      </c>
      <c r="N55" s="43" t="s">
        <v>26</v>
      </c>
      <c r="O55" s="28">
        <f>577+141</f>
        <v>718</v>
      </c>
      <c r="P55" s="24" t="s">
        <v>26</v>
      </c>
      <c r="Q55" s="24" t="s">
        <v>26</v>
      </c>
      <c r="R55" s="24" t="s">
        <v>26</v>
      </c>
    </row>
    <row r="56" spans="1:18" ht="15" thickBot="1" x14ac:dyDescent="0.4">
      <c r="A56" s="2" t="s">
        <v>62</v>
      </c>
      <c r="B56" s="44"/>
      <c r="C56" s="53">
        <v>2288</v>
      </c>
      <c r="D56" s="24" t="s">
        <v>26</v>
      </c>
      <c r="E56" s="24" t="s">
        <v>26</v>
      </c>
      <c r="F56" s="43" t="s">
        <v>26</v>
      </c>
      <c r="G56" s="30">
        <v>2326</v>
      </c>
      <c r="H56" s="24" t="s">
        <v>26</v>
      </c>
      <c r="I56" s="24" t="s">
        <v>26</v>
      </c>
      <c r="J56" s="43" t="s">
        <v>26</v>
      </c>
      <c r="K56" s="30">
        <v>2374</v>
      </c>
      <c r="L56" s="24" t="s">
        <v>26</v>
      </c>
      <c r="M56" s="24" t="s">
        <v>26</v>
      </c>
      <c r="N56" s="43" t="s">
        <v>26</v>
      </c>
      <c r="O56" s="28">
        <v>2379</v>
      </c>
      <c r="P56" s="24" t="s">
        <v>26</v>
      </c>
      <c r="Q56" s="24" t="s">
        <v>26</v>
      </c>
      <c r="R56" s="24" t="s">
        <v>26</v>
      </c>
    </row>
    <row r="57" spans="1:18" ht="15" thickBot="1" x14ac:dyDescent="0.4">
      <c r="A57" s="2" t="s">
        <v>63</v>
      </c>
      <c r="B57" s="44"/>
      <c r="C57" s="53">
        <v>2832</v>
      </c>
      <c r="D57" s="24" t="s">
        <v>26</v>
      </c>
      <c r="E57" s="24" t="s">
        <v>26</v>
      </c>
      <c r="F57" s="43" t="s">
        <v>26</v>
      </c>
      <c r="G57" s="30">
        <v>2824</v>
      </c>
      <c r="H57" s="24" t="s">
        <v>26</v>
      </c>
      <c r="I57" s="24" t="s">
        <v>26</v>
      </c>
      <c r="J57" s="43" t="s">
        <v>26</v>
      </c>
      <c r="K57" s="30">
        <v>2794</v>
      </c>
      <c r="L57" s="24" t="s">
        <v>26</v>
      </c>
      <c r="M57" s="24" t="s">
        <v>26</v>
      </c>
      <c r="N57" s="43" t="s">
        <v>26</v>
      </c>
      <c r="O57" s="28">
        <v>2784</v>
      </c>
      <c r="P57" s="24" t="s">
        <v>26</v>
      </c>
      <c r="Q57" s="24" t="s">
        <v>26</v>
      </c>
      <c r="R57" s="24" t="s">
        <v>26</v>
      </c>
    </row>
    <row r="59" spans="1:18" x14ac:dyDescent="0.35">
      <c r="A59" s="59" t="s">
        <v>26</v>
      </c>
      <c r="B59" s="91" t="s">
        <v>64</v>
      </c>
      <c r="C59" s="92"/>
      <c r="D59" s="92"/>
      <c r="E59" s="92"/>
      <c r="F59" s="92"/>
      <c r="G59" s="92"/>
      <c r="H59" s="92"/>
      <c r="I59" s="92"/>
      <c r="J59" s="93"/>
    </row>
    <row r="60" spans="1:18" x14ac:dyDescent="0.35">
      <c r="A60" s="60" t="s">
        <v>20</v>
      </c>
      <c r="B60" s="91" t="s">
        <v>65</v>
      </c>
      <c r="C60" s="92"/>
      <c r="D60" s="92"/>
      <c r="E60" s="92"/>
      <c r="F60" s="92"/>
      <c r="G60" s="92"/>
      <c r="H60" s="92"/>
      <c r="I60" s="92"/>
      <c r="J60" s="93"/>
    </row>
    <row r="61" spans="1:18" ht="32.25" customHeight="1" x14ac:dyDescent="0.35">
      <c r="A61" s="60" t="s">
        <v>66</v>
      </c>
      <c r="B61" s="103" t="s">
        <v>67</v>
      </c>
      <c r="C61" s="104"/>
      <c r="D61" s="104"/>
      <c r="E61" s="104"/>
      <c r="F61" s="104"/>
      <c r="G61" s="104"/>
      <c r="H61" s="104"/>
      <c r="I61" s="104"/>
      <c r="J61" s="105"/>
    </row>
    <row r="62" spans="1:18" x14ac:dyDescent="0.35">
      <c r="A62" s="61" t="s">
        <v>68</v>
      </c>
      <c r="B62" s="91" t="s">
        <v>69</v>
      </c>
      <c r="C62" s="92"/>
      <c r="D62" s="92"/>
      <c r="E62" s="92"/>
      <c r="F62" s="92"/>
      <c r="G62" s="92"/>
      <c r="H62" s="92"/>
      <c r="I62" s="92"/>
      <c r="J62" s="93"/>
    </row>
    <row r="63" spans="1:18" x14ac:dyDescent="0.35">
      <c r="A63" s="64"/>
      <c r="C63" s="3"/>
      <c r="D63" s="3"/>
      <c r="E63" s="3"/>
      <c r="F63" s="3"/>
      <c r="G63" s="3"/>
      <c r="H63" s="3"/>
      <c r="I63" s="3"/>
      <c r="J63" s="3"/>
    </row>
    <row r="65" spans="1:18" x14ac:dyDescent="0.35">
      <c r="A65" t="s">
        <v>74</v>
      </c>
    </row>
    <row r="66" spans="1:18" ht="15" thickBot="1" x14ac:dyDescent="0.4"/>
    <row r="67" spans="1:18" ht="15" thickBot="1" x14ac:dyDescent="0.4">
      <c r="A67" s="117"/>
      <c r="B67" s="124"/>
      <c r="C67" s="114" t="s">
        <v>2</v>
      </c>
      <c r="D67" s="115"/>
      <c r="E67" s="115"/>
      <c r="F67" s="116"/>
      <c r="G67" s="114" t="s">
        <v>2</v>
      </c>
      <c r="H67" s="115"/>
      <c r="I67" s="115"/>
      <c r="J67" s="116"/>
      <c r="K67" s="114" t="s">
        <v>2</v>
      </c>
      <c r="L67" s="115"/>
      <c r="M67" s="115"/>
      <c r="N67" s="116"/>
      <c r="O67" s="114" t="s">
        <v>2</v>
      </c>
      <c r="P67" s="115"/>
      <c r="Q67" s="115"/>
      <c r="R67" s="116"/>
    </row>
    <row r="68" spans="1:18" ht="15" thickBot="1" x14ac:dyDescent="0.4">
      <c r="A68" s="117"/>
      <c r="B68" s="118"/>
      <c r="C68" s="119" t="s">
        <v>4</v>
      </c>
      <c r="D68" s="121" t="s">
        <v>70</v>
      </c>
      <c r="E68" s="122"/>
      <c r="F68" s="122"/>
      <c r="G68" s="119" t="s">
        <v>4</v>
      </c>
      <c r="H68" s="121" t="s">
        <v>71</v>
      </c>
      <c r="I68" s="122"/>
      <c r="J68" s="122"/>
      <c r="K68" s="119" t="s">
        <v>4</v>
      </c>
      <c r="L68" s="121" t="s">
        <v>72</v>
      </c>
      <c r="M68" s="122"/>
      <c r="N68" s="122"/>
      <c r="O68" s="119" t="s">
        <v>4</v>
      </c>
      <c r="P68" s="121" t="s">
        <v>73</v>
      </c>
      <c r="Q68" s="122"/>
      <c r="R68" s="123"/>
    </row>
    <row r="69" spans="1:18" ht="15" thickBot="1" x14ac:dyDescent="0.4">
      <c r="A69" s="117"/>
      <c r="B69" s="118"/>
      <c r="C69" s="120"/>
      <c r="D69" s="71" t="s">
        <v>9</v>
      </c>
      <c r="E69" s="71" t="s">
        <v>10</v>
      </c>
      <c r="F69" s="72" t="s">
        <v>11</v>
      </c>
      <c r="G69" s="120"/>
      <c r="H69" s="71" t="s">
        <v>9</v>
      </c>
      <c r="I69" s="71" t="s">
        <v>10</v>
      </c>
      <c r="J69" s="72" t="s">
        <v>11</v>
      </c>
      <c r="K69" s="120"/>
      <c r="L69" s="71" t="s">
        <v>9</v>
      </c>
      <c r="M69" s="71" t="s">
        <v>10</v>
      </c>
      <c r="N69" s="72" t="s">
        <v>11</v>
      </c>
      <c r="O69" s="120"/>
      <c r="P69" s="71" t="s">
        <v>9</v>
      </c>
      <c r="Q69" s="71" t="s">
        <v>10</v>
      </c>
      <c r="R69" s="71" t="s">
        <v>11</v>
      </c>
    </row>
    <row r="70" spans="1:18" ht="15" thickBot="1" x14ac:dyDescent="0.4">
      <c r="A70" s="111" t="s">
        <v>54</v>
      </c>
      <c r="B70" s="70" t="s">
        <v>13</v>
      </c>
      <c r="C70" s="69">
        <v>1305012</v>
      </c>
      <c r="D70" s="67" t="s">
        <v>26</v>
      </c>
      <c r="E70" s="67" t="s">
        <v>26</v>
      </c>
      <c r="F70" s="68" t="s">
        <v>26</v>
      </c>
      <c r="G70" s="69">
        <v>1334486</v>
      </c>
      <c r="H70" s="67" t="s">
        <v>26</v>
      </c>
      <c r="I70" s="67" t="s">
        <v>26</v>
      </c>
      <c r="J70" s="68" t="s">
        <v>26</v>
      </c>
      <c r="K70" s="69">
        <v>1382085</v>
      </c>
      <c r="L70" s="67" t="s">
        <v>26</v>
      </c>
      <c r="M70" s="67" t="s">
        <v>26</v>
      </c>
      <c r="N70" s="67" t="s">
        <v>26</v>
      </c>
      <c r="O70" s="69">
        <v>1397106</v>
      </c>
      <c r="P70" s="67" t="s">
        <v>26</v>
      </c>
      <c r="Q70" s="67" t="s">
        <v>26</v>
      </c>
      <c r="R70" s="67" t="s">
        <v>26</v>
      </c>
    </row>
    <row r="71" spans="1:18" ht="15" thickBot="1" x14ac:dyDescent="0.4">
      <c r="A71" s="112"/>
      <c r="B71" s="70" t="s">
        <v>55</v>
      </c>
      <c r="C71" s="69">
        <v>1256020</v>
      </c>
      <c r="D71" s="67" t="s">
        <v>26</v>
      </c>
      <c r="E71" s="67" t="s">
        <v>26</v>
      </c>
      <c r="F71" s="68" t="s">
        <v>26</v>
      </c>
      <c r="G71" s="69">
        <v>1284898</v>
      </c>
      <c r="H71" s="67" t="s">
        <v>26</v>
      </c>
      <c r="I71" s="67" t="s">
        <v>26</v>
      </c>
      <c r="J71" s="68" t="s">
        <v>26</v>
      </c>
      <c r="K71" s="69">
        <v>1332305</v>
      </c>
      <c r="L71" s="67" t="s">
        <v>26</v>
      </c>
      <c r="M71" s="67" t="s">
        <v>26</v>
      </c>
      <c r="N71" s="67" t="s">
        <v>26</v>
      </c>
      <c r="O71" s="69">
        <v>1347295</v>
      </c>
      <c r="P71" s="67" t="s">
        <v>26</v>
      </c>
      <c r="Q71" s="67" t="s">
        <v>26</v>
      </c>
      <c r="R71" s="67" t="s">
        <v>26</v>
      </c>
    </row>
    <row r="72" spans="1:18" ht="15" thickBot="1" x14ac:dyDescent="0.4">
      <c r="A72" s="112"/>
      <c r="B72" s="70" t="s">
        <v>56</v>
      </c>
      <c r="C72" s="69">
        <v>10545</v>
      </c>
      <c r="D72" s="67" t="s">
        <v>26</v>
      </c>
      <c r="E72" s="67" t="s">
        <v>26</v>
      </c>
      <c r="F72" s="68" t="s">
        <v>26</v>
      </c>
      <c r="G72" s="69">
        <v>10871</v>
      </c>
      <c r="H72" s="67" t="s">
        <v>26</v>
      </c>
      <c r="I72" s="67" t="s">
        <v>26</v>
      </c>
      <c r="J72" s="68" t="s">
        <v>26</v>
      </c>
      <c r="K72" s="69">
        <v>10982</v>
      </c>
      <c r="L72" s="67" t="s">
        <v>26</v>
      </c>
      <c r="M72" s="67" t="s">
        <v>26</v>
      </c>
      <c r="N72" s="67" t="s">
        <v>26</v>
      </c>
      <c r="O72" s="69">
        <v>10999</v>
      </c>
      <c r="P72" s="67" t="s">
        <v>26</v>
      </c>
      <c r="Q72" s="67" t="s">
        <v>26</v>
      </c>
      <c r="R72" s="67" t="s">
        <v>26</v>
      </c>
    </row>
    <row r="73" spans="1:18" ht="15" thickBot="1" x14ac:dyDescent="0.4">
      <c r="A73" s="113"/>
      <c r="B73" s="70" t="s">
        <v>57</v>
      </c>
      <c r="C73" s="69">
        <v>38447</v>
      </c>
      <c r="D73" s="67" t="s">
        <v>26</v>
      </c>
      <c r="E73" s="67" t="s">
        <v>26</v>
      </c>
      <c r="F73" s="68" t="s">
        <v>26</v>
      </c>
      <c r="G73" s="69">
        <v>38717</v>
      </c>
      <c r="H73" s="67" t="s">
        <v>26</v>
      </c>
      <c r="I73" s="67" t="s">
        <v>26</v>
      </c>
      <c r="J73" s="68" t="s">
        <v>26</v>
      </c>
      <c r="K73" s="69">
        <v>38798</v>
      </c>
      <c r="L73" s="67" t="s">
        <v>26</v>
      </c>
      <c r="M73" s="67" t="s">
        <v>26</v>
      </c>
      <c r="N73" s="67" t="s">
        <v>26</v>
      </c>
      <c r="O73" s="69">
        <v>38812</v>
      </c>
      <c r="P73" s="67" t="s">
        <v>26</v>
      </c>
      <c r="Q73" s="67" t="s">
        <v>26</v>
      </c>
      <c r="R73" s="67" t="s">
        <v>26</v>
      </c>
    </row>
  </sheetData>
  <mergeCells count="64">
    <mergeCell ref="A70:A73"/>
    <mergeCell ref="O67:R67"/>
    <mergeCell ref="A68:B68"/>
    <mergeCell ref="C68:C69"/>
    <mergeCell ref="D68:F68"/>
    <mergeCell ref="G68:G69"/>
    <mergeCell ref="H68:J68"/>
    <mergeCell ref="K68:K69"/>
    <mergeCell ref="L68:N68"/>
    <mergeCell ref="O68:O69"/>
    <mergeCell ref="P68:R68"/>
    <mergeCell ref="A69:B69"/>
    <mergeCell ref="A67:B67"/>
    <mergeCell ref="C67:F67"/>
    <mergeCell ref="G67:J67"/>
    <mergeCell ref="K67:N67"/>
    <mergeCell ref="P7:R7"/>
    <mergeCell ref="O7:O8"/>
    <mergeCell ref="Q37:R37"/>
    <mergeCell ref="Q32:R32"/>
    <mergeCell ref="Q33:R33"/>
    <mergeCell ref="Q34:R34"/>
    <mergeCell ref="Q35:R35"/>
    <mergeCell ref="Q36:R36"/>
    <mergeCell ref="B62:J62"/>
    <mergeCell ref="O41:O43"/>
    <mergeCell ref="K41:K43"/>
    <mergeCell ref="C41:C43"/>
    <mergeCell ref="I36:J36"/>
    <mergeCell ref="I37:J37"/>
    <mergeCell ref="M37:N37"/>
    <mergeCell ref="B61:J61"/>
    <mergeCell ref="M36:N36"/>
    <mergeCell ref="A48:A51"/>
    <mergeCell ref="B60:J60"/>
    <mergeCell ref="B59:J59"/>
    <mergeCell ref="A9:A11"/>
    <mergeCell ref="D7:F7"/>
    <mergeCell ref="A45:A46"/>
    <mergeCell ref="E33:F33"/>
    <mergeCell ref="E34:F34"/>
    <mergeCell ref="E35:F35"/>
    <mergeCell ref="I34:J34"/>
    <mergeCell ref="I35:J35"/>
    <mergeCell ref="A7:B8"/>
    <mergeCell ref="E36:F36"/>
    <mergeCell ref="E37:F37"/>
    <mergeCell ref="E32:F32"/>
    <mergeCell ref="O6:R6"/>
    <mergeCell ref="C6:F6"/>
    <mergeCell ref="C7:C8"/>
    <mergeCell ref="G41:G43"/>
    <mergeCell ref="K6:N6"/>
    <mergeCell ref="K7:K8"/>
    <mergeCell ref="L7:N7"/>
    <mergeCell ref="G6:J6"/>
    <mergeCell ref="G7:G8"/>
    <mergeCell ref="H7:J7"/>
    <mergeCell ref="I32:J32"/>
    <mergeCell ref="I33:J33"/>
    <mergeCell ref="M32:N32"/>
    <mergeCell ref="M33:N33"/>
    <mergeCell ref="M34:N34"/>
    <mergeCell ref="M35:N35"/>
  </mergeCells>
  <printOptions horizontalCentered="1"/>
  <pageMargins left="0.2" right="0.2" top="0.75" bottom="0.75" header="0.3" footer="0.3"/>
  <pageSetup scale="61" fitToHeight="4" orientation="landscape" r:id="rId1"/>
  <rowBreaks count="1" manualBreakCount="1">
    <brk id="43" max="17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AFE77665E354B468AF3F4F0E95858A6" ma:contentTypeVersion="8" ma:contentTypeDescription="Create a new document." ma:contentTypeScope="" ma:versionID="0c802177d4b7133b5ad96ef4ad399efc">
  <xsd:schema xmlns:xsd="http://www.w3.org/2001/XMLSchema" xmlns:xs="http://www.w3.org/2001/XMLSchema" xmlns:p="http://schemas.microsoft.com/office/2006/metadata/properties" xmlns:ns2="15087633-b2f0-4c7f-ae87-63512b664eba" xmlns:ns3="00b55595-d4eb-41d0-b489-5e4082844449" targetNamespace="http://schemas.microsoft.com/office/2006/metadata/properties" ma:root="true" ma:fieldsID="cf4c392d34e6e60db5227b5fb611a7e7" ns2:_="" ns3:_="">
    <xsd:import namespace="15087633-b2f0-4c7f-ae87-63512b664eba"/>
    <xsd:import namespace="00b55595-d4eb-41d0-b489-5e408284444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IntervernorAcronym" minOccurs="0"/>
                <xsd:element ref="ns2:LeadRA" minOccurs="0"/>
                <xsd:element ref="ns2:ReviewedbyLeadR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087633-b2f0-4c7f-ae87-63512b664e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IntervernorAcronym" ma:index="10" nillable="true" ma:displayName="Intervenor Acronym" ma:format="Dropdown" ma:internalName="IntervernorAcronym">
      <xsd:simpleType>
        <xsd:restriction base="dms:Choice">
          <xsd:enumeration value="AMPCO"/>
          <xsd:enumeration value="Anwaatin"/>
          <xsd:enumeration value="CCC"/>
          <xsd:enumeration value="CME"/>
          <xsd:enumeration value="DRC"/>
          <xsd:enumeration value="ED"/>
          <xsd:enumeration value="Energy Probe"/>
          <xsd:enumeration value="LPMA"/>
          <xsd:enumeration value="MFN"/>
          <xsd:enumeration value="OFA"/>
          <xsd:enumeration value="OSEA"/>
          <xsd:enumeration value="PP"/>
          <xsd:enumeration value="PWU"/>
          <xsd:enumeration value="RG"/>
          <xsd:enumeration value="SEC"/>
          <xsd:enumeration value="Staff"/>
          <xsd:enumeration value="SUP"/>
          <xsd:enumeration value="VECC"/>
          <xsd:enumeration value="CLS Staff"/>
        </xsd:restriction>
      </xsd:simpleType>
    </xsd:element>
    <xsd:element name="LeadRA" ma:index="11" nillable="true" ma:displayName="Lead RA" ma:format="Dropdown" ma:internalName="LeadRA">
      <xsd:simpleType>
        <xsd:restriction base="dms:Text">
          <xsd:maxLength value="255"/>
        </xsd:restriction>
      </xsd:simpleType>
    </xsd:element>
    <xsd:element name="ReviewedbyLeadRA" ma:index="12" nillable="true" ma:displayName="Reviewed by Lead RA" ma:default="0" ma:format="Dropdown" ma:internalName="ReviewedbyLeadRA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b55595-d4eb-41d0-b489-5e4082844449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ntervernorAcronym xmlns="15087633-b2f0-4c7f-ae87-63512b664eba" xsi:nil="true"/>
    <LeadRA xmlns="15087633-b2f0-4c7f-ae87-63512b664eba" xsi:nil="true"/>
    <ReviewedbyLeadRA xmlns="15087633-b2f0-4c7f-ae87-63512b664eba">false</ReviewedbyLeadRA>
  </documentManagement>
</p:properties>
</file>

<file path=customXml/itemProps1.xml><?xml version="1.0" encoding="utf-8"?>
<ds:datastoreItem xmlns:ds="http://schemas.openxmlformats.org/officeDocument/2006/customXml" ds:itemID="{1A9ABB6F-F2A9-458B-AACC-DB3A3158950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A04A583-A7FF-4244-BD26-B014162373BB}"/>
</file>

<file path=customXml/itemProps3.xml><?xml version="1.0" encoding="utf-8"?>
<ds:datastoreItem xmlns:ds="http://schemas.openxmlformats.org/officeDocument/2006/customXml" ds:itemID="{1FB18459-721E-4BC8-8FBE-591B02CD19BA}">
  <ds:schemaRefs>
    <ds:schemaRef ds:uri="http://purl.org/dc/dcmitype/"/>
    <ds:schemaRef ds:uri="http://schemas.microsoft.com/office/infopath/2007/PartnerControls"/>
    <ds:schemaRef ds:uri="00b55595-d4eb-41d0-b489-5e4082844449"/>
    <ds:schemaRef ds:uri="http://schemas.microsoft.com/office/2006/documentManagement/types"/>
    <ds:schemaRef ds:uri="http://schemas.microsoft.com/office/2006/metadata/properties"/>
    <ds:schemaRef ds:uri="ce5dfc26-dbcc-4266-b0cd-e8ab87711e15"/>
    <ds:schemaRef ds:uri="http://purl.org/dc/terms/"/>
    <ds:schemaRef ds:uri="http://schemas.openxmlformats.org/package/2006/metadata/core-properties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2021 I-24-AMPCO-65-1</vt:lpstr>
      <vt:lpstr>'2021 I-24-AMPCO-65-1'!Print_Area</vt:lpstr>
      <vt:lpstr>'2021 I-24-AMPCO-65-1'!Print_Titles</vt:lpstr>
    </vt:vector>
  </TitlesOfParts>
  <Manager/>
  <Company>Hewlett-Packard Company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Attachment 1</dc:title>
  <dc:subject/>
  <dc:creator>Abdul Hadi Syed</dc:creator>
  <cp:keywords/>
  <dc:description/>
  <cp:lastModifiedBy>AUBIN Danielle</cp:lastModifiedBy>
  <cp:revision/>
  <cp:lastPrinted>2021-11-26T18:28:19Z</cp:lastPrinted>
  <dcterms:created xsi:type="dcterms:W3CDTF">2017-10-10T17:57:57Z</dcterms:created>
  <dcterms:modified xsi:type="dcterms:W3CDTF">2021-11-26T18:28:38Z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0x0101003AFE77665E354B468AF3F4F0E95858A6</vt:lpwstr>
  </property>
  <property fmtid="{D5CDD505-2E9C-101B-9397-08002B2CF9AE}" pid="3" name="Witness(Internal)">
    <vt:lpwstr>67;#i:0#.f|membership|peter.faltaous@hydroone.com;#147;#i:0#.f|membership|david.paish@hydroone.com</vt:lpwstr>
  </property>
  <property fmtid="{D5CDD505-2E9C-101B-9397-08002B2CF9AE}" pid="4" name="WitnessApproved">
    <vt:lpwstr>Approved</vt:lpwstr>
  </property>
  <property fmtid="{D5CDD505-2E9C-101B-9397-08002B2CF9AE}" pid="5" name="RA Review Draft 1">
    <vt:bool>false</vt:bool>
  </property>
  <property fmtid="{D5CDD505-2E9C-101B-9397-08002B2CF9AE}" pid="7" name="CaseNumber">
    <vt:lpwstr>EB-2021-0110</vt:lpwstr>
  </property>
  <property fmtid="{D5CDD505-2E9C-101B-9397-08002B2CF9AE}" pid="8" name="IntervenorAcronymn">
    <vt:lpwstr>AMPCO</vt:lpwstr>
  </property>
  <property fmtid="{D5CDD505-2E9C-101B-9397-08002B2CF9AE}" pid="9" name="ELT">
    <vt:bool>false</vt:bool>
  </property>
  <property fmtid="{D5CDD505-2E9C-101B-9397-08002B2CF9AE}" pid="10" name="Refusal">
    <vt:bool>false</vt:bool>
  </property>
  <property fmtid="{D5CDD505-2E9C-101B-9397-08002B2CF9AE}" pid="11" name="TSW">
    <vt:lpwstr>No</vt:lpwstr>
  </property>
  <property fmtid="{D5CDD505-2E9C-101B-9397-08002B2CF9AE}" pid="13" name="Expert">
    <vt:lpwstr>NO</vt:lpwstr>
  </property>
  <property fmtid="{D5CDD505-2E9C-101B-9397-08002B2CF9AE}" pid="14" name="Author(s)">
    <vt:lpwstr>CORP\1834902927</vt:lpwstr>
  </property>
  <property fmtid="{D5CDD505-2E9C-101B-9397-08002B2CF9AE}" pid="15" name="RDirApproved">
    <vt:bool>false</vt:bool>
  </property>
  <property fmtid="{D5CDD505-2E9C-101B-9397-08002B2CF9AE}" pid="16" name="Panel">
    <vt:lpwstr>;#Panel #6: Distribution Sytem Plan;#</vt:lpwstr>
  </property>
  <property fmtid="{D5CDD505-2E9C-101B-9397-08002B2CF9AE}" pid="17" name="2021/2022Update">
    <vt:bool>false</vt:bool>
  </property>
  <property fmtid="{D5CDD505-2E9C-101B-9397-08002B2CF9AE}" pid="18" name="Strategic">
    <vt:bool>false</vt:bool>
  </property>
  <property fmtid="{D5CDD505-2E9C-101B-9397-08002B2CF9AE}" pid="19" name="Exhibit">
    <vt:lpwstr>I</vt:lpwstr>
  </property>
  <property fmtid="{D5CDD505-2E9C-101B-9397-08002B2CF9AE}" pid="20" name="RAApproved">
    <vt:bool>true</vt:bool>
  </property>
  <property fmtid="{D5CDD505-2E9C-101B-9397-08002B2CF9AE}" pid="21" name="FormattingComplete">
    <vt:bool>false</vt:bool>
  </property>
  <property fmtid="{D5CDD505-2E9C-101B-9397-08002B2CF9AE}" pid="22" name="StrategicThemeFlag">
    <vt:lpwstr>;#None Applicable;#</vt:lpwstr>
  </property>
  <property fmtid="{D5CDD505-2E9C-101B-9397-08002B2CF9AE}" pid="23" name="Support">
    <vt:lpwstr>20;#i:0#.f|membership|charles.keizer@hydroone.com;#18;#i:0#.f|membership|rob.barrass@hydroone.com;#19;#i:0#.f|membership|henry.ren@hydroone.com;#138;#i:0#.f|membership|dave.watts@hydroone.com</vt:lpwstr>
  </property>
  <property fmtid="{D5CDD505-2E9C-101B-9397-08002B2CF9AE}" pid="24" name="RA">
    <vt:lpwstr>23;#i:0#.f|membership|alex.zbarcea@hydroone.com;#107;#i:0#.f|membership|murxmur.ola@hydroone.com</vt:lpwstr>
  </property>
  <property fmtid="{D5CDD505-2E9C-101B-9397-08002B2CF9AE}" pid="25" name="PDFCreationInitiated">
    <vt:bool>false</vt:bool>
  </property>
  <property fmtid="{D5CDD505-2E9C-101B-9397-08002B2CF9AE}" pid="26" name="FilingDate">
    <vt:filetime>2021-11-29T00:00:00Z</vt:filetime>
  </property>
  <property fmtid="{D5CDD505-2E9C-101B-9397-08002B2CF9AE}" pid="29" name="DraftReady">
    <vt:lpwstr>Ready</vt:lpwstr>
  </property>
  <property fmtid="{D5CDD505-2E9C-101B-9397-08002B2CF9AE}" pid="30" name="Confidential">
    <vt:bool>false</vt:bool>
  </property>
  <property fmtid="{D5CDD505-2E9C-101B-9397-08002B2CF9AE}" pid="32" name="Witness">
    <vt:lpwstr>FALTAOUS Peter, PAISH David</vt:lpwstr>
  </property>
  <property fmtid="{D5CDD505-2E9C-101B-9397-08002B2CF9AE}" pid="33" name="IRAuthor">
    <vt:lpwstr>18;#i:0#.f|membership|rob.barrass@hydroone.com;#35;#i:0#.f|membership|trevor.beausoleil@hydroone.com;#36;#i:0#.f|membership|matthew.bell@hydroone.com;#211;#i:0#.f|membership|dominic.consorti@hydroone.com;#61;#i:0#.f|membership|darren.desrosiers@hydroone.com;#99;#i:0#.f|membership|kevin.marcotte@hydroone.com;#149;#i:0#.f|membership|giuseppejoseph.parete@hydroone.com;#138;#i:0#.f|membership|dave.watts@hydroone.com;#139;#i:0#.f|membership|charles.wong@hydroone.com;#63;#i:0#.f|membership|ankur.dewan@hydroone.com</vt:lpwstr>
  </property>
</Properties>
</file>