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6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7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8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_lphin\Documents\2022 Rates Update\Decision and Rate Order\submission files\"/>
    </mc:Choice>
  </mc:AlternateContent>
  <xr:revisionPtr revIDLastSave="0" documentId="8_{3693205C-8868-4909-8864-9B2667936655}" xr6:coauthVersionLast="36" xr6:coauthVersionMax="36" xr10:uidLastSave="{00000000-0000-0000-0000-000000000000}"/>
  <bookViews>
    <workbookView xWindow="0" yWindow="0" windowWidth="28800" windowHeight="12230" tabRatio="735" xr2:uid="{8BE50667-EC3E-4B2A-B5D0-54D4A284252E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0" hidden="1">RESIDENTIAL!$B$20:$J$67</definedName>
    <definedName name="_Key1" hidden="1">#REF!</definedName>
    <definedName name="_Order1" hidden="1">0</definedName>
    <definedName name="_Sort" hidden="1">#REF!</definedName>
    <definedName name="_V1" localSheetId="1" hidden="1">{#N/A,#N/A,FALSE,"Aging Summary";#N/A,#N/A,FALSE,"Ratio Analysis";#N/A,#N/A,FALSE,"Test 120 Day Accts";#N/A,#N/A,FALSE,"Tickmarks"}</definedName>
    <definedName name="_V1" localSheetId="4" hidden="1">{#N/A,#N/A,FALSE,"Aging Summary";#N/A,#N/A,FALSE,"Ratio Analysis";#N/A,#N/A,FALSE,"Test 120 Day Accts";#N/A,#N/A,FALSE,"Tickmarks"}</definedName>
    <definedName name="_V1" localSheetId="3" hidden="1">{#N/A,#N/A,FALSE,"Aging Summary";#N/A,#N/A,FALSE,"Ratio Analysis";#N/A,#N/A,FALSE,"Test 120 Day Accts";#N/A,#N/A,FALSE,"Tickmarks"}</definedName>
    <definedName name="_V1" localSheetId="2" hidden="1">{#N/A,#N/A,FALSE,"Aging Summary";#N/A,#N/A,FALSE,"Ratio Analysis";#N/A,#N/A,FALSE,"Test 120 Day Accts";#N/A,#N/A,FALSE,"Tickmarks"}</definedName>
    <definedName name="_V1" localSheetId="5" hidden="1">{#N/A,#N/A,FALSE,"Aging Summary";#N/A,#N/A,FALSE,"Ratio Analysis";#N/A,#N/A,FALSE,"Test 120 Day Accts";#N/A,#N/A,FALSE,"Tickmarks"}</definedName>
    <definedName name="_V1" localSheetId="6" hidden="1">{#N/A,#N/A,FALSE,"Aging Summary";#N/A,#N/A,FALSE,"Ratio Analysis";#N/A,#N/A,FALSE,"Test 120 Day Accts";#N/A,#N/A,FALSE,"Tickmarks"}</definedName>
    <definedName name="_V1" localSheetId="7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a" localSheetId="1" hidden="1">{#N/A,#N/A,FALSE,"Aging Summary";#N/A,#N/A,FALSE,"Ratio Analysis";#N/A,#N/A,FALSE,"Test 120 Day Accts";#N/A,#N/A,FALSE,"Tickmarks"}</definedName>
    <definedName name="a" localSheetId="4" hidden="1">{#N/A,#N/A,FALSE,"Aging Summary";#N/A,#N/A,FALSE,"Ratio Analysis";#N/A,#N/A,FALSE,"Test 120 Day Accts";#N/A,#N/A,FALSE,"Tickmarks"}</definedName>
    <definedName name="a" localSheetId="3" hidden="1">{#N/A,#N/A,FALSE,"Aging Summary";#N/A,#N/A,FALSE,"Ratio Analysis";#N/A,#N/A,FALSE,"Test 120 Day Accts";#N/A,#N/A,FALSE,"Tickmarks"}</definedName>
    <definedName name="a" localSheetId="2" hidden="1">{#N/A,#N/A,FALSE,"Aging Summary";#N/A,#N/A,FALSE,"Ratio Analysis";#N/A,#N/A,FALSE,"Test 120 Day Accts";#N/A,#N/A,FALSE,"Tickmarks"}</definedName>
    <definedName name="a" localSheetId="5" hidden="1">{#N/A,#N/A,FALSE,"Aging Summary";#N/A,#N/A,FALSE,"Ratio Analysis";#N/A,#N/A,FALSE,"Test 120 Day Accts";#N/A,#N/A,FALSE,"Tickmarks"}</definedName>
    <definedName name="a" localSheetId="6" hidden="1">{#N/A,#N/A,FALSE,"Aging Summary";#N/A,#N/A,FALSE,"Ratio Analysis";#N/A,#N/A,FALSE,"Test 120 Day Accts";#N/A,#N/A,FALSE,"Tickmarks"}</definedName>
    <definedName name="a" localSheetId="7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localSheetId="1" hidden="1">{#N/A,#N/A,FALSE,"Aging Summary";#N/A,#N/A,FALSE,"Ratio Analysis";#N/A,#N/A,FALSE,"Test 120 Day Accts";#N/A,#N/A,FALSE,"Tickmarks"}</definedName>
    <definedName name="aa" localSheetId="4" hidden="1">{#N/A,#N/A,FALSE,"Aging Summary";#N/A,#N/A,FALSE,"Ratio Analysis";#N/A,#N/A,FALSE,"Test 120 Day Accts";#N/A,#N/A,FALSE,"Tickmarks"}</definedName>
    <definedName name="aa" localSheetId="3" hidden="1">{#N/A,#N/A,FALSE,"Aging Summary";#N/A,#N/A,FALSE,"Ratio Analysis";#N/A,#N/A,FALSE,"Test 120 Day Accts";#N/A,#N/A,FALSE,"Tickmarks"}</definedName>
    <definedName name="aa" localSheetId="2" hidden="1">{#N/A,#N/A,FALSE,"Aging Summary";#N/A,#N/A,FALSE,"Ratio Analysis";#N/A,#N/A,FALSE,"Test 120 Day Accts";#N/A,#N/A,FALSE,"Tickmarks"}</definedName>
    <definedName name="aa" localSheetId="5" hidden="1">{#N/A,#N/A,FALSE,"Aging Summary";#N/A,#N/A,FALSE,"Ratio Analysis";#N/A,#N/A,FALSE,"Test 120 Day Accts";#N/A,#N/A,FALSE,"Tickmarks"}</definedName>
    <definedName name="aa" localSheetId="6" hidden="1">{#N/A,#N/A,FALSE,"Aging Summary";#N/A,#N/A,FALSE,"Ratio Analysis";#N/A,#N/A,FALSE,"Test 120 Day Accts";#N/A,#N/A,FALSE,"Tickmarks"}</definedName>
    <definedName name="aa" localSheetId="7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localSheetId="1" hidden="1">{#N/A,#N/A,FALSE,"Aging Summary";#N/A,#N/A,FALSE,"Ratio Analysis";#N/A,#N/A,FALSE,"Test 120 Day Accts";#N/A,#N/A,FALSE,"Tickmarks"}</definedName>
    <definedName name="ab" localSheetId="4" hidden="1">{#N/A,#N/A,FALSE,"Aging Summary";#N/A,#N/A,FALSE,"Ratio Analysis";#N/A,#N/A,FALSE,"Test 120 Day Accts";#N/A,#N/A,FALSE,"Tickmarks"}</definedName>
    <definedName name="ab" localSheetId="3" hidden="1">{#N/A,#N/A,FALSE,"Aging Summary";#N/A,#N/A,FALSE,"Ratio Analysis";#N/A,#N/A,FALSE,"Test 120 Day Accts";#N/A,#N/A,FALSE,"Tickmarks"}</definedName>
    <definedName name="ab" localSheetId="2" hidden="1">{#N/A,#N/A,FALSE,"Aging Summary";#N/A,#N/A,FALSE,"Ratio Analysis";#N/A,#N/A,FALSE,"Test 120 Day Accts";#N/A,#N/A,FALSE,"Tickmarks"}</definedName>
    <definedName name="ab" localSheetId="5" hidden="1">{#N/A,#N/A,FALSE,"Aging Summary";#N/A,#N/A,FALSE,"Ratio Analysis";#N/A,#N/A,FALSE,"Test 120 Day Accts";#N/A,#N/A,FALSE,"Tickmarks"}</definedName>
    <definedName name="ab" localSheetId="6" hidden="1">{#N/A,#N/A,FALSE,"Aging Summary";#N/A,#N/A,FALSE,"Ratio Analysis";#N/A,#N/A,FALSE,"Test 120 Day Accts";#N/A,#N/A,FALSE,"Tickmarks"}</definedName>
    <definedName name="ab" localSheetId="7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1" hidden="1">{#N/A,#N/A,FALSE,"Aging Summary";#N/A,#N/A,FALSE,"Ratio Analysis";#N/A,#N/A,FALSE,"Test 120 Day Accts";#N/A,#N/A,FALSE,"Tickmarks"}</definedName>
    <definedName name="abc" localSheetId="4" hidden="1">{#N/A,#N/A,FALSE,"Aging Summary";#N/A,#N/A,FALSE,"Ratio Analysis";#N/A,#N/A,FALSE,"Test 120 Day Accts";#N/A,#N/A,FALSE,"Tickmarks"}</definedName>
    <definedName name="abc" localSheetId="3" hidden="1">{#N/A,#N/A,FALSE,"Aging Summary";#N/A,#N/A,FALSE,"Ratio Analysis";#N/A,#N/A,FALSE,"Test 120 Day Accts";#N/A,#N/A,FALSE,"Tickmarks"}</definedName>
    <definedName name="abc" localSheetId="2" hidden="1">{#N/A,#N/A,FALSE,"Aging Summary";#N/A,#N/A,FALSE,"Ratio Analysis";#N/A,#N/A,FALSE,"Test 120 Day Accts";#N/A,#N/A,FALSE,"Tickmarks"}</definedName>
    <definedName name="abc" localSheetId="5" hidden="1">{#N/A,#N/A,FALSE,"Aging Summary";#N/A,#N/A,FALSE,"Ratio Analysis";#N/A,#N/A,FALSE,"Test 120 Day Accts";#N/A,#N/A,FALSE,"Tickmarks"}</definedName>
    <definedName name="abc" localSheetId="6" hidden="1">{#N/A,#N/A,FALSE,"Aging Summary";#N/A,#N/A,FALSE,"Ratio Analysis";#N/A,#N/A,FALSE,"Test 120 Day Accts";#N/A,#N/A,FALSE,"Tickmarks"}</definedName>
    <definedName name="abc" localSheetId="7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localSheetId="1" hidden="1">{#N/A,#N/A,FALSE,"Aging Summary";#N/A,#N/A,FALSE,"Ratio Analysis";#N/A,#N/A,FALSE,"Test 120 Day Accts";#N/A,#N/A,FALSE,"Tickmarks"}</definedName>
    <definedName name="adf" localSheetId="4" hidden="1">{#N/A,#N/A,FALSE,"Aging Summary";#N/A,#N/A,FALSE,"Ratio Analysis";#N/A,#N/A,FALSE,"Test 120 Day Accts";#N/A,#N/A,FALSE,"Tickmarks"}</definedName>
    <definedName name="adf" localSheetId="3" hidden="1">{#N/A,#N/A,FALSE,"Aging Summary";#N/A,#N/A,FALSE,"Ratio Analysis";#N/A,#N/A,FALSE,"Test 120 Day Accts";#N/A,#N/A,FALSE,"Tickmarks"}</definedName>
    <definedName name="adf" localSheetId="2" hidden="1">{#N/A,#N/A,FALSE,"Aging Summary";#N/A,#N/A,FALSE,"Ratio Analysis";#N/A,#N/A,FALSE,"Test 120 Day Accts";#N/A,#N/A,FALSE,"Tickmarks"}</definedName>
    <definedName name="adf" localSheetId="5" hidden="1">{#N/A,#N/A,FALSE,"Aging Summary";#N/A,#N/A,FALSE,"Ratio Analysis";#N/A,#N/A,FALSE,"Test 120 Day Accts";#N/A,#N/A,FALSE,"Tickmarks"}</definedName>
    <definedName name="adf" localSheetId="6" hidden="1">{#N/A,#N/A,FALSE,"Aging Summary";#N/A,#N/A,FALSE,"Ratio Analysis";#N/A,#N/A,FALSE,"Test 120 Day Accts";#N/A,#N/A,FALSE,"Tickmarks"}</definedName>
    <definedName name="adf" localSheetId="7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localSheetId="1" hidden="1">{#N/A,#N/A,FALSE,"Aging Summary";#N/A,#N/A,FALSE,"Ratio Analysis";#N/A,#N/A,FALSE,"Test 120 Day Accts";#N/A,#N/A,FALSE,"Tickmarks"}</definedName>
    <definedName name="bvvbnvbn" localSheetId="4" hidden="1">{#N/A,#N/A,FALSE,"Aging Summary";#N/A,#N/A,FALSE,"Ratio Analysis";#N/A,#N/A,FALSE,"Test 120 Day Accts";#N/A,#N/A,FALSE,"Tickmarks"}</definedName>
    <definedName name="bvvbnvbn" localSheetId="3" hidden="1">{#N/A,#N/A,FALSE,"Aging Summary";#N/A,#N/A,FALSE,"Ratio Analysis";#N/A,#N/A,FALSE,"Test 120 Day Accts";#N/A,#N/A,FALSE,"Tickmarks"}</definedName>
    <definedName name="bvvbnvbn" localSheetId="2" hidden="1">{#N/A,#N/A,FALSE,"Aging Summary";#N/A,#N/A,FALSE,"Ratio Analysis";#N/A,#N/A,FALSE,"Test 120 Day Accts";#N/A,#N/A,FALSE,"Tickmarks"}</definedName>
    <definedName name="bvvbnvbn" localSheetId="5" hidden="1">{#N/A,#N/A,FALSE,"Aging Summary";#N/A,#N/A,FALSE,"Ratio Analysis";#N/A,#N/A,FALSE,"Test 120 Day Accts";#N/A,#N/A,FALSE,"Tickmarks"}</definedName>
    <definedName name="bvvbnvbn" localSheetId="6" hidden="1">{#N/A,#N/A,FALSE,"Aging Summary";#N/A,#N/A,FALSE,"Ratio Analysis";#N/A,#N/A,FALSE,"Test 120 Day Accts";#N/A,#N/A,FALSE,"Tickmarks"}</definedName>
    <definedName name="bvvbnvbn" localSheetId="7" hidden="1">{#N/A,#N/A,FALSE,"Aging Summary";#N/A,#N/A,FALSE,"Ratio Analysis";#N/A,#N/A,FALSE,"Test 120 Day Accts";#N/A,#N/A,FALSE,"Tickmarks"}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vcxvcxvx" localSheetId="1" hidden="1">{#N/A,#N/A,FALSE,"Aging Summary";#N/A,#N/A,FALSE,"Ratio Analysis";#N/A,#N/A,FALSE,"Test 120 Day Accts";#N/A,#N/A,FALSE,"Tickmarks"}</definedName>
    <definedName name="cvcxvcxvx" localSheetId="4" hidden="1">{#N/A,#N/A,FALSE,"Aging Summary";#N/A,#N/A,FALSE,"Ratio Analysis";#N/A,#N/A,FALSE,"Test 120 Day Accts";#N/A,#N/A,FALSE,"Tickmarks"}</definedName>
    <definedName name="cvcxvcxvx" localSheetId="3" hidden="1">{#N/A,#N/A,FALSE,"Aging Summary";#N/A,#N/A,FALSE,"Ratio Analysis";#N/A,#N/A,FALSE,"Test 120 Day Accts";#N/A,#N/A,FALSE,"Tickmarks"}</definedName>
    <definedName name="cvcxvcxvx" localSheetId="2" hidden="1">{#N/A,#N/A,FALSE,"Aging Summary";#N/A,#N/A,FALSE,"Ratio Analysis";#N/A,#N/A,FALSE,"Test 120 Day Accts";#N/A,#N/A,FALSE,"Tickmarks"}</definedName>
    <definedName name="cvcxvcxvx" localSheetId="5" hidden="1">{#N/A,#N/A,FALSE,"Aging Summary";#N/A,#N/A,FALSE,"Ratio Analysis";#N/A,#N/A,FALSE,"Test 120 Day Accts";#N/A,#N/A,FALSE,"Tickmarks"}</definedName>
    <definedName name="cvcxvcxvx" localSheetId="6" hidden="1">{#N/A,#N/A,FALSE,"Aging Summary";#N/A,#N/A,FALSE,"Ratio Analysis";#N/A,#N/A,FALSE,"Test 120 Day Accts";#N/A,#N/A,FALSE,"Tickmarks"}</definedName>
    <definedName name="cvcxvcxvx" localSheetId="7" hidden="1">{#N/A,#N/A,FALSE,"Aging Summary";#N/A,#N/A,FALSE,"Ratio Analysis";#N/A,#N/A,FALSE,"Test 120 Day Accts";#N/A,#N/A,FALSE,"Tickmarks"}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localSheetId="1" hidden="1">{#N/A,#N/A,FALSE,"Aging Summary";#N/A,#N/A,FALSE,"Ratio Analysis";#N/A,#N/A,FALSE,"Test 120 Day Accts";#N/A,#N/A,FALSE,"Tickmarks"}</definedName>
    <definedName name="czxcz" localSheetId="4" hidden="1">{#N/A,#N/A,FALSE,"Aging Summary";#N/A,#N/A,FALSE,"Ratio Analysis";#N/A,#N/A,FALSE,"Test 120 Day Accts";#N/A,#N/A,FALSE,"Tickmarks"}</definedName>
    <definedName name="czxcz" localSheetId="3" hidden="1">{#N/A,#N/A,FALSE,"Aging Summary";#N/A,#N/A,FALSE,"Ratio Analysis";#N/A,#N/A,FALSE,"Test 120 Day Accts";#N/A,#N/A,FALSE,"Tickmarks"}</definedName>
    <definedName name="czxcz" localSheetId="2" hidden="1">{#N/A,#N/A,FALSE,"Aging Summary";#N/A,#N/A,FALSE,"Ratio Analysis";#N/A,#N/A,FALSE,"Test 120 Day Accts";#N/A,#N/A,FALSE,"Tickmarks"}</definedName>
    <definedName name="czxcz" localSheetId="5" hidden="1">{#N/A,#N/A,FALSE,"Aging Summary";#N/A,#N/A,FALSE,"Ratio Analysis";#N/A,#N/A,FALSE,"Test 120 Day Accts";#N/A,#N/A,FALSE,"Tickmarks"}</definedName>
    <definedName name="czxcz" localSheetId="6" hidden="1">{#N/A,#N/A,FALSE,"Aging Summary";#N/A,#N/A,FALSE,"Ratio Analysis";#N/A,#N/A,FALSE,"Test 120 Day Accts";#N/A,#N/A,FALSE,"Tickmarks"}</definedName>
    <definedName name="czxcz" localSheetId="7" hidden="1">{#N/A,#N/A,FALSE,"Aging Summary";#N/A,#N/A,FALSE,"Ratio Analysis";#N/A,#N/A,FALSE,"Test 120 Day Accts";#N/A,#N/A,FALSE,"Tickmarks"}</definedName>
    <definedName name="czxcz" hidden="1">{#N/A,#N/A,FALSE,"Aging Summary";#N/A,#N/A,FALSE,"Ratio Analysis";#N/A,#N/A,FALSE,"Test 120 Day Accts";#N/A,#N/A,FALSE,"Tickmarks"}</definedName>
    <definedName name="dd" localSheetId="1" hidden="1">{#N/A,#N/A,FALSE,"Aging Summary";#N/A,#N/A,FALSE,"Ratio Analysis";#N/A,#N/A,FALSE,"Test 120 Day Accts";#N/A,#N/A,FALSE,"Tickmarks"}</definedName>
    <definedName name="dd" localSheetId="4" hidden="1">{#N/A,#N/A,FALSE,"Aging Summary";#N/A,#N/A,FALSE,"Ratio Analysis";#N/A,#N/A,FALSE,"Test 120 Day Accts";#N/A,#N/A,FALSE,"Tickmarks"}</definedName>
    <definedName name="dd" localSheetId="3" hidden="1">{#N/A,#N/A,FALSE,"Aging Summary";#N/A,#N/A,FALSE,"Ratio Analysis";#N/A,#N/A,FALSE,"Test 120 Day Accts";#N/A,#N/A,FALSE,"Tickmarks"}</definedName>
    <definedName name="dd" localSheetId="2" hidden="1">{#N/A,#N/A,FALSE,"Aging Summary";#N/A,#N/A,FALSE,"Ratio Analysis";#N/A,#N/A,FALSE,"Test 120 Day Accts";#N/A,#N/A,FALSE,"Tickmarks"}</definedName>
    <definedName name="dd" localSheetId="5" hidden="1">{#N/A,#N/A,FALSE,"Aging Summary";#N/A,#N/A,FALSE,"Ratio Analysis";#N/A,#N/A,FALSE,"Test 120 Day Accts";#N/A,#N/A,FALSE,"Tickmarks"}</definedName>
    <definedName name="dd" localSheetId="6" hidden="1">{#N/A,#N/A,FALSE,"Aging Summary";#N/A,#N/A,FALSE,"Ratio Analysis";#N/A,#N/A,FALSE,"Test 120 Day Accts";#N/A,#N/A,FALSE,"Tickmarks"}</definedName>
    <definedName name="dd" localSheetId="7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localSheetId="1" hidden="1">{#N/A,#N/A,FALSE,"Aging Summary";#N/A,#N/A,FALSE,"Ratio Analysis";#N/A,#N/A,FALSE,"Test 120 Day Accts";#N/A,#N/A,FALSE,"Tickmarks"}</definedName>
    <definedName name="dfhgfdgg" localSheetId="4" hidden="1">{#N/A,#N/A,FALSE,"Aging Summary";#N/A,#N/A,FALSE,"Ratio Analysis";#N/A,#N/A,FALSE,"Test 120 Day Accts";#N/A,#N/A,FALSE,"Tickmarks"}</definedName>
    <definedName name="dfhgfdgg" localSheetId="3" hidden="1">{#N/A,#N/A,FALSE,"Aging Summary";#N/A,#N/A,FALSE,"Ratio Analysis";#N/A,#N/A,FALSE,"Test 120 Day Accts";#N/A,#N/A,FALSE,"Tickmarks"}</definedName>
    <definedName name="dfhgfdgg" localSheetId="2" hidden="1">{#N/A,#N/A,FALSE,"Aging Summary";#N/A,#N/A,FALSE,"Ratio Analysis";#N/A,#N/A,FALSE,"Test 120 Day Accts";#N/A,#N/A,FALSE,"Tickmarks"}</definedName>
    <definedName name="dfhgfdgg" localSheetId="5" hidden="1">{#N/A,#N/A,FALSE,"Aging Summary";#N/A,#N/A,FALSE,"Ratio Analysis";#N/A,#N/A,FALSE,"Test 120 Day Accts";#N/A,#N/A,FALSE,"Tickmarks"}</definedName>
    <definedName name="dfhgfdgg" localSheetId="6" hidden="1">{#N/A,#N/A,FALSE,"Aging Summary";#N/A,#N/A,FALSE,"Ratio Analysis";#N/A,#N/A,FALSE,"Test 120 Day Accts";#N/A,#N/A,FALSE,"Tickmarks"}</definedName>
    <definedName name="dfhgfdgg" localSheetId="7" hidden="1">{#N/A,#N/A,FALSE,"Aging Summary";#N/A,#N/A,FALSE,"Ratio Analysis";#N/A,#N/A,FALSE,"Test 120 Day Accts";#N/A,#N/A,FALSE,"Tickmarks"}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2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5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6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7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localSheetId="1" hidden="1">{"year1",#N/A,FALSE,"compare";"year2",#N/A,FALSE,"compare";"year3",#N/A,FALSE,"compare";"year4",#N/A,FALSE,"compare";"year5",#N/A,FALSE,"compare"}</definedName>
    <definedName name="dgvfdgfdgfd" localSheetId="4" hidden="1">{"year1",#N/A,FALSE,"compare";"year2",#N/A,FALSE,"compare";"year3",#N/A,FALSE,"compare";"year4",#N/A,FALSE,"compare";"year5",#N/A,FALSE,"compare"}</definedName>
    <definedName name="dgvfdgfdgfd" localSheetId="3" hidden="1">{"year1",#N/A,FALSE,"compare";"year2",#N/A,FALSE,"compare";"year3",#N/A,FALSE,"compare";"year4",#N/A,FALSE,"compare";"year5",#N/A,FALSE,"compare"}</definedName>
    <definedName name="dgvfdgfdgfd" localSheetId="2" hidden="1">{"year1",#N/A,FALSE,"compare";"year2",#N/A,FALSE,"compare";"year3",#N/A,FALSE,"compare";"year4",#N/A,FALSE,"compare";"year5",#N/A,FALSE,"compare"}</definedName>
    <definedName name="dgvfdgfdgfd" localSheetId="5" hidden="1">{"year1",#N/A,FALSE,"compare";"year2",#N/A,FALSE,"compare";"year3",#N/A,FALSE,"compare";"year4",#N/A,FALSE,"compare";"year5",#N/A,FALSE,"compare"}</definedName>
    <definedName name="dgvfdgfdgfd" localSheetId="6" hidden="1">{"year1",#N/A,FALSE,"compare";"year2",#N/A,FALSE,"compare";"year3",#N/A,FALSE,"compare";"year4",#N/A,FALSE,"compare";"year5",#N/A,FALSE,"compare"}</definedName>
    <definedName name="dgvfdgfdgfd" localSheetId="7" hidden="1">{"year1",#N/A,FALSE,"compare";"year2",#N/A,FALSE,"compare";"year3",#N/A,FALSE,"compare";"year4",#N/A,FALSE,"compare";"year5",#N/A,FALSE,"compare"}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localSheetId="1" hidden="1">{#N/A,#N/A,FALSE,"Aging Summary";#N/A,#N/A,FALSE,"Ratio Analysis";#N/A,#N/A,FALSE,"Test 120 Day Accts";#N/A,#N/A,FALSE,"Tickmarks"}</definedName>
    <definedName name="e" localSheetId="4" hidden="1">{#N/A,#N/A,FALSE,"Aging Summary";#N/A,#N/A,FALSE,"Ratio Analysis";#N/A,#N/A,FALSE,"Test 120 Day Accts";#N/A,#N/A,FALSE,"Tickmarks"}</definedName>
    <definedName name="e" localSheetId="3" hidden="1">{#N/A,#N/A,FALSE,"Aging Summary";#N/A,#N/A,FALSE,"Ratio Analysis";#N/A,#N/A,FALSE,"Test 120 Day Accts";#N/A,#N/A,FALSE,"Tickmarks"}</definedName>
    <definedName name="e" localSheetId="2" hidden="1">{#N/A,#N/A,FALSE,"Aging Summary";#N/A,#N/A,FALSE,"Ratio Analysis";#N/A,#N/A,FALSE,"Test 120 Day Accts";#N/A,#N/A,FALSE,"Tickmarks"}</definedName>
    <definedName name="e" localSheetId="5" hidden="1">{#N/A,#N/A,FALSE,"Aging Summary";#N/A,#N/A,FALSE,"Ratio Analysis";#N/A,#N/A,FALSE,"Test 120 Day Accts";#N/A,#N/A,FALSE,"Tickmarks"}</definedName>
    <definedName name="e" localSheetId="6" hidden="1">{#N/A,#N/A,FALSE,"Aging Summary";#N/A,#N/A,FALSE,"Ratio Analysis";#N/A,#N/A,FALSE,"Test 120 Day Accts";#N/A,#N/A,FALSE,"Tickmarks"}</definedName>
    <definedName name="e" localSheetId="7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BNUMBER">'[3]LDC Info'!$E$16</definedName>
    <definedName name="eet" hidden="1">#REF!</definedName>
    <definedName name="eqeqe" localSheetId="1" hidden="1">{#N/A,#N/A,FALSE,"Aging Summary";#N/A,#N/A,FALSE,"Ratio Analysis";#N/A,#N/A,FALSE,"Test 120 Day Accts";#N/A,#N/A,FALSE,"Tickmarks"}</definedName>
    <definedName name="eqeqe" localSheetId="4" hidden="1">{#N/A,#N/A,FALSE,"Aging Summary";#N/A,#N/A,FALSE,"Ratio Analysis";#N/A,#N/A,FALSE,"Test 120 Day Accts";#N/A,#N/A,FALSE,"Tickmarks"}</definedName>
    <definedName name="eqeqe" localSheetId="3" hidden="1">{#N/A,#N/A,FALSE,"Aging Summary";#N/A,#N/A,FALSE,"Ratio Analysis";#N/A,#N/A,FALSE,"Test 120 Day Accts";#N/A,#N/A,FALSE,"Tickmarks"}</definedName>
    <definedName name="eqeqe" localSheetId="2" hidden="1">{#N/A,#N/A,FALSE,"Aging Summary";#N/A,#N/A,FALSE,"Ratio Analysis";#N/A,#N/A,FALSE,"Test 120 Day Accts";#N/A,#N/A,FALSE,"Tickmarks"}</definedName>
    <definedName name="eqeqe" localSheetId="5" hidden="1">{#N/A,#N/A,FALSE,"Aging Summary";#N/A,#N/A,FALSE,"Ratio Analysis";#N/A,#N/A,FALSE,"Test 120 Day Accts";#N/A,#N/A,FALSE,"Tickmarks"}</definedName>
    <definedName name="eqeqe" localSheetId="6" hidden="1">{#N/A,#N/A,FALSE,"Aging Summary";#N/A,#N/A,FALSE,"Ratio Analysis";#N/A,#N/A,FALSE,"Test 120 Day Accts";#N/A,#N/A,FALSE,"Tickmarks"}</definedName>
    <definedName name="eqeqe" localSheetId="7" hidden="1">{#N/A,#N/A,FALSE,"Aging Summary";#N/A,#N/A,FALSE,"Ratio Analysis";#N/A,#N/A,FALSE,"Test 120 Day Accts";#N/A,#N/A,FALSE,"Tickmarks"}</definedName>
    <definedName name="eqeqe" hidden="1">{#N/A,#N/A,FALSE,"Aging Summary";#N/A,#N/A,FALSE,"Ratio Analysis";#N/A,#N/A,FALSE,"Test 120 Day Accts";#N/A,#N/A,FALSE,"Tickmarks"}</definedName>
    <definedName name="errwr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localSheetId="1" hidden="1">{#N/A,#N/A,FALSE,"Aging Summary";#N/A,#N/A,FALSE,"Ratio Analysis";#N/A,#N/A,FALSE,"Test 120 Day Accts";#N/A,#N/A,FALSE,"Tickmarks"}</definedName>
    <definedName name="fdgfdgdfgdf" localSheetId="4" hidden="1">{#N/A,#N/A,FALSE,"Aging Summary";#N/A,#N/A,FALSE,"Ratio Analysis";#N/A,#N/A,FALSE,"Test 120 Day Accts";#N/A,#N/A,FALSE,"Tickmarks"}</definedName>
    <definedName name="fdgfdgdfgdf" localSheetId="3" hidden="1">{#N/A,#N/A,FALSE,"Aging Summary";#N/A,#N/A,FALSE,"Ratio Analysis";#N/A,#N/A,FALSE,"Test 120 Day Accts";#N/A,#N/A,FALSE,"Tickmarks"}</definedName>
    <definedName name="fdgfdgdfgdf" localSheetId="2" hidden="1">{#N/A,#N/A,FALSE,"Aging Summary";#N/A,#N/A,FALSE,"Ratio Analysis";#N/A,#N/A,FALSE,"Test 120 Day Accts";#N/A,#N/A,FALSE,"Tickmarks"}</definedName>
    <definedName name="fdgfdgdfgdf" localSheetId="5" hidden="1">{#N/A,#N/A,FALSE,"Aging Summary";#N/A,#N/A,FALSE,"Ratio Analysis";#N/A,#N/A,FALSE,"Test 120 Day Accts";#N/A,#N/A,FALSE,"Tickmarks"}</definedName>
    <definedName name="fdgfdgdfgdf" localSheetId="6" hidden="1">{#N/A,#N/A,FALSE,"Aging Summary";#N/A,#N/A,FALSE,"Ratio Analysis";#N/A,#N/A,FALSE,"Test 120 Day Accts";#N/A,#N/A,FALSE,"Tickmarks"}</definedName>
    <definedName name="fdgfdgdfgdf" localSheetId="7" hidden="1">{#N/A,#N/A,FALSE,"Aging Summary";#N/A,#N/A,FALSE,"Ratio Analysis";#N/A,#N/A,FALSE,"Test 120 Day Accts";#N/A,#N/A,FALSE,"Tickmarks"}</definedName>
    <definedName name="fdgfdgdfgdf" hidden="1">{#N/A,#N/A,FALSE,"Aging Summary";#N/A,#N/A,FALSE,"Ratio Analysis";#N/A,#N/A,FALSE,"Test 120 Day Accts";#N/A,#N/A,FALSE,"Tickmarks"}</definedName>
    <definedName name="fdgfdgdgdgggd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2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7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localSheetId="1" hidden="1">{#N/A,#N/A,FALSE,"Aging Summary";#N/A,#N/A,FALSE,"Ratio Analysis";#N/A,#N/A,FALSE,"Test 120 Day Accts";#N/A,#N/A,FALSE,"Tickmarks"}</definedName>
    <definedName name="fdgfdgfdg" localSheetId="4" hidden="1">{#N/A,#N/A,FALSE,"Aging Summary";#N/A,#N/A,FALSE,"Ratio Analysis";#N/A,#N/A,FALSE,"Test 120 Day Accts";#N/A,#N/A,FALSE,"Tickmarks"}</definedName>
    <definedName name="fdgfdgfdg" localSheetId="3" hidden="1">{#N/A,#N/A,FALSE,"Aging Summary";#N/A,#N/A,FALSE,"Ratio Analysis";#N/A,#N/A,FALSE,"Test 120 Day Accts";#N/A,#N/A,FALSE,"Tickmarks"}</definedName>
    <definedName name="fdgfdgfdg" localSheetId="2" hidden="1">{#N/A,#N/A,FALSE,"Aging Summary";#N/A,#N/A,FALSE,"Ratio Analysis";#N/A,#N/A,FALSE,"Test 120 Day Accts";#N/A,#N/A,FALSE,"Tickmarks"}</definedName>
    <definedName name="fdgfdgfdg" localSheetId="5" hidden="1">{#N/A,#N/A,FALSE,"Aging Summary";#N/A,#N/A,FALSE,"Ratio Analysis";#N/A,#N/A,FALSE,"Test 120 Day Accts";#N/A,#N/A,FALSE,"Tickmarks"}</definedName>
    <definedName name="fdgfdgfdg" localSheetId="6" hidden="1">{#N/A,#N/A,FALSE,"Aging Summary";#N/A,#N/A,FALSE,"Ratio Analysis";#N/A,#N/A,FALSE,"Test 120 Day Accts";#N/A,#N/A,FALSE,"Tickmarks"}</definedName>
    <definedName name="fdgfdgfdg" localSheetId="7" hidden="1">{#N/A,#N/A,FALSE,"Aging Summary";#N/A,#N/A,FALSE,"Ratio Analysis";#N/A,#N/A,FALSE,"Test 120 Day Accts";#N/A,#N/A,FALSE,"Tickmarks"}</definedName>
    <definedName name="fdgfdgfdg" hidden="1">{#N/A,#N/A,FALSE,"Aging Summary";#N/A,#N/A,FALSE,"Ratio Analysis";#N/A,#N/A,FALSE,"Test 120 Day Accts";#N/A,#N/A,FALSE,"Tickmarks"}</definedName>
    <definedName name="fdgfdgfdgd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localSheetId="1" hidden="1">{#N/A,#N/A,FALSE,"Aging Summary";#N/A,#N/A,FALSE,"Ratio Analysis";#N/A,#N/A,FALSE,"Test 120 Day Accts";#N/A,#N/A,FALSE,"Tickmarks"}</definedName>
    <definedName name="fgdgdgd" localSheetId="4" hidden="1">{#N/A,#N/A,FALSE,"Aging Summary";#N/A,#N/A,FALSE,"Ratio Analysis";#N/A,#N/A,FALSE,"Test 120 Day Accts";#N/A,#N/A,FALSE,"Tickmarks"}</definedName>
    <definedName name="fgdgdgd" localSheetId="3" hidden="1">{#N/A,#N/A,FALSE,"Aging Summary";#N/A,#N/A,FALSE,"Ratio Analysis";#N/A,#N/A,FALSE,"Test 120 Day Accts";#N/A,#N/A,FALSE,"Tickmarks"}</definedName>
    <definedName name="fgdgdgd" localSheetId="2" hidden="1">{#N/A,#N/A,FALSE,"Aging Summary";#N/A,#N/A,FALSE,"Ratio Analysis";#N/A,#N/A,FALSE,"Test 120 Day Accts";#N/A,#N/A,FALSE,"Tickmarks"}</definedName>
    <definedName name="fgdgdgd" localSheetId="5" hidden="1">{#N/A,#N/A,FALSE,"Aging Summary";#N/A,#N/A,FALSE,"Ratio Analysis";#N/A,#N/A,FALSE,"Test 120 Day Accts";#N/A,#N/A,FALSE,"Tickmarks"}</definedName>
    <definedName name="fgdgdgd" localSheetId="6" hidden="1">{#N/A,#N/A,FALSE,"Aging Summary";#N/A,#N/A,FALSE,"Ratio Analysis";#N/A,#N/A,FALSE,"Test 120 Day Accts";#N/A,#N/A,FALSE,"Tickmarks"}</definedName>
    <definedName name="fgdgdgd" localSheetId="7" hidden="1">{#N/A,#N/A,FALSE,"Aging Summary";#N/A,#N/A,FALSE,"Ratio Analysis";#N/A,#N/A,FALSE,"Test 120 Day Accts";#N/A,#N/A,FALSE,"Tickmarks"}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localSheetId="1" hidden="1">{#N/A,#N/A,FALSE,"Aging Summary";#N/A,#N/A,FALSE,"Ratio Analysis";#N/A,#N/A,FALSE,"Test 120 Day Accts";#N/A,#N/A,FALSE,"Tickmarks"}</definedName>
    <definedName name="fhh" localSheetId="4" hidden="1">{#N/A,#N/A,FALSE,"Aging Summary";#N/A,#N/A,FALSE,"Ratio Analysis";#N/A,#N/A,FALSE,"Test 120 Day Accts";#N/A,#N/A,FALSE,"Tickmarks"}</definedName>
    <definedName name="fhh" localSheetId="3" hidden="1">{#N/A,#N/A,FALSE,"Aging Summary";#N/A,#N/A,FALSE,"Ratio Analysis";#N/A,#N/A,FALSE,"Test 120 Day Accts";#N/A,#N/A,FALSE,"Tickmarks"}</definedName>
    <definedName name="fhh" localSheetId="2" hidden="1">{#N/A,#N/A,FALSE,"Aging Summary";#N/A,#N/A,FALSE,"Ratio Analysis";#N/A,#N/A,FALSE,"Test 120 Day Accts";#N/A,#N/A,FALSE,"Tickmarks"}</definedName>
    <definedName name="fhh" localSheetId="5" hidden="1">{#N/A,#N/A,FALSE,"Aging Summary";#N/A,#N/A,FALSE,"Ratio Analysis";#N/A,#N/A,FALSE,"Test 120 Day Accts";#N/A,#N/A,FALSE,"Tickmarks"}</definedName>
    <definedName name="fhh" localSheetId="6" hidden="1">{#N/A,#N/A,FALSE,"Aging Summary";#N/A,#N/A,FALSE,"Ratio Analysis";#N/A,#N/A,FALSE,"Test 120 Day Accts";#N/A,#N/A,FALSE,"Tickmarks"}</definedName>
    <definedName name="fhh" localSheetId="7" hidden="1">{#N/A,#N/A,FALSE,"Aging Summary";#N/A,#N/A,FALSE,"Ratio Analysis";#N/A,#N/A,FALSE,"Test 120 Day Accts";#N/A,#N/A,FALSE,"Tickmarks"}</definedName>
    <definedName name="fhh" hidden="1">{#N/A,#N/A,FALSE,"Aging Summary";#N/A,#N/A,FALSE,"Ratio Analysis";#N/A,#N/A,FALSE,"Test 120 Day Accts";#N/A,#N/A,FALSE,"Tickmarks"}</definedName>
    <definedName name="fsds" hidden="1">#REF!</definedName>
    <definedName name="fsfs" hidden="1">#REF!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localSheetId="1" hidden="1">{#N/A,#N/A,FALSE,"Aging Summary";#N/A,#N/A,FALSE,"Ratio Analysis";#N/A,#N/A,FALSE,"Test 120 Day Accts";#N/A,#N/A,FALSE,"Tickmarks"}</definedName>
    <definedName name="gfdgfdgd" localSheetId="4" hidden="1">{#N/A,#N/A,FALSE,"Aging Summary";#N/A,#N/A,FALSE,"Ratio Analysis";#N/A,#N/A,FALSE,"Test 120 Day Accts";#N/A,#N/A,FALSE,"Tickmarks"}</definedName>
    <definedName name="gfdgfdgd" localSheetId="3" hidden="1">{#N/A,#N/A,FALSE,"Aging Summary";#N/A,#N/A,FALSE,"Ratio Analysis";#N/A,#N/A,FALSE,"Test 120 Day Accts";#N/A,#N/A,FALSE,"Tickmarks"}</definedName>
    <definedName name="gfdgfdgd" localSheetId="2" hidden="1">{#N/A,#N/A,FALSE,"Aging Summary";#N/A,#N/A,FALSE,"Ratio Analysis";#N/A,#N/A,FALSE,"Test 120 Day Accts";#N/A,#N/A,FALSE,"Tickmarks"}</definedName>
    <definedName name="gfdgfdgd" localSheetId="5" hidden="1">{#N/A,#N/A,FALSE,"Aging Summary";#N/A,#N/A,FALSE,"Ratio Analysis";#N/A,#N/A,FALSE,"Test 120 Day Accts";#N/A,#N/A,FALSE,"Tickmarks"}</definedName>
    <definedName name="gfdgfdgd" localSheetId="6" hidden="1">{#N/A,#N/A,FALSE,"Aging Summary";#N/A,#N/A,FALSE,"Ratio Analysis";#N/A,#N/A,FALSE,"Test 120 Day Accts";#N/A,#N/A,FALSE,"Tickmarks"}</definedName>
    <definedName name="gfdgfdgd" localSheetId="7" hidden="1">{#N/A,#N/A,FALSE,"Aging Summary";#N/A,#N/A,FALSE,"Ratio Analysis";#N/A,#N/A,FALSE,"Test 120 Day Accts";#N/A,#N/A,FALSE,"Tickmarks"}</definedName>
    <definedName name="gfdgfdgd" hidden="1">{#N/A,#N/A,FALSE,"Aging Summary";#N/A,#N/A,FALSE,"Ratio Analysis";#N/A,#N/A,FALSE,"Test 120 Day Accts";#N/A,#N/A,FALSE,"Tickmarks"}</definedName>
    <definedName name="gfdgfdgfdg" localSheetId="1" hidden="1">{#N/A,#N/A,FALSE,"Aging Summary";#N/A,#N/A,FALSE,"Ratio Analysis";#N/A,#N/A,FALSE,"Test 120 Day Accts";#N/A,#N/A,FALSE,"Tickmarks"}</definedName>
    <definedName name="gfdgfdgfdg" localSheetId="4" hidden="1">{#N/A,#N/A,FALSE,"Aging Summary";#N/A,#N/A,FALSE,"Ratio Analysis";#N/A,#N/A,FALSE,"Test 120 Day Accts";#N/A,#N/A,FALSE,"Tickmarks"}</definedName>
    <definedName name="gfdgfdgfdg" localSheetId="3" hidden="1">{#N/A,#N/A,FALSE,"Aging Summary";#N/A,#N/A,FALSE,"Ratio Analysis";#N/A,#N/A,FALSE,"Test 120 Day Accts";#N/A,#N/A,FALSE,"Tickmarks"}</definedName>
    <definedName name="gfdgfdgfdg" localSheetId="2" hidden="1">{#N/A,#N/A,FALSE,"Aging Summary";#N/A,#N/A,FALSE,"Ratio Analysis";#N/A,#N/A,FALSE,"Test 120 Day Accts";#N/A,#N/A,FALSE,"Tickmarks"}</definedName>
    <definedName name="gfdgfdgfdg" localSheetId="5" hidden="1">{#N/A,#N/A,FALSE,"Aging Summary";#N/A,#N/A,FALSE,"Ratio Analysis";#N/A,#N/A,FALSE,"Test 120 Day Accts";#N/A,#N/A,FALSE,"Tickmarks"}</definedName>
    <definedName name="gfdgfdgfdg" localSheetId="6" hidden="1">{#N/A,#N/A,FALSE,"Aging Summary";#N/A,#N/A,FALSE,"Ratio Analysis";#N/A,#N/A,FALSE,"Test 120 Day Accts";#N/A,#N/A,FALSE,"Tickmarks"}</definedName>
    <definedName name="gfdgfdgfdg" localSheetId="7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localSheetId="1" hidden="1">{#N/A,#N/A,FALSE,"Aging Summary";#N/A,#N/A,FALSE,"Ratio Analysis";#N/A,#N/A,FALSE,"Test 120 Day Accts";#N/A,#N/A,FALSE,"Tickmarks"}</definedName>
    <definedName name="ggggggg" localSheetId="4" hidden="1">{#N/A,#N/A,FALSE,"Aging Summary";#N/A,#N/A,FALSE,"Ratio Analysis";#N/A,#N/A,FALSE,"Test 120 Day Accts";#N/A,#N/A,FALSE,"Tickmarks"}</definedName>
    <definedName name="ggggggg" localSheetId="3" hidden="1">{#N/A,#N/A,FALSE,"Aging Summary";#N/A,#N/A,FALSE,"Ratio Analysis";#N/A,#N/A,FALSE,"Test 120 Day Accts";#N/A,#N/A,FALSE,"Tickmarks"}</definedName>
    <definedName name="ggggggg" localSheetId="2" hidden="1">{#N/A,#N/A,FALSE,"Aging Summary";#N/A,#N/A,FALSE,"Ratio Analysis";#N/A,#N/A,FALSE,"Test 120 Day Accts";#N/A,#N/A,FALSE,"Tickmarks"}</definedName>
    <definedName name="ggggggg" localSheetId="5" hidden="1">{#N/A,#N/A,FALSE,"Aging Summary";#N/A,#N/A,FALSE,"Ratio Analysis";#N/A,#N/A,FALSE,"Test 120 Day Accts";#N/A,#N/A,FALSE,"Tickmarks"}</definedName>
    <definedName name="ggggggg" localSheetId="6" hidden="1">{#N/A,#N/A,FALSE,"Aging Summary";#N/A,#N/A,FALSE,"Ratio Analysis";#N/A,#N/A,FALSE,"Test 120 Day Accts";#N/A,#N/A,FALSE,"Tickmarks"}</definedName>
    <definedName name="ggggggg" localSheetId="7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1" hidden="1">{#N/A,#N/A,FALSE,"Aging Summary";#N/A,#N/A,FALSE,"Ratio Analysis";#N/A,#N/A,FALSE,"Test 120 Day Accts";#N/A,#N/A,FALSE,"Tickmarks"}</definedName>
    <definedName name="gggj" localSheetId="4" hidden="1">{#N/A,#N/A,FALSE,"Aging Summary";#N/A,#N/A,FALSE,"Ratio Analysis";#N/A,#N/A,FALSE,"Test 120 Day Accts";#N/A,#N/A,FALSE,"Tickmarks"}</definedName>
    <definedName name="gggj" localSheetId="3" hidden="1">{#N/A,#N/A,FALSE,"Aging Summary";#N/A,#N/A,FALSE,"Ratio Analysis";#N/A,#N/A,FALSE,"Test 120 Day Accts";#N/A,#N/A,FALSE,"Tickmarks"}</definedName>
    <definedName name="gggj" localSheetId="2" hidden="1">{#N/A,#N/A,FALSE,"Aging Summary";#N/A,#N/A,FALSE,"Ratio Analysis";#N/A,#N/A,FALSE,"Test 120 Day Accts";#N/A,#N/A,FALSE,"Tickmarks"}</definedName>
    <definedName name="gggj" localSheetId="5" hidden="1">{#N/A,#N/A,FALSE,"Aging Summary";#N/A,#N/A,FALSE,"Ratio Analysis";#N/A,#N/A,FALSE,"Test 120 Day Accts";#N/A,#N/A,FALSE,"Tickmarks"}</definedName>
    <definedName name="gggj" localSheetId="6" hidden="1">{#N/A,#N/A,FALSE,"Aging Summary";#N/A,#N/A,FALSE,"Ratio Analysis";#N/A,#N/A,FALSE,"Test 120 Day Accts";#N/A,#N/A,FALSE,"Tickmarks"}</definedName>
    <definedName name="gggj" localSheetId="7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localSheetId="1" hidden="1">{#N/A,#N/A,FALSE,"Aging Summary";#N/A,#N/A,FALSE,"Ratio Analysis";#N/A,#N/A,FALSE,"Test 120 Day Accts";#N/A,#N/A,FALSE,"Tickmarks"}</definedName>
    <definedName name="ghgh" localSheetId="4" hidden="1">{#N/A,#N/A,FALSE,"Aging Summary";#N/A,#N/A,FALSE,"Ratio Analysis";#N/A,#N/A,FALSE,"Test 120 Day Accts";#N/A,#N/A,FALSE,"Tickmarks"}</definedName>
    <definedName name="ghgh" localSheetId="3" hidden="1">{#N/A,#N/A,FALSE,"Aging Summary";#N/A,#N/A,FALSE,"Ratio Analysis";#N/A,#N/A,FALSE,"Test 120 Day Accts";#N/A,#N/A,FALSE,"Tickmarks"}</definedName>
    <definedName name="ghgh" localSheetId="2" hidden="1">{#N/A,#N/A,FALSE,"Aging Summary";#N/A,#N/A,FALSE,"Ratio Analysis";#N/A,#N/A,FALSE,"Test 120 Day Accts";#N/A,#N/A,FALSE,"Tickmarks"}</definedName>
    <definedName name="ghgh" localSheetId="5" hidden="1">{#N/A,#N/A,FALSE,"Aging Summary";#N/A,#N/A,FALSE,"Ratio Analysis";#N/A,#N/A,FALSE,"Test 120 Day Accts";#N/A,#N/A,FALSE,"Tickmarks"}</definedName>
    <definedName name="ghgh" localSheetId="6" hidden="1">{#N/A,#N/A,FALSE,"Aging Summary";#N/A,#N/A,FALSE,"Ratio Analysis";#N/A,#N/A,FALSE,"Test 120 Day Accts";#N/A,#N/A,FALSE,"Tickmarks"}</definedName>
    <definedName name="ghgh" localSheetId="7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localSheetId="1" hidden="1">{#N/A,#N/A,FALSE,"Aging Summary";#N/A,#N/A,FALSE,"Ratio Analysis";#N/A,#N/A,FALSE,"Test 120 Day Accts";#N/A,#N/A,FALSE,"Tickmarks"}</definedName>
    <definedName name="h" localSheetId="4" hidden="1">{#N/A,#N/A,FALSE,"Aging Summary";#N/A,#N/A,FALSE,"Ratio Analysis";#N/A,#N/A,FALSE,"Test 120 Day Accts";#N/A,#N/A,FALSE,"Tickmarks"}</definedName>
    <definedName name="h" localSheetId="3" hidden="1">{#N/A,#N/A,FALSE,"Aging Summary";#N/A,#N/A,FALSE,"Ratio Analysis";#N/A,#N/A,FALSE,"Test 120 Day Accts";#N/A,#N/A,FALSE,"Tickmarks"}</definedName>
    <definedName name="h" localSheetId="2" hidden="1">{#N/A,#N/A,FALSE,"Aging Summary";#N/A,#N/A,FALSE,"Ratio Analysis";#N/A,#N/A,FALSE,"Test 120 Day Accts";#N/A,#N/A,FALSE,"Tickmarks"}</definedName>
    <definedName name="h" localSheetId="5" hidden="1">{#N/A,#N/A,FALSE,"Aging Summary";#N/A,#N/A,FALSE,"Ratio Analysis";#N/A,#N/A,FALSE,"Test 120 Day Accts";#N/A,#N/A,FALSE,"Tickmarks"}</definedName>
    <definedName name="h" localSheetId="6" hidden="1">{#N/A,#N/A,FALSE,"Aging Summary";#N/A,#N/A,FALSE,"Ratio Analysis";#N/A,#N/A,FALSE,"Test 120 Day Accts";#N/A,#N/A,FALSE,"Tickmarks"}</definedName>
    <definedName name="h" localSheetId="7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localSheetId="1" hidden="1">{#N/A,#N/A,FALSE,"Aging Summary";#N/A,#N/A,FALSE,"Ratio Analysis";#N/A,#N/A,FALSE,"Test 120 Day Accts";#N/A,#N/A,FALSE,"Tickmarks"}</definedName>
    <definedName name="hfghfh" localSheetId="4" hidden="1">{#N/A,#N/A,FALSE,"Aging Summary";#N/A,#N/A,FALSE,"Ratio Analysis";#N/A,#N/A,FALSE,"Test 120 Day Accts";#N/A,#N/A,FALSE,"Tickmarks"}</definedName>
    <definedName name="hfghfh" localSheetId="3" hidden="1">{#N/A,#N/A,FALSE,"Aging Summary";#N/A,#N/A,FALSE,"Ratio Analysis";#N/A,#N/A,FALSE,"Test 120 Day Accts";#N/A,#N/A,FALSE,"Tickmarks"}</definedName>
    <definedName name="hfghfh" localSheetId="2" hidden="1">{#N/A,#N/A,FALSE,"Aging Summary";#N/A,#N/A,FALSE,"Ratio Analysis";#N/A,#N/A,FALSE,"Test 120 Day Accts";#N/A,#N/A,FALSE,"Tickmarks"}</definedName>
    <definedName name="hfghfh" localSheetId="5" hidden="1">{#N/A,#N/A,FALSE,"Aging Summary";#N/A,#N/A,FALSE,"Ratio Analysis";#N/A,#N/A,FALSE,"Test 120 Day Accts";#N/A,#N/A,FALSE,"Tickmarks"}</definedName>
    <definedName name="hfghfh" localSheetId="6" hidden="1">{#N/A,#N/A,FALSE,"Aging Summary";#N/A,#N/A,FALSE,"Ratio Analysis";#N/A,#N/A,FALSE,"Test 120 Day Accts";#N/A,#N/A,FALSE,"Tickmarks"}</definedName>
    <definedName name="hfghfh" localSheetId="7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localSheetId="1" hidden="1">{#N/A,#N/A,FALSE,"Aging Summary";#N/A,#N/A,FALSE,"Ratio Analysis";#N/A,#N/A,FALSE,"Test 120 Day Accts";#N/A,#N/A,FALSE,"Tickmarks"}</definedName>
    <definedName name="hgjhj" localSheetId="4" hidden="1">{#N/A,#N/A,FALSE,"Aging Summary";#N/A,#N/A,FALSE,"Ratio Analysis";#N/A,#N/A,FALSE,"Test 120 Day Accts";#N/A,#N/A,FALSE,"Tickmarks"}</definedName>
    <definedName name="hgjhj" localSheetId="3" hidden="1">{#N/A,#N/A,FALSE,"Aging Summary";#N/A,#N/A,FALSE,"Ratio Analysis";#N/A,#N/A,FALSE,"Test 120 Day Accts";#N/A,#N/A,FALSE,"Tickmarks"}</definedName>
    <definedName name="hgjhj" localSheetId="2" hidden="1">{#N/A,#N/A,FALSE,"Aging Summary";#N/A,#N/A,FALSE,"Ratio Analysis";#N/A,#N/A,FALSE,"Test 120 Day Accts";#N/A,#N/A,FALSE,"Tickmarks"}</definedName>
    <definedName name="hgjhj" localSheetId="5" hidden="1">{#N/A,#N/A,FALSE,"Aging Summary";#N/A,#N/A,FALSE,"Ratio Analysis";#N/A,#N/A,FALSE,"Test 120 Day Accts";#N/A,#N/A,FALSE,"Tickmarks"}</definedName>
    <definedName name="hgjhj" localSheetId="6" hidden="1">{#N/A,#N/A,FALSE,"Aging Summary";#N/A,#N/A,FALSE,"Ratio Analysis";#N/A,#N/A,FALSE,"Test 120 Day Accts";#N/A,#N/A,FALSE,"Tickmarks"}</definedName>
    <definedName name="hgjhj" localSheetId="7" hidden="1">{#N/A,#N/A,FALSE,"Aging Summary";#N/A,#N/A,FALSE,"Ratio Analysis";#N/A,#N/A,FALSE,"Test 120 Day Accts";#N/A,#N/A,FALSE,"Tickmarks"}</definedName>
    <definedName name="hgjhj" hidden="1">{#N/A,#N/A,FALSE,"Aging Summary";#N/A,#N/A,FALSE,"Ratio Analysis";#N/A,#N/A,FALSE,"Test 120 Day Accts";#N/A,#N/A,FALSE,"Tickmarks"}</definedName>
    <definedName name="hgjhjhgjh" localSheetId="1" hidden="1">{#N/A,#N/A,FALSE,"Aging Summary";#N/A,#N/A,FALSE,"Ratio Analysis";#N/A,#N/A,FALSE,"Test 120 Day Accts";#N/A,#N/A,FALSE,"Tickmarks"}</definedName>
    <definedName name="hgjhjhgjh" localSheetId="4" hidden="1">{#N/A,#N/A,FALSE,"Aging Summary";#N/A,#N/A,FALSE,"Ratio Analysis";#N/A,#N/A,FALSE,"Test 120 Day Accts";#N/A,#N/A,FALSE,"Tickmarks"}</definedName>
    <definedName name="hgjhjhgjh" localSheetId="3" hidden="1">{#N/A,#N/A,FALSE,"Aging Summary";#N/A,#N/A,FALSE,"Ratio Analysis";#N/A,#N/A,FALSE,"Test 120 Day Accts";#N/A,#N/A,FALSE,"Tickmarks"}</definedName>
    <definedName name="hgjhjhgjh" localSheetId="2" hidden="1">{#N/A,#N/A,FALSE,"Aging Summary";#N/A,#N/A,FALSE,"Ratio Analysis";#N/A,#N/A,FALSE,"Test 120 Day Accts";#N/A,#N/A,FALSE,"Tickmarks"}</definedName>
    <definedName name="hgjhjhgjh" localSheetId="5" hidden="1">{#N/A,#N/A,FALSE,"Aging Summary";#N/A,#N/A,FALSE,"Ratio Analysis";#N/A,#N/A,FALSE,"Test 120 Day Accts";#N/A,#N/A,FALSE,"Tickmarks"}</definedName>
    <definedName name="hgjhjhgjh" localSheetId="6" hidden="1">{#N/A,#N/A,FALSE,"Aging Summary";#N/A,#N/A,FALSE,"Ratio Analysis";#N/A,#N/A,FALSE,"Test 120 Day Accts";#N/A,#N/A,FALSE,"Tickmarks"}</definedName>
    <definedName name="hgjhjhgjh" localSheetId="7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localSheetId="1" hidden="1">{#N/A,#N/A,FALSE,"Aging Summary";#N/A,#N/A,FALSE,"Ratio Analysis";#N/A,#N/A,FALSE,"Test 120 Day Accts";#N/A,#N/A,FALSE,"Tickmarks"}</definedName>
    <definedName name="iuoiuoiu" localSheetId="4" hidden="1">{#N/A,#N/A,FALSE,"Aging Summary";#N/A,#N/A,FALSE,"Ratio Analysis";#N/A,#N/A,FALSE,"Test 120 Day Accts";#N/A,#N/A,FALSE,"Tickmarks"}</definedName>
    <definedName name="iuoiuoiu" localSheetId="3" hidden="1">{#N/A,#N/A,FALSE,"Aging Summary";#N/A,#N/A,FALSE,"Ratio Analysis";#N/A,#N/A,FALSE,"Test 120 Day Accts";#N/A,#N/A,FALSE,"Tickmarks"}</definedName>
    <definedName name="iuoiuoiu" localSheetId="2" hidden="1">{#N/A,#N/A,FALSE,"Aging Summary";#N/A,#N/A,FALSE,"Ratio Analysis";#N/A,#N/A,FALSE,"Test 120 Day Accts";#N/A,#N/A,FALSE,"Tickmarks"}</definedName>
    <definedName name="iuoiuoiu" localSheetId="5" hidden="1">{#N/A,#N/A,FALSE,"Aging Summary";#N/A,#N/A,FALSE,"Ratio Analysis";#N/A,#N/A,FALSE,"Test 120 Day Accts";#N/A,#N/A,FALSE,"Tickmarks"}</definedName>
    <definedName name="iuoiuoiu" localSheetId="6" hidden="1">{#N/A,#N/A,FALSE,"Aging Summary";#N/A,#N/A,FALSE,"Ratio Analysis";#N/A,#N/A,FALSE,"Test 120 Day Accts";#N/A,#N/A,FALSE,"Tickmarks"}</definedName>
    <definedName name="iuoiuoiu" localSheetId="7" hidden="1">{#N/A,#N/A,FALSE,"Aging Summary";#N/A,#N/A,FALSE,"Ratio Analysis";#N/A,#N/A,FALSE,"Test 120 Day Accts";#N/A,#N/A,FALSE,"Tickmarks"}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localSheetId="1" hidden="1">{#N/A,#N/A,FALSE,"Aging Summary";#N/A,#N/A,FALSE,"Ratio Analysis";#N/A,#N/A,FALSE,"Test 120 Day Accts";#N/A,#N/A,FALSE,"Tickmarks"}</definedName>
    <definedName name="iyui" localSheetId="4" hidden="1">{#N/A,#N/A,FALSE,"Aging Summary";#N/A,#N/A,FALSE,"Ratio Analysis";#N/A,#N/A,FALSE,"Test 120 Day Accts";#N/A,#N/A,FALSE,"Tickmarks"}</definedName>
    <definedName name="iyui" localSheetId="3" hidden="1">{#N/A,#N/A,FALSE,"Aging Summary";#N/A,#N/A,FALSE,"Ratio Analysis";#N/A,#N/A,FALSE,"Test 120 Day Accts";#N/A,#N/A,FALSE,"Tickmarks"}</definedName>
    <definedName name="iyui" localSheetId="2" hidden="1">{#N/A,#N/A,FALSE,"Aging Summary";#N/A,#N/A,FALSE,"Ratio Analysis";#N/A,#N/A,FALSE,"Test 120 Day Accts";#N/A,#N/A,FALSE,"Tickmarks"}</definedName>
    <definedName name="iyui" localSheetId="5" hidden="1">{#N/A,#N/A,FALSE,"Aging Summary";#N/A,#N/A,FALSE,"Ratio Analysis";#N/A,#N/A,FALSE,"Test 120 Day Accts";#N/A,#N/A,FALSE,"Tickmarks"}</definedName>
    <definedName name="iyui" localSheetId="6" hidden="1">{#N/A,#N/A,FALSE,"Aging Summary";#N/A,#N/A,FALSE,"Ratio Analysis";#N/A,#N/A,FALSE,"Test 120 Day Accts";#N/A,#N/A,FALSE,"Tickmarks"}</definedName>
    <definedName name="iyui" localSheetId="7" hidden="1">{#N/A,#N/A,FALSE,"Aging Summary";#N/A,#N/A,FALSE,"Ratio Analysis";#N/A,#N/A,FALSE,"Test 120 Day Accts";#N/A,#N/A,FALSE,"Tickmarks"}</definedName>
    <definedName name="iyui" hidden="1">{#N/A,#N/A,FALSE,"Aging Summary";#N/A,#N/A,FALSE,"Ratio Analysis";#N/A,#N/A,FALSE,"Test 120 Day Accts";#N/A,#N/A,FALSE,"Tickmarks"}</definedName>
    <definedName name="j" localSheetId="1" hidden="1">{#N/A,#N/A,FALSE,"Aging Summary";#N/A,#N/A,FALSE,"Ratio Analysis";#N/A,#N/A,FALSE,"Test 120 Day Accts";#N/A,#N/A,FALSE,"Tickmarks"}</definedName>
    <definedName name="j" localSheetId="4" hidden="1">{#N/A,#N/A,FALSE,"Aging Summary";#N/A,#N/A,FALSE,"Ratio Analysis";#N/A,#N/A,FALSE,"Test 120 Day Accts";#N/A,#N/A,FALSE,"Tickmarks"}</definedName>
    <definedName name="j" localSheetId="3" hidden="1">{#N/A,#N/A,FALSE,"Aging Summary";#N/A,#N/A,FALSE,"Ratio Analysis";#N/A,#N/A,FALSE,"Test 120 Day Accts";#N/A,#N/A,FALSE,"Tickmarks"}</definedName>
    <definedName name="j" localSheetId="2" hidden="1">{#N/A,#N/A,FALSE,"Aging Summary";#N/A,#N/A,FALSE,"Ratio Analysis";#N/A,#N/A,FALSE,"Test 120 Day Accts";#N/A,#N/A,FALSE,"Tickmarks"}</definedName>
    <definedName name="j" localSheetId="5" hidden="1">{#N/A,#N/A,FALSE,"Aging Summary";#N/A,#N/A,FALSE,"Ratio Analysis";#N/A,#N/A,FALSE,"Test 120 Day Accts";#N/A,#N/A,FALSE,"Tickmarks"}</definedName>
    <definedName name="j" localSheetId="6" hidden="1">{#N/A,#N/A,FALSE,"Aging Summary";#N/A,#N/A,FALSE,"Ratio Analysis";#N/A,#N/A,FALSE,"Test 120 Day Accts";#N/A,#N/A,FALSE,"Tickmarks"}</definedName>
    <definedName name="j" localSheetId="7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localSheetId="1" hidden="1">{#N/A,#N/A,FALSE,"Aging Summary";#N/A,#N/A,FALSE,"Ratio Analysis";#N/A,#N/A,FALSE,"Test 120 Day Accts";#N/A,#N/A,FALSE,"Tickmarks"}</definedName>
    <definedName name="jgg" localSheetId="4" hidden="1">{#N/A,#N/A,FALSE,"Aging Summary";#N/A,#N/A,FALSE,"Ratio Analysis";#N/A,#N/A,FALSE,"Test 120 Day Accts";#N/A,#N/A,FALSE,"Tickmarks"}</definedName>
    <definedName name="jgg" localSheetId="3" hidden="1">{#N/A,#N/A,FALSE,"Aging Summary";#N/A,#N/A,FALSE,"Ratio Analysis";#N/A,#N/A,FALSE,"Test 120 Day Accts";#N/A,#N/A,FALSE,"Tickmarks"}</definedName>
    <definedName name="jgg" localSheetId="2" hidden="1">{#N/A,#N/A,FALSE,"Aging Summary";#N/A,#N/A,FALSE,"Ratio Analysis";#N/A,#N/A,FALSE,"Test 120 Day Accts";#N/A,#N/A,FALSE,"Tickmarks"}</definedName>
    <definedName name="jgg" localSheetId="5" hidden="1">{#N/A,#N/A,FALSE,"Aging Summary";#N/A,#N/A,FALSE,"Ratio Analysis";#N/A,#N/A,FALSE,"Test 120 Day Accts";#N/A,#N/A,FALSE,"Tickmarks"}</definedName>
    <definedName name="jgg" localSheetId="6" hidden="1">{#N/A,#N/A,FALSE,"Aging Summary";#N/A,#N/A,FALSE,"Ratio Analysis";#N/A,#N/A,FALSE,"Test 120 Day Accts";#N/A,#N/A,FALSE,"Tickmarks"}</definedName>
    <definedName name="jgg" localSheetId="7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1" hidden="1">{#N/A,#N/A,FALSE,"Aging Summary";#N/A,#N/A,FALSE,"Ratio Analysis";#N/A,#N/A,FALSE,"Test 120 Day Accts";#N/A,#N/A,FALSE,"Tickmarks"}</definedName>
    <definedName name="jgjgjgj" localSheetId="4" hidden="1">{#N/A,#N/A,FALSE,"Aging Summary";#N/A,#N/A,FALSE,"Ratio Analysis";#N/A,#N/A,FALSE,"Test 120 Day Accts";#N/A,#N/A,FALSE,"Tickmarks"}</definedName>
    <definedName name="jgjgjgj" localSheetId="3" hidden="1">{#N/A,#N/A,FALSE,"Aging Summary";#N/A,#N/A,FALSE,"Ratio Analysis";#N/A,#N/A,FALSE,"Test 120 Day Accts";#N/A,#N/A,FALSE,"Tickmarks"}</definedName>
    <definedName name="jgjgjgj" localSheetId="2" hidden="1">{#N/A,#N/A,FALSE,"Aging Summary";#N/A,#N/A,FALSE,"Ratio Analysis";#N/A,#N/A,FALSE,"Test 120 Day Accts";#N/A,#N/A,FALSE,"Tickmarks"}</definedName>
    <definedName name="jgjgjgj" localSheetId="5" hidden="1">{#N/A,#N/A,FALSE,"Aging Summary";#N/A,#N/A,FALSE,"Ratio Analysis";#N/A,#N/A,FALSE,"Test 120 Day Accts";#N/A,#N/A,FALSE,"Tickmarks"}</definedName>
    <definedName name="jgjgjgj" localSheetId="6" hidden="1">{#N/A,#N/A,FALSE,"Aging Summary";#N/A,#N/A,FALSE,"Ratio Analysis";#N/A,#N/A,FALSE,"Test 120 Day Accts";#N/A,#N/A,FALSE,"Tickmarks"}</definedName>
    <definedName name="jgjgjgj" localSheetId="7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1" hidden="1">{#N/A,#N/A,FALSE,"Aging Summary";#N/A,#N/A,FALSE,"Ratio Analysis";#N/A,#N/A,FALSE,"Test 120 Day Accts";#N/A,#N/A,FALSE,"Tickmarks"}</definedName>
    <definedName name="jgjhgj" localSheetId="4" hidden="1">{#N/A,#N/A,FALSE,"Aging Summary";#N/A,#N/A,FALSE,"Ratio Analysis";#N/A,#N/A,FALSE,"Test 120 Day Accts";#N/A,#N/A,FALSE,"Tickmarks"}</definedName>
    <definedName name="jgjhgj" localSheetId="3" hidden="1">{#N/A,#N/A,FALSE,"Aging Summary";#N/A,#N/A,FALSE,"Ratio Analysis";#N/A,#N/A,FALSE,"Test 120 Day Accts";#N/A,#N/A,FALSE,"Tickmarks"}</definedName>
    <definedName name="jgjhgj" localSheetId="2" hidden="1">{#N/A,#N/A,FALSE,"Aging Summary";#N/A,#N/A,FALSE,"Ratio Analysis";#N/A,#N/A,FALSE,"Test 120 Day Accts";#N/A,#N/A,FALSE,"Tickmarks"}</definedName>
    <definedName name="jgjhgj" localSheetId="5" hidden="1">{#N/A,#N/A,FALSE,"Aging Summary";#N/A,#N/A,FALSE,"Ratio Analysis";#N/A,#N/A,FALSE,"Test 120 Day Accts";#N/A,#N/A,FALSE,"Tickmarks"}</definedName>
    <definedName name="jgjhgj" localSheetId="6" hidden="1">{#N/A,#N/A,FALSE,"Aging Summary";#N/A,#N/A,FALSE,"Ratio Analysis";#N/A,#N/A,FALSE,"Test 120 Day Accts";#N/A,#N/A,FALSE,"Tickmarks"}</definedName>
    <definedName name="jgjhgj" localSheetId="7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localSheetId="1" hidden="1">{"income",#N/A,FALSE,"income_statement"}</definedName>
    <definedName name="jhgjhgjhg" localSheetId="4" hidden="1">{"income",#N/A,FALSE,"income_statement"}</definedName>
    <definedName name="jhgjhgjhg" localSheetId="3" hidden="1">{"income",#N/A,FALSE,"income_statement"}</definedName>
    <definedName name="jhgjhgjhg" localSheetId="2" hidden="1">{"income",#N/A,FALSE,"income_statement"}</definedName>
    <definedName name="jhgjhgjhg" localSheetId="5" hidden="1">{"income",#N/A,FALSE,"income_statement"}</definedName>
    <definedName name="jhgjhgjhg" localSheetId="6" hidden="1">{"income",#N/A,FALSE,"income_statement"}</definedName>
    <definedName name="jhgjhgjhg" localSheetId="7" hidden="1">{"income",#N/A,FALSE,"income_statement"}</definedName>
    <definedName name="jhgjhgjhg" hidden="1">{"income",#N/A,FALSE,"income_statement"}</definedName>
    <definedName name="jhgjhgjhgj" localSheetId="1" hidden="1">{#N/A,#N/A,FALSE,"Aging Summary";#N/A,#N/A,FALSE,"Ratio Analysis";#N/A,#N/A,FALSE,"Test 120 Day Accts";#N/A,#N/A,FALSE,"Tickmarks"}</definedName>
    <definedName name="jhgjhgjhgj" localSheetId="4" hidden="1">{#N/A,#N/A,FALSE,"Aging Summary";#N/A,#N/A,FALSE,"Ratio Analysis";#N/A,#N/A,FALSE,"Test 120 Day Accts";#N/A,#N/A,FALSE,"Tickmarks"}</definedName>
    <definedName name="jhgjhgjhgj" localSheetId="3" hidden="1">{#N/A,#N/A,FALSE,"Aging Summary";#N/A,#N/A,FALSE,"Ratio Analysis";#N/A,#N/A,FALSE,"Test 120 Day Accts";#N/A,#N/A,FALSE,"Tickmarks"}</definedName>
    <definedName name="jhgjhgjhgj" localSheetId="2" hidden="1">{#N/A,#N/A,FALSE,"Aging Summary";#N/A,#N/A,FALSE,"Ratio Analysis";#N/A,#N/A,FALSE,"Test 120 Day Accts";#N/A,#N/A,FALSE,"Tickmarks"}</definedName>
    <definedName name="jhgjhgjhgj" localSheetId="5" hidden="1">{#N/A,#N/A,FALSE,"Aging Summary";#N/A,#N/A,FALSE,"Ratio Analysis";#N/A,#N/A,FALSE,"Test 120 Day Accts";#N/A,#N/A,FALSE,"Tickmarks"}</definedName>
    <definedName name="jhgjhgjhgj" localSheetId="6" hidden="1">{#N/A,#N/A,FALSE,"Aging Summary";#N/A,#N/A,FALSE,"Ratio Analysis";#N/A,#N/A,FALSE,"Test 120 Day Accts";#N/A,#N/A,FALSE,"Tickmarks"}</definedName>
    <definedName name="jhgjhgjhgj" localSheetId="7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jhgjjghhj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localSheetId="1" hidden="1">{#N/A,#N/A,FALSE,"Aging Summary";#N/A,#N/A,FALSE,"Ratio Analysis";#N/A,#N/A,FALSE,"Test 120 Day Accts";#N/A,#N/A,FALSE,"Tickmarks"}</definedName>
    <definedName name="jhkjhlkjhk" localSheetId="4" hidden="1">{#N/A,#N/A,FALSE,"Aging Summary";#N/A,#N/A,FALSE,"Ratio Analysis";#N/A,#N/A,FALSE,"Test 120 Day Accts";#N/A,#N/A,FALSE,"Tickmarks"}</definedName>
    <definedName name="jhkjhlkjhk" localSheetId="3" hidden="1">{#N/A,#N/A,FALSE,"Aging Summary";#N/A,#N/A,FALSE,"Ratio Analysis";#N/A,#N/A,FALSE,"Test 120 Day Accts";#N/A,#N/A,FALSE,"Tickmarks"}</definedName>
    <definedName name="jhkjhlkjhk" localSheetId="2" hidden="1">{#N/A,#N/A,FALSE,"Aging Summary";#N/A,#N/A,FALSE,"Ratio Analysis";#N/A,#N/A,FALSE,"Test 120 Day Accts";#N/A,#N/A,FALSE,"Tickmarks"}</definedName>
    <definedName name="jhkjhlkjhk" localSheetId="5" hidden="1">{#N/A,#N/A,FALSE,"Aging Summary";#N/A,#N/A,FALSE,"Ratio Analysis";#N/A,#N/A,FALSE,"Test 120 Day Accts";#N/A,#N/A,FALSE,"Tickmarks"}</definedName>
    <definedName name="jhkjhlkjhk" localSheetId="6" hidden="1">{#N/A,#N/A,FALSE,"Aging Summary";#N/A,#N/A,FALSE,"Ratio Analysis";#N/A,#N/A,FALSE,"Test 120 Day Accts";#N/A,#N/A,FALSE,"Tickmarks"}</definedName>
    <definedName name="jhkjhlkjhk" localSheetId="7" hidden="1">{#N/A,#N/A,FALSE,"Aging Summary";#N/A,#N/A,FALSE,"Ratio Analysis";#N/A,#N/A,FALSE,"Test 120 Day Accts";#N/A,#N/A,FALSE,"Tickmarks"}</definedName>
    <definedName name="jhkjhlkjhk" hidden="1">{#N/A,#N/A,FALSE,"Aging Summary";#N/A,#N/A,FALSE,"Ratio Analysis";#N/A,#N/A,FALSE,"Test 120 Day Accts";#N/A,#N/A,FALSE,"Tickmarks"}</definedName>
    <definedName name="jj" localSheetId="1" hidden="1">{#N/A,#N/A,FALSE,"Aging Summary";#N/A,#N/A,FALSE,"Ratio Analysis";#N/A,#N/A,FALSE,"Test 120 Day Accts";#N/A,#N/A,FALSE,"Tickmarks"}</definedName>
    <definedName name="jj" localSheetId="4" hidden="1">{#N/A,#N/A,FALSE,"Aging Summary";#N/A,#N/A,FALSE,"Ratio Analysis";#N/A,#N/A,FALSE,"Test 120 Day Accts";#N/A,#N/A,FALSE,"Tickmarks"}</definedName>
    <definedName name="jj" localSheetId="3" hidden="1">{#N/A,#N/A,FALSE,"Aging Summary";#N/A,#N/A,FALSE,"Ratio Analysis";#N/A,#N/A,FALSE,"Test 120 Day Accts";#N/A,#N/A,FALSE,"Tickmarks"}</definedName>
    <definedName name="jj" localSheetId="2" hidden="1">{#N/A,#N/A,FALSE,"Aging Summary";#N/A,#N/A,FALSE,"Ratio Analysis";#N/A,#N/A,FALSE,"Test 120 Day Accts";#N/A,#N/A,FALSE,"Tickmarks"}</definedName>
    <definedName name="jj" localSheetId="5" hidden="1">{#N/A,#N/A,FALSE,"Aging Summary";#N/A,#N/A,FALSE,"Ratio Analysis";#N/A,#N/A,FALSE,"Test 120 Day Accts";#N/A,#N/A,FALSE,"Tickmarks"}</definedName>
    <definedName name="jj" localSheetId="6" hidden="1">{#N/A,#N/A,FALSE,"Aging Summary";#N/A,#N/A,FALSE,"Ratio Analysis";#N/A,#N/A,FALSE,"Test 120 Day Accts";#N/A,#N/A,FALSE,"Tickmarks"}</definedName>
    <definedName name="jj" localSheetId="7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localSheetId="1" hidden="1">{#N/A,#N/A,FALSE,"Aging Summary";#N/A,#N/A,FALSE,"Ratio Analysis";#N/A,#N/A,FALSE,"Test 120 Day Accts";#N/A,#N/A,FALSE,"Tickmarks"}</definedName>
    <definedName name="jjj" localSheetId="4" hidden="1">{#N/A,#N/A,FALSE,"Aging Summary";#N/A,#N/A,FALSE,"Ratio Analysis";#N/A,#N/A,FALSE,"Test 120 Day Accts";#N/A,#N/A,FALSE,"Tickmarks"}</definedName>
    <definedName name="jjj" localSheetId="3" hidden="1">{#N/A,#N/A,FALSE,"Aging Summary";#N/A,#N/A,FALSE,"Ratio Analysis";#N/A,#N/A,FALSE,"Test 120 Day Accts";#N/A,#N/A,FALSE,"Tickmarks"}</definedName>
    <definedName name="jjj" localSheetId="2" hidden="1">{#N/A,#N/A,FALSE,"Aging Summary";#N/A,#N/A,FALSE,"Ratio Analysis";#N/A,#N/A,FALSE,"Test 120 Day Accts";#N/A,#N/A,FALSE,"Tickmarks"}</definedName>
    <definedName name="jjj" localSheetId="5" hidden="1">{#N/A,#N/A,FALSE,"Aging Summary";#N/A,#N/A,FALSE,"Ratio Analysis";#N/A,#N/A,FALSE,"Test 120 Day Accts";#N/A,#N/A,FALSE,"Tickmarks"}</definedName>
    <definedName name="jjj" localSheetId="6" hidden="1">{#N/A,#N/A,FALSE,"Aging Summary";#N/A,#N/A,FALSE,"Ratio Analysis";#N/A,#N/A,FALSE,"Test 120 Day Accts";#N/A,#N/A,FALSE,"Tickmarks"}</definedName>
    <definedName name="jjj" localSheetId="7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localSheetId="1" hidden="1">{"datatable",#N/A,FALSE,"Cust.Adds_Volumes"}</definedName>
    <definedName name="jkjhkjhkhkh" localSheetId="4" hidden="1">{"datatable",#N/A,FALSE,"Cust.Adds_Volumes"}</definedName>
    <definedName name="jkjhkjhkhkh" localSheetId="3" hidden="1">{"datatable",#N/A,FALSE,"Cust.Adds_Volumes"}</definedName>
    <definedName name="jkjhkjhkhkh" localSheetId="2" hidden="1">{"datatable",#N/A,FALSE,"Cust.Adds_Volumes"}</definedName>
    <definedName name="jkjhkjhkhkh" localSheetId="5" hidden="1">{"datatable",#N/A,FALSE,"Cust.Adds_Volumes"}</definedName>
    <definedName name="jkjhkjhkhkh" localSheetId="6" hidden="1">{"datatable",#N/A,FALSE,"Cust.Adds_Volumes"}</definedName>
    <definedName name="jkjhkjhkhkh" localSheetId="7" hidden="1">{"datatable",#N/A,FALSE,"Cust.Adds_Volumes"}</definedName>
    <definedName name="jkjhkjhkhkh" hidden="1">{"datatable",#N/A,FALSE,"Cust.Adds_Volumes"}</definedName>
    <definedName name="JKLKJLJ" localSheetId="1" hidden="1">{#N/A,#N/A,FALSE,"Aging Summary";#N/A,#N/A,FALSE,"Ratio Analysis";#N/A,#N/A,FALSE,"Test 120 Day Accts";#N/A,#N/A,FALSE,"Tickmarks"}</definedName>
    <definedName name="JKLKJLJ" localSheetId="4" hidden="1">{#N/A,#N/A,FALSE,"Aging Summary";#N/A,#N/A,FALSE,"Ratio Analysis";#N/A,#N/A,FALSE,"Test 120 Day Accts";#N/A,#N/A,FALSE,"Tickmarks"}</definedName>
    <definedName name="JKLKJLJ" localSheetId="3" hidden="1">{#N/A,#N/A,FALSE,"Aging Summary";#N/A,#N/A,FALSE,"Ratio Analysis";#N/A,#N/A,FALSE,"Test 120 Day Accts";#N/A,#N/A,FALSE,"Tickmarks"}</definedName>
    <definedName name="JKLKJLJ" localSheetId="2" hidden="1">{#N/A,#N/A,FALSE,"Aging Summary";#N/A,#N/A,FALSE,"Ratio Analysis";#N/A,#N/A,FALSE,"Test 120 Day Accts";#N/A,#N/A,FALSE,"Tickmarks"}</definedName>
    <definedName name="JKLKJLJ" localSheetId="5" hidden="1">{#N/A,#N/A,FALSE,"Aging Summary";#N/A,#N/A,FALSE,"Ratio Analysis";#N/A,#N/A,FALSE,"Test 120 Day Accts";#N/A,#N/A,FALSE,"Tickmarks"}</definedName>
    <definedName name="JKLKJLJ" localSheetId="6" hidden="1">{#N/A,#N/A,FALSE,"Aging Summary";#N/A,#N/A,FALSE,"Ratio Analysis";#N/A,#N/A,FALSE,"Test 120 Day Accts";#N/A,#N/A,FALSE,"Tickmarks"}</definedName>
    <definedName name="JKLKJLJ" localSheetId="7" hidden="1">{#N/A,#N/A,FALSE,"Aging Summary";#N/A,#N/A,FALSE,"Ratio Analysis";#N/A,#N/A,FALSE,"Test 120 Day Accts";#N/A,#N/A,FALSE,"Tickmarks"}</definedName>
    <definedName name="JKLKJLJ" hidden="1">{#N/A,#N/A,FALSE,"Aging Summary";#N/A,#N/A,FALSE,"Ratio Analysis";#N/A,#N/A,FALSE,"Test 120 Day Accts";#N/A,#N/A,FALSE,"Tickmarks"}</definedName>
    <definedName name="K" localSheetId="1" hidden="1">{#N/A,#N/A,FALSE,"Aging Summary";#N/A,#N/A,FALSE,"Ratio Analysis";#N/A,#N/A,FALSE,"Test 120 Day Accts";#N/A,#N/A,FALSE,"Tickmarks"}</definedName>
    <definedName name="K" localSheetId="4" hidden="1">{#N/A,#N/A,FALSE,"Aging Summary";#N/A,#N/A,FALSE,"Ratio Analysis";#N/A,#N/A,FALSE,"Test 120 Day Accts";#N/A,#N/A,FALSE,"Tickmarks"}</definedName>
    <definedName name="K" localSheetId="3" hidden="1">{#N/A,#N/A,FALSE,"Aging Summary";#N/A,#N/A,FALSE,"Ratio Analysis";#N/A,#N/A,FALSE,"Test 120 Day Accts";#N/A,#N/A,FALSE,"Tickmarks"}</definedName>
    <definedName name="K" localSheetId="2" hidden="1">{#N/A,#N/A,FALSE,"Aging Summary";#N/A,#N/A,FALSE,"Ratio Analysis";#N/A,#N/A,FALSE,"Test 120 Day Accts";#N/A,#N/A,FALSE,"Tickmarks"}</definedName>
    <definedName name="K" localSheetId="5" hidden="1">{#N/A,#N/A,FALSE,"Aging Summary";#N/A,#N/A,FALSE,"Ratio Analysis";#N/A,#N/A,FALSE,"Test 120 Day Accts";#N/A,#N/A,FALSE,"Tickmarks"}</definedName>
    <definedName name="K" localSheetId="6" hidden="1">{#N/A,#N/A,FALSE,"Aging Summary";#N/A,#N/A,FALSE,"Ratio Analysis";#N/A,#N/A,FALSE,"Test 120 Day Accts";#N/A,#N/A,FALSE,"Tickmarks"}</definedName>
    <definedName name="K" localSheetId="7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localSheetId="1" hidden="1">{#N/A,#N/A,FALSE,"Aging Summary";#N/A,#N/A,FALSE,"Ratio Analysis";#N/A,#N/A,FALSE,"Test 120 Day Accts";#N/A,#N/A,FALSE,"Tickmarks"}</definedName>
    <definedName name="l" localSheetId="4" hidden="1">{#N/A,#N/A,FALSE,"Aging Summary";#N/A,#N/A,FALSE,"Ratio Analysis";#N/A,#N/A,FALSE,"Test 120 Day Accts";#N/A,#N/A,FALSE,"Tickmarks"}</definedName>
    <definedName name="l" localSheetId="3" hidden="1">{#N/A,#N/A,FALSE,"Aging Summary";#N/A,#N/A,FALSE,"Ratio Analysis";#N/A,#N/A,FALSE,"Test 120 Day Accts";#N/A,#N/A,FALSE,"Tickmarks"}</definedName>
    <definedName name="l" localSheetId="2" hidden="1">{#N/A,#N/A,FALSE,"Aging Summary";#N/A,#N/A,FALSE,"Ratio Analysis";#N/A,#N/A,FALSE,"Test 120 Day Accts";#N/A,#N/A,FALSE,"Tickmarks"}</definedName>
    <definedName name="l" localSheetId="5" hidden="1">{#N/A,#N/A,FALSE,"Aging Summary";#N/A,#N/A,FALSE,"Ratio Analysis";#N/A,#N/A,FALSE,"Test 120 Day Accts";#N/A,#N/A,FALSE,"Tickmarks"}</definedName>
    <definedName name="l" localSheetId="6" hidden="1">{#N/A,#N/A,FALSE,"Aging Summary";#N/A,#N/A,FALSE,"Ratio Analysis";#N/A,#N/A,FALSE,"Test 120 Day Accts";#N/A,#N/A,FALSE,"Tickmarks"}</definedName>
    <definedName name="l" localSheetId="7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NAME1">'[4]1. Information Sheet'!$F$14</definedName>
    <definedName name="lhl" hidden="1">#REF!</definedName>
    <definedName name="ljljlj" hidden="1">#REF!</definedName>
    <definedName name="lkjlj" hidden="1">#REF!</definedName>
    <definedName name="lkjlkl" hidden="1">#REF!</definedName>
    <definedName name="lkll" localSheetId="1" hidden="1">{#N/A,#N/A,FALSE,"Aging Summary";#N/A,#N/A,FALSE,"Ratio Analysis";#N/A,#N/A,FALSE,"Test 120 Day Accts";#N/A,#N/A,FALSE,"Tickmarks"}</definedName>
    <definedName name="lkll" localSheetId="4" hidden="1">{#N/A,#N/A,FALSE,"Aging Summary";#N/A,#N/A,FALSE,"Ratio Analysis";#N/A,#N/A,FALSE,"Test 120 Day Accts";#N/A,#N/A,FALSE,"Tickmarks"}</definedName>
    <definedName name="lkll" localSheetId="3" hidden="1">{#N/A,#N/A,FALSE,"Aging Summary";#N/A,#N/A,FALSE,"Ratio Analysis";#N/A,#N/A,FALSE,"Test 120 Day Accts";#N/A,#N/A,FALSE,"Tickmarks"}</definedName>
    <definedName name="lkll" localSheetId="2" hidden="1">{#N/A,#N/A,FALSE,"Aging Summary";#N/A,#N/A,FALSE,"Ratio Analysis";#N/A,#N/A,FALSE,"Test 120 Day Accts";#N/A,#N/A,FALSE,"Tickmarks"}</definedName>
    <definedName name="lkll" localSheetId="5" hidden="1">{#N/A,#N/A,FALSE,"Aging Summary";#N/A,#N/A,FALSE,"Ratio Analysis";#N/A,#N/A,FALSE,"Test 120 Day Accts";#N/A,#N/A,FALSE,"Tickmarks"}</definedName>
    <definedName name="lkll" localSheetId="6" hidden="1">{#N/A,#N/A,FALSE,"Aging Summary";#N/A,#N/A,FALSE,"Ratio Analysis";#N/A,#N/A,FALSE,"Test 120 Day Accts";#N/A,#N/A,FALSE,"Tickmarks"}</definedName>
    <definedName name="lkll" localSheetId="7" hidden="1">{#N/A,#N/A,FALSE,"Aging Summary";#N/A,#N/A,FALSE,"Ratio Analysis";#N/A,#N/A,FALSE,"Test 120 Day Accts";#N/A,#N/A,FALSE,"Tickmarks"}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localSheetId="1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localSheetId="2" hidden="1">{#N/A,#N/A,FALSE,"Aging Summary";#N/A,#N/A,FALSE,"Ratio Analysis";#N/A,#N/A,FALSE,"Test 120 Day Accts";#N/A,#N/A,FALSE,"Tickmarks"}</definedName>
    <definedName name="m" localSheetId="5" hidden="1">{#N/A,#N/A,FALSE,"Aging Summary";#N/A,#N/A,FALSE,"Ratio Analysis";#N/A,#N/A,FALSE,"Test 120 Day Accts";#N/A,#N/A,FALSE,"Tickmarks"}</definedName>
    <definedName name="m" localSheetId="6" hidden="1">{#N/A,#N/A,FALSE,"Aging Summary";#N/A,#N/A,FALSE,"Ratio Analysis";#N/A,#N/A,FALSE,"Test 120 Day Accts";#N/A,#N/A,FALSE,"Tickmarks"}</definedName>
    <definedName name="m" localSheetId="7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MM" localSheetId="1" hidden="1">{#N/A,#N/A,FALSE,"Aging Summary";#N/A,#N/A,FALSE,"Ratio Analysis";#N/A,#N/A,FALSE,"Test 120 Day Accts";#N/A,#N/A,FALSE,"Tickmarks"}</definedName>
    <definedName name="MMM" localSheetId="4" hidden="1">{#N/A,#N/A,FALSE,"Aging Summary";#N/A,#N/A,FALSE,"Ratio Analysis";#N/A,#N/A,FALSE,"Test 120 Day Accts";#N/A,#N/A,FALSE,"Tickmarks"}</definedName>
    <definedName name="MMM" localSheetId="3" hidden="1">{#N/A,#N/A,FALSE,"Aging Summary";#N/A,#N/A,FALSE,"Ratio Analysis";#N/A,#N/A,FALSE,"Test 120 Day Accts";#N/A,#N/A,FALSE,"Tickmarks"}</definedName>
    <definedName name="MMM" localSheetId="2" hidden="1">{#N/A,#N/A,FALSE,"Aging Summary";#N/A,#N/A,FALSE,"Ratio Analysis";#N/A,#N/A,FALSE,"Test 120 Day Accts";#N/A,#N/A,FALSE,"Tickmarks"}</definedName>
    <definedName name="MMM" localSheetId="5" hidden="1">{#N/A,#N/A,FALSE,"Aging Summary";#N/A,#N/A,FALSE,"Ratio Analysis";#N/A,#N/A,FALSE,"Test 120 Day Accts";#N/A,#N/A,FALSE,"Tickmarks"}</definedName>
    <definedName name="MMM" localSheetId="6" hidden="1">{#N/A,#N/A,FALSE,"Aging Summary";#N/A,#N/A,FALSE,"Ratio Analysis";#N/A,#N/A,FALSE,"Test 120 Day Accts";#N/A,#N/A,FALSE,"Tickmarks"}</definedName>
    <definedName name="MMM" localSheetId="7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localSheetId="1" hidden="1">{#N/A,#N/A,FALSE,"Aging Summary";#N/A,#N/A,FALSE,"Ratio Analysis";#N/A,#N/A,FALSE,"Test 120 Day Accts";#N/A,#N/A,FALSE,"Tickmarks"}</definedName>
    <definedName name="mnbmnb" localSheetId="4" hidden="1">{#N/A,#N/A,FALSE,"Aging Summary";#N/A,#N/A,FALSE,"Ratio Analysis";#N/A,#N/A,FALSE,"Test 120 Day Accts";#N/A,#N/A,FALSE,"Tickmarks"}</definedName>
    <definedName name="mnbmnb" localSheetId="3" hidden="1">{#N/A,#N/A,FALSE,"Aging Summary";#N/A,#N/A,FALSE,"Ratio Analysis";#N/A,#N/A,FALSE,"Test 120 Day Accts";#N/A,#N/A,FALSE,"Tickmarks"}</definedName>
    <definedName name="mnbmnb" localSheetId="2" hidden="1">{#N/A,#N/A,FALSE,"Aging Summary";#N/A,#N/A,FALSE,"Ratio Analysis";#N/A,#N/A,FALSE,"Test 120 Day Accts";#N/A,#N/A,FALSE,"Tickmarks"}</definedName>
    <definedName name="mnbmnb" localSheetId="5" hidden="1">{#N/A,#N/A,FALSE,"Aging Summary";#N/A,#N/A,FALSE,"Ratio Analysis";#N/A,#N/A,FALSE,"Test 120 Day Accts";#N/A,#N/A,FALSE,"Tickmarks"}</definedName>
    <definedName name="mnbmnb" localSheetId="6" hidden="1">{#N/A,#N/A,FALSE,"Aging Summary";#N/A,#N/A,FALSE,"Ratio Analysis";#N/A,#N/A,FALSE,"Test 120 Day Accts";#N/A,#N/A,FALSE,"Tickmarks"}</definedName>
    <definedName name="mnbmnb" localSheetId="7" hidden="1">{#N/A,#N/A,FALSE,"Aging Summary";#N/A,#N/A,FALSE,"Ratio Analysis";#N/A,#N/A,FALSE,"Test 120 Day Accts";#N/A,#N/A,FALSE,"Tickmarks"}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localSheetId="1" hidden="1">{#N/A,#N/A,FALSE,"Aging Summary";#N/A,#N/A,FALSE,"Ratio Analysis";#N/A,#N/A,FALSE,"Test 120 Day Accts";#N/A,#N/A,FALSE,"Tickmarks"}</definedName>
    <definedName name="n" localSheetId="4" hidden="1">{#N/A,#N/A,FALSE,"Aging Summary";#N/A,#N/A,FALSE,"Ratio Analysis";#N/A,#N/A,FALSE,"Test 120 Day Accts";#N/A,#N/A,FALSE,"Tickmarks"}</definedName>
    <definedName name="n" localSheetId="3" hidden="1">{#N/A,#N/A,FALSE,"Aging Summary";#N/A,#N/A,FALSE,"Ratio Analysis";#N/A,#N/A,FALSE,"Test 120 Day Accts";#N/A,#N/A,FALSE,"Tickmarks"}</definedName>
    <definedName name="n" localSheetId="2" hidden="1">{#N/A,#N/A,FALSE,"Aging Summary";#N/A,#N/A,FALSE,"Ratio Analysis";#N/A,#N/A,FALSE,"Test 120 Day Accts";#N/A,#N/A,FALSE,"Tickmarks"}</definedName>
    <definedName name="n" localSheetId="5" hidden="1">{#N/A,#N/A,FALSE,"Aging Summary";#N/A,#N/A,FALSE,"Ratio Analysis";#N/A,#N/A,FALSE,"Test 120 Day Accts";#N/A,#N/A,FALSE,"Tickmarks"}</definedName>
    <definedName name="n" localSheetId="6" hidden="1">{#N/A,#N/A,FALSE,"Aging Summary";#N/A,#N/A,FALSE,"Ratio Analysis";#N/A,#N/A,FALSE,"Test 120 Day Accts";#N/A,#N/A,FALSE,"Tickmarks"}</definedName>
    <definedName name="n" localSheetId="7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nmbnm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localSheetId="1" hidden="1">{#N/A,#N/A,FALSE,"Aging Summary";#N/A,#N/A,FALSE,"Ratio Analysis";#N/A,#N/A,FALSE,"Test 120 Day Accts";#N/A,#N/A,FALSE,"Tickmarks"}</definedName>
    <definedName name="oiupop" localSheetId="4" hidden="1">{#N/A,#N/A,FALSE,"Aging Summary";#N/A,#N/A,FALSE,"Ratio Analysis";#N/A,#N/A,FALSE,"Test 120 Day Accts";#N/A,#N/A,FALSE,"Tickmarks"}</definedName>
    <definedName name="oiupop" localSheetId="3" hidden="1">{#N/A,#N/A,FALSE,"Aging Summary";#N/A,#N/A,FALSE,"Ratio Analysis";#N/A,#N/A,FALSE,"Test 120 Day Accts";#N/A,#N/A,FALSE,"Tickmarks"}</definedName>
    <definedName name="oiupop" localSheetId="2" hidden="1">{#N/A,#N/A,FALSE,"Aging Summary";#N/A,#N/A,FALSE,"Ratio Analysis";#N/A,#N/A,FALSE,"Test 120 Day Accts";#N/A,#N/A,FALSE,"Tickmarks"}</definedName>
    <definedName name="oiupop" localSheetId="5" hidden="1">{#N/A,#N/A,FALSE,"Aging Summary";#N/A,#N/A,FALSE,"Ratio Analysis";#N/A,#N/A,FALSE,"Test 120 Day Accts";#N/A,#N/A,FALSE,"Tickmarks"}</definedName>
    <definedName name="oiupop" localSheetId="6" hidden="1">{#N/A,#N/A,FALSE,"Aging Summary";#N/A,#N/A,FALSE,"Ratio Analysis";#N/A,#N/A,FALSE,"Test 120 Day Accts";#N/A,#N/A,FALSE,"Tickmarks"}</definedName>
    <definedName name="oiupop" localSheetId="7" hidden="1">{#N/A,#N/A,FALSE,"Aging Summary";#N/A,#N/A,FALSE,"Ratio Analysis";#N/A,#N/A,FALSE,"Test 120 Day Accts";#N/A,#N/A,FALSE,"Tickmarks"}</definedName>
    <definedName name="oiupop" hidden="1">{#N/A,#N/A,FALSE,"Aging Summary";#N/A,#N/A,FALSE,"Ratio Analysis";#N/A,#N/A,FALSE,"Test 120 Day Accts";#N/A,#N/A,FALSE,"Tickmarks"}</definedName>
    <definedName name="oiyuoiyui" localSheetId="1" hidden="1">{#N/A,#N/A,FALSE,"Aging Summary";#N/A,#N/A,FALSE,"Ratio Analysis";#N/A,#N/A,FALSE,"Test 120 Day Accts";#N/A,#N/A,FALSE,"Tickmarks"}</definedName>
    <definedName name="oiyuoiyui" localSheetId="4" hidden="1">{#N/A,#N/A,FALSE,"Aging Summary";#N/A,#N/A,FALSE,"Ratio Analysis";#N/A,#N/A,FALSE,"Test 120 Day Accts";#N/A,#N/A,FALSE,"Tickmarks"}</definedName>
    <definedName name="oiyuoiyui" localSheetId="3" hidden="1">{#N/A,#N/A,FALSE,"Aging Summary";#N/A,#N/A,FALSE,"Ratio Analysis";#N/A,#N/A,FALSE,"Test 120 Day Accts";#N/A,#N/A,FALSE,"Tickmarks"}</definedName>
    <definedName name="oiyuoiyui" localSheetId="2" hidden="1">{#N/A,#N/A,FALSE,"Aging Summary";#N/A,#N/A,FALSE,"Ratio Analysis";#N/A,#N/A,FALSE,"Test 120 Day Accts";#N/A,#N/A,FALSE,"Tickmarks"}</definedName>
    <definedName name="oiyuoiyui" localSheetId="5" hidden="1">{#N/A,#N/A,FALSE,"Aging Summary";#N/A,#N/A,FALSE,"Ratio Analysis";#N/A,#N/A,FALSE,"Test 120 Day Accts";#N/A,#N/A,FALSE,"Tickmarks"}</definedName>
    <definedName name="oiyuoiyui" localSheetId="6" hidden="1">{#N/A,#N/A,FALSE,"Aging Summary";#N/A,#N/A,FALSE,"Ratio Analysis";#N/A,#N/A,FALSE,"Test 120 Day Accts";#N/A,#N/A,FALSE,"Tickmarks"}</definedName>
    <definedName name="oiyuoiyui" localSheetId="7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localSheetId="1" hidden="1">{#N/A,#N/A,FALSE,"Aging Summary";#N/A,#N/A,FALSE,"Ratio Analysis";#N/A,#N/A,FALSE,"Test 120 Day Accts";#N/A,#N/A,FALSE,"Tickmarks"}</definedName>
    <definedName name="oo" localSheetId="4" hidden="1">{#N/A,#N/A,FALSE,"Aging Summary";#N/A,#N/A,FALSE,"Ratio Analysis";#N/A,#N/A,FALSE,"Test 120 Day Accts";#N/A,#N/A,FALSE,"Tickmarks"}</definedName>
    <definedName name="oo" localSheetId="3" hidden="1">{#N/A,#N/A,FALSE,"Aging Summary";#N/A,#N/A,FALSE,"Ratio Analysis";#N/A,#N/A,FALSE,"Test 120 Day Accts";#N/A,#N/A,FALSE,"Tickmarks"}</definedName>
    <definedName name="oo" localSheetId="2" hidden="1">{#N/A,#N/A,FALSE,"Aging Summary";#N/A,#N/A,FALSE,"Ratio Analysis";#N/A,#N/A,FALSE,"Test 120 Day Accts";#N/A,#N/A,FALSE,"Tickmarks"}</definedName>
    <definedName name="oo" localSheetId="5" hidden="1">{#N/A,#N/A,FALSE,"Aging Summary";#N/A,#N/A,FALSE,"Ratio Analysis";#N/A,#N/A,FALSE,"Test 120 Day Accts";#N/A,#N/A,FALSE,"Tickmarks"}</definedName>
    <definedName name="oo" localSheetId="6" hidden="1">{#N/A,#N/A,FALSE,"Aging Summary";#N/A,#N/A,FALSE,"Ratio Analysis";#N/A,#N/A,FALSE,"Test 120 Day Accts";#N/A,#N/A,FALSE,"Tickmarks"}</definedName>
    <definedName name="oo" localSheetId="7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localSheetId="1" hidden="1">{#N/A,#N/A,FALSE,"Aging Summary";#N/A,#N/A,FALSE,"Ratio Analysis";#N/A,#N/A,FALSE,"Test 120 Day Accts";#N/A,#N/A,FALSE,"Tickmarks"}</definedName>
    <definedName name="opoipoi" localSheetId="4" hidden="1">{#N/A,#N/A,FALSE,"Aging Summary";#N/A,#N/A,FALSE,"Ratio Analysis";#N/A,#N/A,FALSE,"Test 120 Day Accts";#N/A,#N/A,FALSE,"Tickmarks"}</definedName>
    <definedName name="opoipoi" localSheetId="3" hidden="1">{#N/A,#N/A,FALSE,"Aging Summary";#N/A,#N/A,FALSE,"Ratio Analysis";#N/A,#N/A,FALSE,"Test 120 Day Accts";#N/A,#N/A,FALSE,"Tickmarks"}</definedName>
    <definedName name="opoipoi" localSheetId="2" hidden="1">{#N/A,#N/A,FALSE,"Aging Summary";#N/A,#N/A,FALSE,"Ratio Analysis";#N/A,#N/A,FALSE,"Test 120 Day Accts";#N/A,#N/A,FALSE,"Tickmarks"}</definedName>
    <definedName name="opoipoi" localSheetId="5" hidden="1">{#N/A,#N/A,FALSE,"Aging Summary";#N/A,#N/A,FALSE,"Ratio Analysis";#N/A,#N/A,FALSE,"Test 120 Day Accts";#N/A,#N/A,FALSE,"Tickmarks"}</definedName>
    <definedName name="opoipoi" localSheetId="6" hidden="1">{#N/A,#N/A,FALSE,"Aging Summary";#N/A,#N/A,FALSE,"Ratio Analysis";#N/A,#N/A,FALSE,"Test 120 Day Accts";#N/A,#N/A,FALSE,"Tickmarks"}</definedName>
    <definedName name="opoipoi" localSheetId="7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localSheetId="1" hidden="1">{#N/A,#N/A,FALSE,"Aging Summary";#N/A,#N/A,FALSE,"Ratio Analysis";#N/A,#N/A,FALSE,"Test 120 Day Accts";#N/A,#N/A,FALSE,"Tickmarks"}</definedName>
    <definedName name="p" localSheetId="4" hidden="1">{#N/A,#N/A,FALSE,"Aging Summary";#N/A,#N/A,FALSE,"Ratio Analysis";#N/A,#N/A,FALSE,"Test 120 Day Accts";#N/A,#N/A,FALSE,"Tickmarks"}</definedName>
    <definedName name="p" localSheetId="3" hidden="1">{#N/A,#N/A,FALSE,"Aging Summary";#N/A,#N/A,FALSE,"Ratio Analysis";#N/A,#N/A,FALSE,"Test 120 Day Accts";#N/A,#N/A,FALSE,"Tickmarks"}</definedName>
    <definedName name="p" localSheetId="2" hidden="1">{#N/A,#N/A,FALSE,"Aging Summary";#N/A,#N/A,FALSE,"Ratio Analysis";#N/A,#N/A,FALSE,"Test 120 Day Accts";#N/A,#N/A,FALSE,"Tickmarks"}</definedName>
    <definedName name="p" localSheetId="5" hidden="1">{#N/A,#N/A,FALSE,"Aging Summary";#N/A,#N/A,FALSE,"Ratio Analysis";#N/A,#N/A,FALSE,"Test 120 Day Accts";#N/A,#N/A,FALSE,"Tickmarks"}</definedName>
    <definedName name="p" localSheetId="6" hidden="1">{#N/A,#N/A,FALSE,"Aging Summary";#N/A,#N/A,FALSE,"Ratio Analysis";#N/A,#N/A,FALSE,"Test 120 Day Accts";#N/A,#N/A,FALSE,"Tickmarks"}</definedName>
    <definedName name="p" localSheetId="7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localSheetId="1" hidden="1">{#N/A,#N/A,FALSE,"Aging Summary";#N/A,#N/A,FALSE,"Ratio Analysis";#N/A,#N/A,FALSE,"Test 120 Day Accts";#N/A,#N/A,FALSE,"Tickmarks"}</definedName>
    <definedName name="poipoi" localSheetId="4" hidden="1">{#N/A,#N/A,FALSE,"Aging Summary";#N/A,#N/A,FALSE,"Ratio Analysis";#N/A,#N/A,FALSE,"Test 120 Day Accts";#N/A,#N/A,FALSE,"Tickmarks"}</definedName>
    <definedName name="poipoi" localSheetId="3" hidden="1">{#N/A,#N/A,FALSE,"Aging Summary";#N/A,#N/A,FALSE,"Ratio Analysis";#N/A,#N/A,FALSE,"Test 120 Day Accts";#N/A,#N/A,FALSE,"Tickmarks"}</definedName>
    <definedName name="poipoi" localSheetId="2" hidden="1">{#N/A,#N/A,FALSE,"Aging Summary";#N/A,#N/A,FALSE,"Ratio Analysis";#N/A,#N/A,FALSE,"Test 120 Day Accts";#N/A,#N/A,FALSE,"Tickmarks"}</definedName>
    <definedName name="poipoi" localSheetId="5" hidden="1">{#N/A,#N/A,FALSE,"Aging Summary";#N/A,#N/A,FALSE,"Ratio Analysis";#N/A,#N/A,FALSE,"Test 120 Day Accts";#N/A,#N/A,FALSE,"Tickmarks"}</definedName>
    <definedName name="poipoi" localSheetId="6" hidden="1">{#N/A,#N/A,FALSE,"Aging Summary";#N/A,#N/A,FALSE,"Ratio Analysis";#N/A,#N/A,FALSE,"Test 120 Day Accts";#N/A,#N/A,FALSE,"Tickmarks"}</definedName>
    <definedName name="poipoi" localSheetId="7" hidden="1">{#N/A,#N/A,FALSE,"Aging Summary";#N/A,#N/A,FALSE,"Ratio Analysis";#N/A,#N/A,FALSE,"Test 120 Day Accts";#N/A,#N/A,FALSE,"Tickmarks"}</definedName>
    <definedName name="poipoi" hidden="1">{#N/A,#N/A,FALSE,"Aging Summary";#N/A,#N/A,FALSE,"Ratio Analysis";#N/A,#N/A,FALSE,"Test 120 Day Accts";#N/A,#N/A,FALSE,"Tickmarks"}</definedName>
    <definedName name="pp" localSheetId="1" hidden="1">{#N/A,#N/A,FALSE,"Aging Summary";#N/A,#N/A,FALSE,"Ratio Analysis";#N/A,#N/A,FALSE,"Test 120 Day Accts";#N/A,#N/A,FALSE,"Tickmarks"}</definedName>
    <definedName name="pp" localSheetId="4" hidden="1">{#N/A,#N/A,FALSE,"Aging Summary";#N/A,#N/A,FALSE,"Ratio Analysis";#N/A,#N/A,FALSE,"Test 120 Day Accts";#N/A,#N/A,FALSE,"Tickmarks"}</definedName>
    <definedName name="pp" localSheetId="3" hidden="1">{#N/A,#N/A,FALSE,"Aging Summary";#N/A,#N/A,FALSE,"Ratio Analysis";#N/A,#N/A,FALSE,"Test 120 Day Accts";#N/A,#N/A,FALSE,"Tickmarks"}</definedName>
    <definedName name="pp" localSheetId="2" hidden="1">{#N/A,#N/A,FALSE,"Aging Summary";#N/A,#N/A,FALSE,"Ratio Analysis";#N/A,#N/A,FALSE,"Test 120 Day Accts";#N/A,#N/A,FALSE,"Tickmarks"}</definedName>
    <definedName name="pp" localSheetId="5" hidden="1">{#N/A,#N/A,FALSE,"Aging Summary";#N/A,#N/A,FALSE,"Ratio Analysis";#N/A,#N/A,FALSE,"Test 120 Day Accts";#N/A,#N/A,FALSE,"Tickmarks"}</definedName>
    <definedName name="pp" localSheetId="6" hidden="1">{#N/A,#N/A,FALSE,"Aging Summary";#N/A,#N/A,FALSE,"Ratio Analysis";#N/A,#N/A,FALSE,"Test 120 Day Accts";#N/A,#N/A,FALSE,"Tickmarks"}</definedName>
    <definedName name="pp" localSheetId="7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CSMUR!$A$10:$S$121</definedName>
    <definedName name="_xlnm.Print_Area" localSheetId="4">'GS 1,000-4,999 kW'!$A$10:$S$137</definedName>
    <definedName name="_xlnm.Print_Area" localSheetId="3">'GS 50-999 kW'!$A$10:$S$75</definedName>
    <definedName name="_xlnm.Print_Area" localSheetId="2">'GS&lt;50 kW'!$A$10:$S$139</definedName>
    <definedName name="_xlnm.Print_Area" localSheetId="5">'LARGE USE SERVICE'!$A$10:$S$73</definedName>
    <definedName name="_xlnm.Print_Area" localSheetId="0">RESIDENTIAL!$A$10:$Q$186</definedName>
    <definedName name="_xlnm.Print_Area" localSheetId="6">'STREET LIGHTING SERVICE'!$A$10:$S$71</definedName>
    <definedName name="_xlnm.Print_Area" localSheetId="7">USL!$A$10:$S$67</definedName>
    <definedName name="qqeqe" localSheetId="1" hidden="1">{#N/A,#N/A,FALSE,"Aging Summary";#N/A,#N/A,FALSE,"Ratio Analysis";#N/A,#N/A,FALSE,"Test 120 Day Accts";#N/A,#N/A,FALSE,"Tickmarks"}</definedName>
    <definedName name="qqeqe" localSheetId="4" hidden="1">{#N/A,#N/A,FALSE,"Aging Summary";#N/A,#N/A,FALSE,"Ratio Analysis";#N/A,#N/A,FALSE,"Test 120 Day Accts";#N/A,#N/A,FALSE,"Tickmarks"}</definedName>
    <definedName name="qqeqe" localSheetId="3" hidden="1">{#N/A,#N/A,FALSE,"Aging Summary";#N/A,#N/A,FALSE,"Ratio Analysis";#N/A,#N/A,FALSE,"Test 120 Day Accts";#N/A,#N/A,FALSE,"Tickmarks"}</definedName>
    <definedName name="qqeqe" localSheetId="2" hidden="1">{#N/A,#N/A,FALSE,"Aging Summary";#N/A,#N/A,FALSE,"Ratio Analysis";#N/A,#N/A,FALSE,"Test 120 Day Accts";#N/A,#N/A,FALSE,"Tickmarks"}</definedName>
    <definedName name="qqeqe" localSheetId="5" hidden="1">{#N/A,#N/A,FALSE,"Aging Summary";#N/A,#N/A,FALSE,"Ratio Analysis";#N/A,#N/A,FALSE,"Test 120 Day Accts";#N/A,#N/A,FALSE,"Tickmarks"}</definedName>
    <definedName name="qqeqe" localSheetId="6" hidden="1">{#N/A,#N/A,FALSE,"Aging Summary";#N/A,#N/A,FALSE,"Ratio Analysis";#N/A,#N/A,FALSE,"Test 120 Day Accts";#N/A,#N/A,FALSE,"Tickmarks"}</definedName>
    <definedName name="qqeqe" localSheetId="7" hidden="1">{#N/A,#N/A,FALSE,"Aging Summary";#N/A,#N/A,FALSE,"Ratio Analysis";#N/A,#N/A,FALSE,"Test 120 Day Accts";#N/A,#N/A,FALSE,"Tickmarks"}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eee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localSheetId="1" hidden="1">{#N/A,#N/A,FALSE,"Aging Summary";#N/A,#N/A,FALSE,"Ratio Analysis";#N/A,#N/A,FALSE,"Test 120 Day Accts";#N/A,#N/A,FALSE,"Tickmarks"}</definedName>
    <definedName name="retretretret" localSheetId="4" hidden="1">{#N/A,#N/A,FALSE,"Aging Summary";#N/A,#N/A,FALSE,"Ratio Analysis";#N/A,#N/A,FALSE,"Test 120 Day Accts";#N/A,#N/A,FALSE,"Tickmarks"}</definedName>
    <definedName name="retretretret" localSheetId="3" hidden="1">{#N/A,#N/A,FALSE,"Aging Summary";#N/A,#N/A,FALSE,"Ratio Analysis";#N/A,#N/A,FALSE,"Test 120 Day Accts";#N/A,#N/A,FALSE,"Tickmarks"}</definedName>
    <definedName name="retretretret" localSheetId="2" hidden="1">{#N/A,#N/A,FALSE,"Aging Summary";#N/A,#N/A,FALSE,"Ratio Analysis";#N/A,#N/A,FALSE,"Test 120 Day Accts";#N/A,#N/A,FALSE,"Tickmarks"}</definedName>
    <definedName name="retretretret" localSheetId="5" hidden="1">{#N/A,#N/A,FALSE,"Aging Summary";#N/A,#N/A,FALSE,"Ratio Analysis";#N/A,#N/A,FALSE,"Test 120 Day Accts";#N/A,#N/A,FALSE,"Tickmarks"}</definedName>
    <definedName name="retretretret" localSheetId="6" hidden="1">{#N/A,#N/A,FALSE,"Aging Summary";#N/A,#N/A,FALSE,"Ratio Analysis";#N/A,#N/A,FALSE,"Test 120 Day Accts";#N/A,#N/A,FALSE,"Tickmarks"}</definedName>
    <definedName name="retretretret" localSheetId="7" hidden="1">{#N/A,#N/A,FALSE,"Aging Summary";#N/A,#N/A,FALSE,"Ratio Analysis";#N/A,#N/A,FALSE,"Test 120 Day Accts";#N/A,#N/A,FALSE,"Tickmarks"}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localSheetId="1" hidden="1">{#N/A,#N/A,FALSE,"Aging Summary";#N/A,#N/A,FALSE,"Ratio Analysis";#N/A,#N/A,FALSE,"Test 120 Day Accts";#N/A,#N/A,FALSE,"Tickmarks"}</definedName>
    <definedName name="rr" localSheetId="4" hidden="1">{#N/A,#N/A,FALSE,"Aging Summary";#N/A,#N/A,FALSE,"Ratio Analysis";#N/A,#N/A,FALSE,"Test 120 Day Accts";#N/A,#N/A,FALSE,"Tickmarks"}</definedName>
    <definedName name="rr" localSheetId="3" hidden="1">{#N/A,#N/A,FALSE,"Aging Summary";#N/A,#N/A,FALSE,"Ratio Analysis";#N/A,#N/A,FALSE,"Test 120 Day Accts";#N/A,#N/A,FALSE,"Tickmarks"}</definedName>
    <definedName name="rr" localSheetId="2" hidden="1">{#N/A,#N/A,FALSE,"Aging Summary";#N/A,#N/A,FALSE,"Ratio Analysis";#N/A,#N/A,FALSE,"Test 120 Day Accts";#N/A,#N/A,FALSE,"Tickmarks"}</definedName>
    <definedName name="rr" localSheetId="5" hidden="1">{#N/A,#N/A,FALSE,"Aging Summary";#N/A,#N/A,FALSE,"Ratio Analysis";#N/A,#N/A,FALSE,"Test 120 Day Accts";#N/A,#N/A,FALSE,"Tickmarks"}</definedName>
    <definedName name="rr" localSheetId="6" hidden="1">{#N/A,#N/A,FALSE,"Aging Summary";#N/A,#N/A,FALSE,"Ratio Analysis";#N/A,#N/A,FALSE,"Test 120 Day Accts";#N/A,#N/A,FALSE,"Tickmarks"}</definedName>
    <definedName name="rr" localSheetId="7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y" localSheetId="1" hidden="1">{#N/A,#N/A,FALSE,"Aging Summary";#N/A,#N/A,FALSE,"Ratio Analysis";#N/A,#N/A,FALSE,"Test 120 Day Accts";#N/A,#N/A,FALSE,"Tickmarks"}</definedName>
    <definedName name="rry" localSheetId="4" hidden="1">{#N/A,#N/A,FALSE,"Aging Summary";#N/A,#N/A,FALSE,"Ratio Analysis";#N/A,#N/A,FALSE,"Test 120 Day Accts";#N/A,#N/A,FALSE,"Tickmarks"}</definedName>
    <definedName name="rry" localSheetId="3" hidden="1">{#N/A,#N/A,FALSE,"Aging Summary";#N/A,#N/A,FALSE,"Ratio Analysis";#N/A,#N/A,FALSE,"Test 120 Day Accts";#N/A,#N/A,FALSE,"Tickmarks"}</definedName>
    <definedName name="rry" localSheetId="2" hidden="1">{#N/A,#N/A,FALSE,"Aging Summary";#N/A,#N/A,FALSE,"Ratio Analysis";#N/A,#N/A,FALSE,"Test 120 Day Accts";#N/A,#N/A,FALSE,"Tickmarks"}</definedName>
    <definedName name="rry" localSheetId="5" hidden="1">{#N/A,#N/A,FALSE,"Aging Summary";#N/A,#N/A,FALSE,"Ratio Analysis";#N/A,#N/A,FALSE,"Test 120 Day Accts";#N/A,#N/A,FALSE,"Tickmarks"}</definedName>
    <definedName name="rry" localSheetId="6" hidden="1">{#N/A,#N/A,FALSE,"Aging Summary";#N/A,#N/A,FALSE,"Ratio Analysis";#N/A,#N/A,FALSE,"Test 120 Day Accts";#N/A,#N/A,FALSE,"Tickmarks"}</definedName>
    <definedName name="rry" localSheetId="7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localSheetId="1" hidden="1">{#N/A,#N/A,FALSE,"Aging Summary";#N/A,#N/A,FALSE,"Ratio Analysis";#N/A,#N/A,FALSE,"Test 120 Day Accts";#N/A,#N/A,FALSE,"Tickmarks"}</definedName>
    <definedName name="rtr" localSheetId="4" hidden="1">{#N/A,#N/A,FALSE,"Aging Summary";#N/A,#N/A,FALSE,"Ratio Analysis";#N/A,#N/A,FALSE,"Test 120 Day Accts";#N/A,#N/A,FALSE,"Tickmarks"}</definedName>
    <definedName name="rtr" localSheetId="3" hidden="1">{#N/A,#N/A,FALSE,"Aging Summary";#N/A,#N/A,FALSE,"Ratio Analysis";#N/A,#N/A,FALSE,"Test 120 Day Accts";#N/A,#N/A,FALSE,"Tickmarks"}</definedName>
    <definedName name="rtr" localSheetId="2" hidden="1">{#N/A,#N/A,FALSE,"Aging Summary";#N/A,#N/A,FALSE,"Ratio Analysis";#N/A,#N/A,FALSE,"Test 120 Day Accts";#N/A,#N/A,FALSE,"Tickmarks"}</definedName>
    <definedName name="rtr" localSheetId="5" hidden="1">{#N/A,#N/A,FALSE,"Aging Summary";#N/A,#N/A,FALSE,"Ratio Analysis";#N/A,#N/A,FALSE,"Test 120 Day Accts";#N/A,#N/A,FALSE,"Tickmarks"}</definedName>
    <definedName name="rtr" localSheetId="6" hidden="1">{#N/A,#N/A,FALSE,"Aging Summary";#N/A,#N/A,FALSE,"Ratio Analysis";#N/A,#N/A,FALSE,"Test 120 Day Accts";#N/A,#N/A,FALSE,"Tickmarks"}</definedName>
    <definedName name="rtr" localSheetId="7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localSheetId="1" hidden="1">{#N/A,#N/A,FALSE,"Aging Summary";#N/A,#N/A,FALSE,"Ratio Analysis";#N/A,#N/A,FALSE,"Test 120 Day Accts";#N/A,#N/A,FALSE,"Tickmarks"}</definedName>
    <definedName name="rtyr" localSheetId="4" hidden="1">{#N/A,#N/A,FALSE,"Aging Summary";#N/A,#N/A,FALSE,"Ratio Analysis";#N/A,#N/A,FALSE,"Test 120 Day Accts";#N/A,#N/A,FALSE,"Tickmarks"}</definedName>
    <definedName name="rtyr" localSheetId="3" hidden="1">{#N/A,#N/A,FALSE,"Aging Summary";#N/A,#N/A,FALSE,"Ratio Analysis";#N/A,#N/A,FALSE,"Test 120 Day Accts";#N/A,#N/A,FALSE,"Tickmarks"}</definedName>
    <definedName name="rtyr" localSheetId="2" hidden="1">{#N/A,#N/A,FALSE,"Aging Summary";#N/A,#N/A,FALSE,"Ratio Analysis";#N/A,#N/A,FALSE,"Test 120 Day Accts";#N/A,#N/A,FALSE,"Tickmarks"}</definedName>
    <definedName name="rtyr" localSheetId="5" hidden="1">{#N/A,#N/A,FALSE,"Aging Summary";#N/A,#N/A,FALSE,"Ratio Analysis";#N/A,#N/A,FALSE,"Test 120 Day Accts";#N/A,#N/A,FALSE,"Tickmarks"}</definedName>
    <definedName name="rtyr" localSheetId="6" hidden="1">{#N/A,#N/A,FALSE,"Aging Summary";#N/A,#N/A,FALSE,"Ratio Analysis";#N/A,#N/A,FALSE,"Test 120 Day Accts";#N/A,#N/A,FALSE,"Tickmarks"}</definedName>
    <definedName name="rtyr" localSheetId="7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rtytryty" localSheetId="1" hidden="1">{#N/A,#N/A,FALSE,"Aging Summary";#N/A,#N/A,FALSE,"Ratio Analysis";#N/A,#N/A,FALSE,"Test 120 Day Accts";#N/A,#N/A,FALSE,"Tickmarks"}</definedName>
    <definedName name="rtytryty" localSheetId="4" hidden="1">{#N/A,#N/A,FALSE,"Aging Summary";#N/A,#N/A,FALSE,"Ratio Analysis";#N/A,#N/A,FALSE,"Test 120 Day Accts";#N/A,#N/A,FALSE,"Tickmarks"}</definedName>
    <definedName name="rtytryty" localSheetId="3" hidden="1">{#N/A,#N/A,FALSE,"Aging Summary";#N/A,#N/A,FALSE,"Ratio Analysis";#N/A,#N/A,FALSE,"Test 120 Day Accts";#N/A,#N/A,FALSE,"Tickmarks"}</definedName>
    <definedName name="rtytryty" localSheetId="2" hidden="1">{#N/A,#N/A,FALSE,"Aging Summary";#N/A,#N/A,FALSE,"Ratio Analysis";#N/A,#N/A,FALSE,"Test 120 Day Accts";#N/A,#N/A,FALSE,"Tickmarks"}</definedName>
    <definedName name="rtytryty" localSheetId="5" hidden="1">{#N/A,#N/A,FALSE,"Aging Summary";#N/A,#N/A,FALSE,"Ratio Analysis";#N/A,#N/A,FALSE,"Test 120 Day Accts";#N/A,#N/A,FALSE,"Tickmarks"}</definedName>
    <definedName name="rtytryty" localSheetId="6" hidden="1">{#N/A,#N/A,FALSE,"Aging Summary";#N/A,#N/A,FALSE,"Ratio Analysis";#N/A,#N/A,FALSE,"Test 120 Day Accts";#N/A,#N/A,FALSE,"Tickmarks"}</definedName>
    <definedName name="rtytryty" localSheetId="7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localSheetId="1" hidden="1">{#N/A,#N/A,FALSE,"Aging Summary";#N/A,#N/A,FALSE,"Ratio Analysis";#N/A,#N/A,FALSE,"Test 120 Day Accts";#N/A,#N/A,FALSE,"Tickmarks"}</definedName>
    <definedName name="sadasd" localSheetId="4" hidden="1">{#N/A,#N/A,FALSE,"Aging Summary";#N/A,#N/A,FALSE,"Ratio Analysis";#N/A,#N/A,FALSE,"Test 120 Day Accts";#N/A,#N/A,FALSE,"Tickmarks"}</definedName>
    <definedName name="sadasd" localSheetId="3" hidden="1">{#N/A,#N/A,FALSE,"Aging Summary";#N/A,#N/A,FALSE,"Ratio Analysis";#N/A,#N/A,FALSE,"Test 120 Day Accts";#N/A,#N/A,FALSE,"Tickmarks"}</definedName>
    <definedName name="sadasd" localSheetId="2" hidden="1">{#N/A,#N/A,FALSE,"Aging Summary";#N/A,#N/A,FALSE,"Ratio Analysis";#N/A,#N/A,FALSE,"Test 120 Day Accts";#N/A,#N/A,FALSE,"Tickmarks"}</definedName>
    <definedName name="sadasd" localSheetId="5" hidden="1">{#N/A,#N/A,FALSE,"Aging Summary";#N/A,#N/A,FALSE,"Ratio Analysis";#N/A,#N/A,FALSE,"Test 120 Day Accts";#N/A,#N/A,FALSE,"Tickmarks"}</definedName>
    <definedName name="sadasd" localSheetId="6" hidden="1">{#N/A,#N/A,FALSE,"Aging Summary";#N/A,#N/A,FALSE,"Ratio Analysis";#N/A,#N/A,FALSE,"Test 120 Day Accts";#N/A,#N/A,FALSE,"Tickmarks"}</definedName>
    <definedName name="sadasd" localSheetId="7" hidden="1">{#N/A,#N/A,FALSE,"Aging Summary";#N/A,#N/A,FALSE,"Ratio Analysis";#N/A,#N/A,FALSE,"Test 120 Day Accts";#N/A,#N/A,FALSE,"Tickmarks"}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re" hidden="1">#REF!</definedName>
    <definedName name="tretert" hidden="1">#REF!</definedName>
    <definedName name="trryrytr" localSheetId="1" hidden="1">{#N/A,#N/A,FALSE,"Aging Summary";#N/A,#N/A,FALSE,"Ratio Analysis";#N/A,#N/A,FALSE,"Test 120 Day Accts";#N/A,#N/A,FALSE,"Tickmarks"}</definedName>
    <definedName name="trryrytr" localSheetId="4" hidden="1">{#N/A,#N/A,FALSE,"Aging Summary";#N/A,#N/A,FALSE,"Ratio Analysis";#N/A,#N/A,FALSE,"Test 120 Day Accts";#N/A,#N/A,FALSE,"Tickmarks"}</definedName>
    <definedName name="trryrytr" localSheetId="3" hidden="1">{#N/A,#N/A,FALSE,"Aging Summary";#N/A,#N/A,FALSE,"Ratio Analysis";#N/A,#N/A,FALSE,"Test 120 Day Accts";#N/A,#N/A,FALSE,"Tickmarks"}</definedName>
    <definedName name="trryrytr" localSheetId="2" hidden="1">{#N/A,#N/A,FALSE,"Aging Summary";#N/A,#N/A,FALSE,"Ratio Analysis";#N/A,#N/A,FALSE,"Test 120 Day Accts";#N/A,#N/A,FALSE,"Tickmarks"}</definedName>
    <definedName name="trryrytr" localSheetId="5" hidden="1">{#N/A,#N/A,FALSE,"Aging Summary";#N/A,#N/A,FALSE,"Ratio Analysis";#N/A,#N/A,FALSE,"Test 120 Day Accts";#N/A,#N/A,FALSE,"Tickmarks"}</definedName>
    <definedName name="trryrytr" localSheetId="6" hidden="1">{#N/A,#N/A,FALSE,"Aging Summary";#N/A,#N/A,FALSE,"Ratio Analysis";#N/A,#N/A,FALSE,"Test 120 Day Accts";#N/A,#N/A,FALSE,"Tickmarks"}</definedName>
    <definedName name="trryrytr" localSheetId="7" hidden="1">{#N/A,#N/A,FALSE,"Aging Summary";#N/A,#N/A,FALSE,"Ratio Analysis";#N/A,#N/A,FALSE,"Test 120 Day Accts";#N/A,#N/A,FALSE,"Tickmarks"}</definedName>
    <definedName name="trryrytr" hidden="1">{#N/A,#N/A,FALSE,"Aging Summary";#N/A,#N/A,FALSE,"Ratio Analysis";#N/A,#N/A,FALSE,"Test 120 Day Accts";#N/A,#N/A,FALSE,"Tickmarks"}</definedName>
    <definedName name="trtret" localSheetId="1" hidden="1">{#N/A,#N/A,FALSE,"Aging Summary";#N/A,#N/A,FALSE,"Ratio Analysis";#N/A,#N/A,FALSE,"Test 120 Day Accts";#N/A,#N/A,FALSE,"Tickmarks"}</definedName>
    <definedName name="trtret" localSheetId="4" hidden="1">{#N/A,#N/A,FALSE,"Aging Summary";#N/A,#N/A,FALSE,"Ratio Analysis";#N/A,#N/A,FALSE,"Test 120 Day Accts";#N/A,#N/A,FALSE,"Tickmarks"}</definedName>
    <definedName name="trtret" localSheetId="3" hidden="1">{#N/A,#N/A,FALSE,"Aging Summary";#N/A,#N/A,FALSE,"Ratio Analysis";#N/A,#N/A,FALSE,"Test 120 Day Accts";#N/A,#N/A,FALSE,"Tickmarks"}</definedName>
    <definedName name="trtret" localSheetId="2" hidden="1">{#N/A,#N/A,FALSE,"Aging Summary";#N/A,#N/A,FALSE,"Ratio Analysis";#N/A,#N/A,FALSE,"Test 120 Day Accts";#N/A,#N/A,FALSE,"Tickmarks"}</definedName>
    <definedName name="trtret" localSheetId="5" hidden="1">{#N/A,#N/A,FALSE,"Aging Summary";#N/A,#N/A,FALSE,"Ratio Analysis";#N/A,#N/A,FALSE,"Test 120 Day Accts";#N/A,#N/A,FALSE,"Tickmarks"}</definedName>
    <definedName name="trtret" localSheetId="6" hidden="1">{#N/A,#N/A,FALSE,"Aging Summary";#N/A,#N/A,FALSE,"Ratio Analysis";#N/A,#N/A,FALSE,"Test 120 Day Accts";#N/A,#N/A,FALSE,"Tickmarks"}</definedName>
    <definedName name="trtret" localSheetId="7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localSheetId="1" hidden="1">{#N/A,#N/A,FALSE,"Aging Summary";#N/A,#N/A,FALSE,"Ratio Analysis";#N/A,#N/A,FALSE,"Test 120 Day Accts";#N/A,#N/A,FALSE,"Tickmarks"}</definedName>
    <definedName name="tryryr" localSheetId="4" hidden="1">{#N/A,#N/A,FALSE,"Aging Summary";#N/A,#N/A,FALSE,"Ratio Analysis";#N/A,#N/A,FALSE,"Test 120 Day Accts";#N/A,#N/A,FALSE,"Tickmarks"}</definedName>
    <definedName name="tryryr" localSheetId="3" hidden="1">{#N/A,#N/A,FALSE,"Aging Summary";#N/A,#N/A,FALSE,"Ratio Analysis";#N/A,#N/A,FALSE,"Test 120 Day Accts";#N/A,#N/A,FALSE,"Tickmarks"}</definedName>
    <definedName name="tryryr" localSheetId="2" hidden="1">{#N/A,#N/A,FALSE,"Aging Summary";#N/A,#N/A,FALSE,"Ratio Analysis";#N/A,#N/A,FALSE,"Test 120 Day Accts";#N/A,#N/A,FALSE,"Tickmarks"}</definedName>
    <definedName name="tryryr" localSheetId="5" hidden="1">{#N/A,#N/A,FALSE,"Aging Summary";#N/A,#N/A,FALSE,"Ratio Analysis";#N/A,#N/A,FALSE,"Test 120 Day Accts";#N/A,#N/A,FALSE,"Tickmarks"}</definedName>
    <definedName name="tryryr" localSheetId="6" hidden="1">{#N/A,#N/A,FALSE,"Aging Summary";#N/A,#N/A,FALSE,"Ratio Analysis";#N/A,#N/A,FALSE,"Test 120 Day Accts";#N/A,#N/A,FALSE,"Tickmarks"}</definedName>
    <definedName name="tryryr" localSheetId="7" hidden="1">{#N/A,#N/A,FALSE,"Aging Summary";#N/A,#N/A,FALSE,"Ratio Analysis";#N/A,#N/A,FALSE,"Test 120 Day Accts";#N/A,#N/A,FALSE,"Tickmarks"}</definedName>
    <definedName name="tryryr" hidden="1">{#N/A,#N/A,FALSE,"Aging Summary";#N/A,#N/A,FALSE,"Ratio Analysis";#N/A,#N/A,FALSE,"Test 120 Day Accts";#N/A,#N/A,FALSE,"Tickmarks"}</definedName>
    <definedName name="trytryr" localSheetId="1" hidden="1">{#N/A,#N/A,FALSE,"Aging Summary";#N/A,#N/A,FALSE,"Ratio Analysis";#N/A,#N/A,FALSE,"Test 120 Day Accts";#N/A,#N/A,FALSE,"Tickmarks"}</definedName>
    <definedName name="trytryr" localSheetId="4" hidden="1">{#N/A,#N/A,FALSE,"Aging Summary";#N/A,#N/A,FALSE,"Ratio Analysis";#N/A,#N/A,FALSE,"Test 120 Day Accts";#N/A,#N/A,FALSE,"Tickmarks"}</definedName>
    <definedName name="trytryr" localSheetId="3" hidden="1">{#N/A,#N/A,FALSE,"Aging Summary";#N/A,#N/A,FALSE,"Ratio Analysis";#N/A,#N/A,FALSE,"Test 120 Day Accts";#N/A,#N/A,FALSE,"Tickmarks"}</definedName>
    <definedName name="trytryr" localSheetId="2" hidden="1">{#N/A,#N/A,FALSE,"Aging Summary";#N/A,#N/A,FALSE,"Ratio Analysis";#N/A,#N/A,FALSE,"Test 120 Day Accts";#N/A,#N/A,FALSE,"Tickmarks"}</definedName>
    <definedName name="trytryr" localSheetId="5" hidden="1">{#N/A,#N/A,FALSE,"Aging Summary";#N/A,#N/A,FALSE,"Ratio Analysis";#N/A,#N/A,FALSE,"Test 120 Day Accts";#N/A,#N/A,FALSE,"Tickmarks"}</definedName>
    <definedName name="trytryr" localSheetId="6" hidden="1">{#N/A,#N/A,FALSE,"Aging Summary";#N/A,#N/A,FALSE,"Ratio Analysis";#N/A,#N/A,FALSE,"Test 120 Day Accts";#N/A,#N/A,FALSE,"Tickmarks"}</definedName>
    <definedName name="trytryr" localSheetId="7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localSheetId="1" hidden="1">{#N/A,#N/A,FALSE,"Aging Summary";#N/A,#N/A,FALSE,"Ratio Analysis";#N/A,#N/A,FALSE,"Test 120 Day Accts";#N/A,#N/A,FALSE,"Tickmarks"}</definedName>
    <definedName name="tryytryy" localSheetId="4" hidden="1">{#N/A,#N/A,FALSE,"Aging Summary";#N/A,#N/A,FALSE,"Ratio Analysis";#N/A,#N/A,FALSE,"Test 120 Day Accts";#N/A,#N/A,FALSE,"Tickmarks"}</definedName>
    <definedName name="tryytryy" localSheetId="3" hidden="1">{#N/A,#N/A,FALSE,"Aging Summary";#N/A,#N/A,FALSE,"Ratio Analysis";#N/A,#N/A,FALSE,"Test 120 Day Accts";#N/A,#N/A,FALSE,"Tickmarks"}</definedName>
    <definedName name="tryytryy" localSheetId="2" hidden="1">{#N/A,#N/A,FALSE,"Aging Summary";#N/A,#N/A,FALSE,"Ratio Analysis";#N/A,#N/A,FALSE,"Test 120 Day Accts";#N/A,#N/A,FALSE,"Tickmarks"}</definedName>
    <definedName name="tryytryy" localSheetId="5" hidden="1">{#N/A,#N/A,FALSE,"Aging Summary";#N/A,#N/A,FALSE,"Ratio Analysis";#N/A,#N/A,FALSE,"Test 120 Day Accts";#N/A,#N/A,FALSE,"Tickmarks"}</definedName>
    <definedName name="tryytryy" localSheetId="6" hidden="1">{#N/A,#N/A,FALSE,"Aging Summary";#N/A,#N/A,FALSE,"Ratio Analysis";#N/A,#N/A,FALSE,"Test 120 Day Accts";#N/A,#N/A,FALSE,"Tickmarks"}</definedName>
    <definedName name="tryytryy" localSheetId="7" hidden="1">{#N/A,#N/A,FALSE,"Aging Summary";#N/A,#N/A,FALSE,"Ratio Analysis";#N/A,#N/A,FALSE,"Test 120 Day Accts";#N/A,#N/A,FALSE,"Tickmarks"}</definedName>
    <definedName name="tryytryy" hidden="1">{#N/A,#N/A,FALSE,"Aging Summary";#N/A,#N/A,FALSE,"Ratio Analysis";#N/A,#N/A,FALSE,"Test 120 Day Accts";#N/A,#N/A,FALSE,"Tickmarks"}</definedName>
    <definedName name="TT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localSheetId="1" hidden="1">{#N/A,#N/A,FALSE,"Aging Summary";#N/A,#N/A,FALSE,"Ratio Analysis";#N/A,#N/A,FALSE,"Test 120 Day Accts";#N/A,#N/A,FALSE,"Tickmarks"}</definedName>
    <definedName name="ttt" localSheetId="4" hidden="1">{#N/A,#N/A,FALSE,"Aging Summary";#N/A,#N/A,FALSE,"Ratio Analysis";#N/A,#N/A,FALSE,"Test 120 Day Accts";#N/A,#N/A,FALSE,"Tickmarks"}</definedName>
    <definedName name="ttt" localSheetId="3" hidden="1">{#N/A,#N/A,FALSE,"Aging Summary";#N/A,#N/A,FALSE,"Ratio Analysis";#N/A,#N/A,FALSE,"Test 120 Day Accts";#N/A,#N/A,FALSE,"Tickmarks"}</definedName>
    <definedName name="ttt" localSheetId="2" hidden="1">{#N/A,#N/A,FALSE,"Aging Summary";#N/A,#N/A,FALSE,"Ratio Analysis";#N/A,#N/A,FALSE,"Test 120 Day Accts";#N/A,#N/A,FALSE,"Tickmarks"}</definedName>
    <definedName name="ttt" localSheetId="5" hidden="1">{#N/A,#N/A,FALSE,"Aging Summary";#N/A,#N/A,FALSE,"Ratio Analysis";#N/A,#N/A,FALSE,"Test 120 Day Accts";#N/A,#N/A,FALSE,"Tickmarks"}</definedName>
    <definedName name="ttt" localSheetId="6" hidden="1">{#N/A,#N/A,FALSE,"Aging Summary";#N/A,#N/A,FALSE,"Ratio Analysis";#N/A,#N/A,FALSE,"Test 120 Day Accts";#N/A,#N/A,FALSE,"Tickmarks"}</definedName>
    <definedName name="ttt" localSheetId="7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localSheetId="1" hidden="1">{#N/A,#N/A,FALSE,"Aging Summary";#N/A,#N/A,FALSE,"Ratio Analysis";#N/A,#N/A,FALSE,"Test 120 Day Accts";#N/A,#N/A,FALSE,"Tickmarks"}</definedName>
    <definedName name="tuytu" localSheetId="4" hidden="1">{#N/A,#N/A,FALSE,"Aging Summary";#N/A,#N/A,FALSE,"Ratio Analysis";#N/A,#N/A,FALSE,"Test 120 Day Accts";#N/A,#N/A,FALSE,"Tickmarks"}</definedName>
    <definedName name="tuytu" localSheetId="3" hidden="1">{#N/A,#N/A,FALSE,"Aging Summary";#N/A,#N/A,FALSE,"Ratio Analysis";#N/A,#N/A,FALSE,"Test 120 Day Accts";#N/A,#N/A,FALSE,"Tickmarks"}</definedName>
    <definedName name="tuytu" localSheetId="2" hidden="1">{#N/A,#N/A,FALSE,"Aging Summary";#N/A,#N/A,FALSE,"Ratio Analysis";#N/A,#N/A,FALSE,"Test 120 Day Accts";#N/A,#N/A,FALSE,"Tickmarks"}</definedName>
    <definedName name="tuytu" localSheetId="5" hidden="1">{#N/A,#N/A,FALSE,"Aging Summary";#N/A,#N/A,FALSE,"Ratio Analysis";#N/A,#N/A,FALSE,"Test 120 Day Accts";#N/A,#N/A,FALSE,"Tickmarks"}</definedName>
    <definedName name="tuytu" localSheetId="6" hidden="1">{#N/A,#N/A,FALSE,"Aging Summary";#N/A,#N/A,FALSE,"Ratio Analysis";#N/A,#N/A,FALSE,"Test 120 Day Accts";#N/A,#N/A,FALSE,"Tickmarks"}</definedName>
    <definedName name="tuytu" localSheetId="7" hidden="1">{#N/A,#N/A,FALSE,"Aging Summary";#N/A,#N/A,FALSE,"Ratio Analysis";#N/A,#N/A,FALSE,"Test 120 Day Accts";#N/A,#N/A,FALSE,"Tickmarks"}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localSheetId="1" hidden="1">{#N/A,#N/A,FALSE,"Aging Summary";#N/A,#N/A,FALSE,"Ratio Analysis";#N/A,#N/A,FALSE,"Test 120 Day Accts";#N/A,#N/A,FALSE,"Tickmarks"}</definedName>
    <definedName name="tyty" localSheetId="4" hidden="1">{#N/A,#N/A,FALSE,"Aging Summary";#N/A,#N/A,FALSE,"Ratio Analysis";#N/A,#N/A,FALSE,"Test 120 Day Accts";#N/A,#N/A,FALSE,"Tickmarks"}</definedName>
    <definedName name="tyty" localSheetId="3" hidden="1">{#N/A,#N/A,FALSE,"Aging Summary";#N/A,#N/A,FALSE,"Ratio Analysis";#N/A,#N/A,FALSE,"Test 120 Day Accts";#N/A,#N/A,FALSE,"Tickmarks"}</definedName>
    <definedName name="tyty" localSheetId="2" hidden="1">{#N/A,#N/A,FALSE,"Aging Summary";#N/A,#N/A,FALSE,"Ratio Analysis";#N/A,#N/A,FALSE,"Test 120 Day Accts";#N/A,#N/A,FALSE,"Tickmarks"}</definedName>
    <definedName name="tyty" localSheetId="5" hidden="1">{#N/A,#N/A,FALSE,"Aging Summary";#N/A,#N/A,FALSE,"Ratio Analysis";#N/A,#N/A,FALSE,"Test 120 Day Accts";#N/A,#N/A,FALSE,"Tickmarks"}</definedName>
    <definedName name="tyty" localSheetId="6" hidden="1">{#N/A,#N/A,FALSE,"Aging Summary";#N/A,#N/A,FALSE,"Ratio Analysis";#N/A,#N/A,FALSE,"Test 120 Day Accts";#N/A,#N/A,FALSE,"Tickmarks"}</definedName>
    <definedName name="tyty" localSheetId="7" hidden="1">{#N/A,#N/A,FALSE,"Aging Summary";#N/A,#N/A,FALSE,"Ratio Analysis";#N/A,#N/A,FALSE,"Test 120 Day Accts";#N/A,#N/A,FALSE,"Tickmarks"}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localSheetId="1" hidden="1">{#N/A,#N/A,FALSE,"Aging Summary";#N/A,#N/A,FALSE,"Ratio Analysis";#N/A,#N/A,FALSE,"Test 120 Day Accts";#N/A,#N/A,FALSE,"Tickmarks"}</definedName>
    <definedName name="uu" localSheetId="4" hidden="1">{#N/A,#N/A,FALSE,"Aging Summary";#N/A,#N/A,FALSE,"Ratio Analysis";#N/A,#N/A,FALSE,"Test 120 Day Accts";#N/A,#N/A,FALSE,"Tickmarks"}</definedName>
    <definedName name="uu" localSheetId="3" hidden="1">{#N/A,#N/A,FALSE,"Aging Summary";#N/A,#N/A,FALSE,"Ratio Analysis";#N/A,#N/A,FALSE,"Test 120 Day Accts";#N/A,#N/A,FALSE,"Tickmarks"}</definedName>
    <definedName name="uu" localSheetId="2" hidden="1">{#N/A,#N/A,FALSE,"Aging Summary";#N/A,#N/A,FALSE,"Ratio Analysis";#N/A,#N/A,FALSE,"Test 120 Day Accts";#N/A,#N/A,FALSE,"Tickmarks"}</definedName>
    <definedName name="uu" localSheetId="5" hidden="1">{#N/A,#N/A,FALSE,"Aging Summary";#N/A,#N/A,FALSE,"Ratio Analysis";#N/A,#N/A,FALSE,"Test 120 Day Accts";#N/A,#N/A,FALSE,"Tickmarks"}</definedName>
    <definedName name="uu" localSheetId="6" hidden="1">{#N/A,#N/A,FALSE,"Aging Summary";#N/A,#N/A,FALSE,"Ratio Analysis";#N/A,#N/A,FALSE,"Test 120 Day Accts";#N/A,#N/A,FALSE,"Tickmarks"}</definedName>
    <definedName name="uu" localSheetId="7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1" hidden="1">{#N/A,#N/A,FALSE,"Aging Summary";#N/A,#N/A,FALSE,"Ratio Analysis";#N/A,#N/A,FALSE,"Test 120 Day Accts";#N/A,#N/A,FALSE,"Tickmarks"}</definedName>
    <definedName name="uuuu" localSheetId="4" hidden="1">{#N/A,#N/A,FALSE,"Aging Summary";#N/A,#N/A,FALSE,"Ratio Analysis";#N/A,#N/A,FALSE,"Test 120 Day Accts";#N/A,#N/A,FALSE,"Tickmarks"}</definedName>
    <definedName name="uuuu" localSheetId="3" hidden="1">{#N/A,#N/A,FALSE,"Aging Summary";#N/A,#N/A,FALSE,"Ratio Analysis";#N/A,#N/A,FALSE,"Test 120 Day Accts";#N/A,#N/A,FALSE,"Tickmarks"}</definedName>
    <definedName name="uuuu" localSheetId="2" hidden="1">{#N/A,#N/A,FALSE,"Aging Summary";#N/A,#N/A,FALSE,"Ratio Analysis";#N/A,#N/A,FALSE,"Test 120 Day Accts";#N/A,#N/A,FALSE,"Tickmarks"}</definedName>
    <definedName name="uuuu" localSheetId="5" hidden="1">{#N/A,#N/A,FALSE,"Aging Summary";#N/A,#N/A,FALSE,"Ratio Analysis";#N/A,#N/A,FALSE,"Test 120 Day Accts";#N/A,#N/A,FALSE,"Tickmarks"}</definedName>
    <definedName name="uuuu" localSheetId="6" hidden="1">{#N/A,#N/A,FALSE,"Aging Summary";#N/A,#N/A,FALSE,"Ratio Analysis";#N/A,#N/A,FALSE,"Test 120 Day Accts";#N/A,#N/A,FALSE,"Tickmarks"}</definedName>
    <definedName name="uuuu" localSheetId="7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2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5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6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7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localSheetId="1" hidden="1">{#N/A,#N/A,FALSE,"Aging Summary";#N/A,#N/A,FALSE,"Ratio Analysis";#N/A,#N/A,FALSE,"Test 120 Day Accts";#N/A,#N/A,FALSE,"Tickmarks"}</definedName>
    <definedName name="v" localSheetId="4" hidden="1">{#N/A,#N/A,FALSE,"Aging Summary";#N/A,#N/A,FALSE,"Ratio Analysis";#N/A,#N/A,FALSE,"Test 120 Day Accts";#N/A,#N/A,FALSE,"Tickmarks"}</definedName>
    <definedName name="v" localSheetId="3" hidden="1">{#N/A,#N/A,FALSE,"Aging Summary";#N/A,#N/A,FALSE,"Ratio Analysis";#N/A,#N/A,FALSE,"Test 120 Day Accts";#N/A,#N/A,FALSE,"Tickmarks"}</definedName>
    <definedName name="v" localSheetId="2" hidden="1">{#N/A,#N/A,FALSE,"Aging Summary";#N/A,#N/A,FALSE,"Ratio Analysis";#N/A,#N/A,FALSE,"Test 120 Day Accts";#N/A,#N/A,FALSE,"Tickmarks"}</definedName>
    <definedName name="v" localSheetId="5" hidden="1">{#N/A,#N/A,FALSE,"Aging Summary";#N/A,#N/A,FALSE,"Ratio Analysis";#N/A,#N/A,FALSE,"Test 120 Day Accts";#N/A,#N/A,FALSE,"Tickmarks"}</definedName>
    <definedName name="v" localSheetId="6" hidden="1">{#N/A,#N/A,FALSE,"Aging Summary";#N/A,#N/A,FALSE,"Ratio Analysis";#N/A,#N/A,FALSE,"Test 120 Day Accts";#N/A,#N/A,FALSE,"Tickmarks"}</definedName>
    <definedName name="v" localSheetId="7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localSheetId="1" hidden="1">{#N/A,#N/A,FALSE,"Aging Summary";#N/A,#N/A,FALSE,"Ratio Analysis";#N/A,#N/A,FALSE,"Test 120 Day Accts";#N/A,#N/A,FALSE,"Tickmarks"}</definedName>
    <definedName name="vbbbbbbbbb" localSheetId="4" hidden="1">{#N/A,#N/A,FALSE,"Aging Summary";#N/A,#N/A,FALSE,"Ratio Analysis";#N/A,#N/A,FALSE,"Test 120 Day Accts";#N/A,#N/A,FALSE,"Tickmarks"}</definedName>
    <definedName name="vbbbbbbbbb" localSheetId="3" hidden="1">{#N/A,#N/A,FALSE,"Aging Summary";#N/A,#N/A,FALSE,"Ratio Analysis";#N/A,#N/A,FALSE,"Test 120 Day Accts";#N/A,#N/A,FALSE,"Tickmarks"}</definedName>
    <definedName name="vbbbbbbbbb" localSheetId="2" hidden="1">{#N/A,#N/A,FALSE,"Aging Summary";#N/A,#N/A,FALSE,"Ratio Analysis";#N/A,#N/A,FALSE,"Test 120 Day Accts";#N/A,#N/A,FALSE,"Tickmarks"}</definedName>
    <definedName name="vbbbbbbbbb" localSheetId="5" hidden="1">{#N/A,#N/A,FALSE,"Aging Summary";#N/A,#N/A,FALSE,"Ratio Analysis";#N/A,#N/A,FALSE,"Test 120 Day Accts";#N/A,#N/A,FALSE,"Tickmarks"}</definedName>
    <definedName name="vbbbbbbbbb" localSheetId="6" hidden="1">{#N/A,#N/A,FALSE,"Aging Summary";#N/A,#N/A,FALSE,"Ratio Analysis";#N/A,#N/A,FALSE,"Test 120 Day Accts";#N/A,#N/A,FALSE,"Tickmarks"}</definedName>
    <definedName name="vbbbbbbbbb" localSheetId="7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localSheetId="1" hidden="1">{#N/A,#N/A,FALSE,"Aging Summary";#N/A,#N/A,FALSE,"Ratio Analysis";#N/A,#N/A,FALSE,"Test 120 Day Accts";#N/A,#N/A,FALSE,"Tickmarks"}</definedName>
    <definedName name="vcbvcbvcbc" localSheetId="4" hidden="1">{#N/A,#N/A,FALSE,"Aging Summary";#N/A,#N/A,FALSE,"Ratio Analysis";#N/A,#N/A,FALSE,"Test 120 Day Accts";#N/A,#N/A,FALSE,"Tickmarks"}</definedName>
    <definedName name="vcbvcbvcbc" localSheetId="3" hidden="1">{#N/A,#N/A,FALSE,"Aging Summary";#N/A,#N/A,FALSE,"Ratio Analysis";#N/A,#N/A,FALSE,"Test 120 Day Accts";#N/A,#N/A,FALSE,"Tickmarks"}</definedName>
    <definedName name="vcbvcbvcbc" localSheetId="2" hidden="1">{#N/A,#N/A,FALSE,"Aging Summary";#N/A,#N/A,FALSE,"Ratio Analysis";#N/A,#N/A,FALSE,"Test 120 Day Accts";#N/A,#N/A,FALSE,"Tickmarks"}</definedName>
    <definedName name="vcbvcbvcbc" localSheetId="5" hidden="1">{#N/A,#N/A,FALSE,"Aging Summary";#N/A,#N/A,FALSE,"Ratio Analysis";#N/A,#N/A,FALSE,"Test 120 Day Accts";#N/A,#N/A,FALSE,"Tickmarks"}</definedName>
    <definedName name="vcbvcbvcbc" localSheetId="6" hidden="1">{#N/A,#N/A,FALSE,"Aging Summary";#N/A,#N/A,FALSE,"Ratio Analysis";#N/A,#N/A,FALSE,"Test 120 Day Accts";#N/A,#N/A,FALSE,"Tickmarks"}</definedName>
    <definedName name="vcbvcbvcbc" localSheetId="7" hidden="1">{#N/A,#N/A,FALSE,"Aging Summary";#N/A,#N/A,FALSE,"Ratio Analysis";#N/A,#N/A,FALSE,"Test 120 Day Accts";#N/A,#N/A,FALSE,"Tickmarks"}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localSheetId="1" hidden="1">{#N/A,#N/A,FALSE,"Aging Summary";#N/A,#N/A,FALSE,"Ratio Analysis";#N/A,#N/A,FALSE,"Test 120 Day Accts";#N/A,#N/A,FALSE,"Tickmarks"}</definedName>
    <definedName name="w" localSheetId="4" hidden="1">{#N/A,#N/A,FALSE,"Aging Summary";#N/A,#N/A,FALSE,"Ratio Analysis";#N/A,#N/A,FALSE,"Test 120 Day Accts";#N/A,#N/A,FALSE,"Tickmarks"}</definedName>
    <definedName name="w" localSheetId="3" hidden="1">{#N/A,#N/A,FALSE,"Aging Summary";#N/A,#N/A,FALSE,"Ratio Analysis";#N/A,#N/A,FALSE,"Test 120 Day Accts";#N/A,#N/A,FALSE,"Tickmarks"}</definedName>
    <definedName name="w" localSheetId="2" hidden="1">{#N/A,#N/A,FALSE,"Aging Summary";#N/A,#N/A,FALSE,"Ratio Analysis";#N/A,#N/A,FALSE,"Test 120 Day Accts";#N/A,#N/A,FALSE,"Tickmarks"}</definedName>
    <definedName name="w" localSheetId="5" hidden="1">{#N/A,#N/A,FALSE,"Aging Summary";#N/A,#N/A,FALSE,"Ratio Analysis";#N/A,#N/A,FALSE,"Test 120 Day Accts";#N/A,#N/A,FALSE,"Tickmarks"}</definedName>
    <definedName name="w" localSheetId="6" hidden="1">{#N/A,#N/A,FALSE,"Aging Summary";#N/A,#N/A,FALSE,"Ratio Analysis";#N/A,#N/A,FALSE,"Test 120 Day Accts";#N/A,#N/A,FALSE,"Tickmarks"}</definedName>
    <definedName name="w" localSheetId="7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errr" localSheetId="1" hidden="1">{#N/A,#N/A,FALSE,"Aging Summary";#N/A,#N/A,FALSE,"Ratio Analysis";#N/A,#N/A,FALSE,"Test 120 Day Accts";#N/A,#N/A,FALSE,"Tickmarks"}</definedName>
    <definedName name="werrr" localSheetId="4" hidden="1">{#N/A,#N/A,FALSE,"Aging Summary";#N/A,#N/A,FALSE,"Ratio Analysis";#N/A,#N/A,FALSE,"Test 120 Day Accts";#N/A,#N/A,FALSE,"Tickmarks"}</definedName>
    <definedName name="werrr" localSheetId="3" hidden="1">{#N/A,#N/A,FALSE,"Aging Summary";#N/A,#N/A,FALSE,"Ratio Analysis";#N/A,#N/A,FALSE,"Test 120 Day Accts";#N/A,#N/A,FALSE,"Tickmarks"}</definedName>
    <definedName name="werrr" localSheetId="2" hidden="1">{#N/A,#N/A,FALSE,"Aging Summary";#N/A,#N/A,FALSE,"Ratio Analysis";#N/A,#N/A,FALSE,"Test 120 Day Accts";#N/A,#N/A,FALSE,"Tickmarks"}</definedName>
    <definedName name="werrr" localSheetId="5" hidden="1">{#N/A,#N/A,FALSE,"Aging Summary";#N/A,#N/A,FALSE,"Ratio Analysis";#N/A,#N/A,FALSE,"Test 120 Day Accts";#N/A,#N/A,FALSE,"Tickmarks"}</definedName>
    <definedName name="werrr" localSheetId="6" hidden="1">{#N/A,#N/A,FALSE,"Aging Summary";#N/A,#N/A,FALSE,"Ratio Analysis";#N/A,#N/A,FALSE,"Test 120 Day Accts";#N/A,#N/A,FALSE,"Tickmarks"}</definedName>
    <definedName name="werrr" localSheetId="7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2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5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6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7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localSheetId="4" hidden="1">{"year1",#N/A,FALSE,"compare";"year2",#N/A,FALSE,"compare";"year3",#N/A,FALSE,"compare";"year4",#N/A,FALSE,"compare";"year5",#N/A,FALSE,"compare"}</definedName>
    <definedName name="wrn.compare5yrs." localSheetId="3" hidden="1">{"year1",#N/A,FALSE,"compare";"year2",#N/A,FALSE,"compare";"year3",#N/A,FALSE,"compare";"year4",#N/A,FALSE,"compare";"year5",#N/A,FALSE,"compare"}</definedName>
    <definedName name="wrn.compare5yrs." localSheetId="2" hidden="1">{"year1",#N/A,FALSE,"compare";"year2",#N/A,FALSE,"compare";"year3",#N/A,FALSE,"compare";"year4",#N/A,FALSE,"compare";"year5",#N/A,FALSE,"compare"}</definedName>
    <definedName name="wrn.compare5yrs." localSheetId="5" hidden="1">{"year1",#N/A,FALSE,"compare";"year2",#N/A,FALSE,"compare";"year3",#N/A,FALSE,"compare";"year4",#N/A,FALSE,"compare";"year5",#N/A,FALSE,"compare"}</definedName>
    <definedName name="wrn.compare5yrs." localSheetId="6" hidden="1">{"year1",#N/A,FALSE,"compare";"year2",#N/A,FALSE,"compare";"year3",#N/A,FALSE,"compare";"year4",#N/A,FALSE,"compare";"year5",#N/A,FALSE,"compare"}</definedName>
    <definedName name="wrn.compare5yrs." localSheetId="7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2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7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localSheetId="1" hidden="1">{"datatable",#N/A,FALSE,"Cust.Adds_Volumes"}</definedName>
    <definedName name="wrn.custadds_volumes." localSheetId="4" hidden="1">{"datatable",#N/A,FALSE,"Cust.Adds_Volumes"}</definedName>
    <definedName name="wrn.custadds_volumes." localSheetId="3" hidden="1">{"datatable",#N/A,FALSE,"Cust.Adds_Volumes"}</definedName>
    <definedName name="wrn.custadds_volumes." localSheetId="2" hidden="1">{"datatable",#N/A,FALSE,"Cust.Adds_Volumes"}</definedName>
    <definedName name="wrn.custadds_volumes." localSheetId="5" hidden="1">{"datatable",#N/A,FALSE,"Cust.Adds_Volumes"}</definedName>
    <definedName name="wrn.custadds_volumes." localSheetId="6" hidden="1">{"datatable",#N/A,FALSE,"Cust.Adds_Volumes"}</definedName>
    <definedName name="wrn.custadds_volumes." localSheetId="7" hidden="1">{"datatable",#N/A,FALSE,"Cust.Adds_Volumes"}</definedName>
    <definedName name="wrn.custadds_volumes." hidden="1">{"datatable",#N/A,FALSE,"Cust.Adds_Volumes"}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localSheetId="1" hidden="1">{"income",#N/A,FALSE,"income_statement"}</definedName>
    <definedName name="wrn.income." localSheetId="4" hidden="1">{"income",#N/A,FALSE,"income_statement"}</definedName>
    <definedName name="wrn.income." localSheetId="3" hidden="1">{"income",#N/A,FALSE,"income_statement"}</definedName>
    <definedName name="wrn.income." localSheetId="2" hidden="1">{"income",#N/A,FALSE,"income_statement"}</definedName>
    <definedName name="wrn.income." localSheetId="5" hidden="1">{"income",#N/A,FALSE,"income_statement"}</definedName>
    <definedName name="wrn.income." localSheetId="6" hidden="1">{"income",#N/A,FALSE,"income_statement"}</definedName>
    <definedName name="wrn.income." localSheetId="7" hidden="1">{"income",#N/A,FALSE,"income_statement"}</definedName>
    <definedName name="wrn.income." hidden="1">{"income",#N/A,FALSE,"income_statement"}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2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5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6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7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localSheetId="4" hidden="1">{"OM_data",#N/A,FALSE,"O&amp;M Data Table";"OM_regulatory_adjustments",#N/A,FALSE,"O&amp;M Data Table";"OM_select_data",#N/A,FALSE,"O&amp;M Data Table"}</definedName>
    <definedName name="wrn.OMreport." localSheetId="3" hidden="1">{"OM_data",#N/A,FALSE,"O&amp;M Data Table";"OM_regulatory_adjustments",#N/A,FALSE,"O&amp;M Data Table";"OM_select_data",#N/A,FALSE,"O&amp;M Data Table"}</definedName>
    <definedName name="wrn.OMreport." localSheetId="2" hidden="1">{"OM_data",#N/A,FALSE,"O&amp;M Data Table";"OM_regulatory_adjustments",#N/A,FALSE,"O&amp;M Data Table";"OM_select_data",#N/A,FALSE,"O&amp;M Data Table"}</definedName>
    <definedName name="wrn.OMreport." localSheetId="5" hidden="1">{"OM_data",#N/A,FALSE,"O&amp;M Data Table";"OM_regulatory_adjustments",#N/A,FALSE,"O&amp;M Data Table";"OM_select_data",#N/A,FALSE,"O&amp;M Data Table"}</definedName>
    <definedName name="wrn.OMreport." localSheetId="6" hidden="1">{"OM_data",#N/A,FALSE,"O&amp;M Data Table";"OM_regulatory_adjustments",#N/A,FALSE,"O&amp;M Data Table";"OM_select_data",#N/A,FALSE,"O&amp;M Data Table"}</definedName>
    <definedName name="wrn.OMreport." localSheetId="7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2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7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localSheetId="1" hidden="1">{#N/A,#N/A,FALSE,"Aging Summary";#N/A,#N/A,FALSE,"Ratio Analysis";#N/A,#N/A,FALSE,"Test 120 Day Accts";#N/A,#N/A,FALSE,"Tickmarks"}</definedName>
    <definedName name="xzcxzcxzc" localSheetId="4" hidden="1">{#N/A,#N/A,FALSE,"Aging Summary";#N/A,#N/A,FALSE,"Ratio Analysis";#N/A,#N/A,FALSE,"Test 120 Day Accts";#N/A,#N/A,FALSE,"Tickmarks"}</definedName>
    <definedName name="xzcxzcxzc" localSheetId="3" hidden="1">{#N/A,#N/A,FALSE,"Aging Summary";#N/A,#N/A,FALSE,"Ratio Analysis";#N/A,#N/A,FALSE,"Test 120 Day Accts";#N/A,#N/A,FALSE,"Tickmarks"}</definedName>
    <definedName name="xzcxzcxzc" localSheetId="2" hidden="1">{#N/A,#N/A,FALSE,"Aging Summary";#N/A,#N/A,FALSE,"Ratio Analysis";#N/A,#N/A,FALSE,"Test 120 Day Accts";#N/A,#N/A,FALSE,"Tickmarks"}</definedName>
    <definedName name="xzcxzcxzc" localSheetId="5" hidden="1">{#N/A,#N/A,FALSE,"Aging Summary";#N/A,#N/A,FALSE,"Ratio Analysis";#N/A,#N/A,FALSE,"Test 120 Day Accts";#N/A,#N/A,FALSE,"Tickmarks"}</definedName>
    <definedName name="xzcxzcxzc" localSheetId="6" hidden="1">{#N/A,#N/A,FALSE,"Aging Summary";#N/A,#N/A,FALSE,"Ratio Analysis";#N/A,#N/A,FALSE,"Test 120 Day Accts";#N/A,#N/A,FALSE,"Tickmarks"}</definedName>
    <definedName name="xzcxzcxzc" localSheetId="7" hidden="1">{#N/A,#N/A,FALSE,"Aging Summary";#N/A,#N/A,FALSE,"Ratio Analysis";#N/A,#N/A,FALSE,"Test 120 Day Accts";#N/A,#N/A,FALSE,"Tickmarks"}</definedName>
    <definedName name="xzcxzcxzc" hidden="1">{#N/A,#N/A,FALSE,"Aging Summary";#N/A,#N/A,FALSE,"Ratio Analysis";#N/A,#N/A,FALSE,"Test 120 Day Accts";#N/A,#N/A,FALSE,"Tickmarks"}</definedName>
    <definedName name="xzcxzcxzcxxz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localSheetId="1" hidden="1">{#N/A,#N/A,FALSE,"Aging Summary";#N/A,#N/A,FALSE,"Ratio Analysis";#N/A,#N/A,FALSE,"Test 120 Day Accts";#N/A,#N/A,FALSE,"Tickmarks"}</definedName>
    <definedName name="ytrytry" localSheetId="4" hidden="1">{#N/A,#N/A,FALSE,"Aging Summary";#N/A,#N/A,FALSE,"Ratio Analysis";#N/A,#N/A,FALSE,"Test 120 Day Accts";#N/A,#N/A,FALSE,"Tickmarks"}</definedName>
    <definedName name="ytrytry" localSheetId="3" hidden="1">{#N/A,#N/A,FALSE,"Aging Summary";#N/A,#N/A,FALSE,"Ratio Analysis";#N/A,#N/A,FALSE,"Test 120 Day Accts";#N/A,#N/A,FALSE,"Tickmarks"}</definedName>
    <definedName name="ytrytry" localSheetId="2" hidden="1">{#N/A,#N/A,FALSE,"Aging Summary";#N/A,#N/A,FALSE,"Ratio Analysis";#N/A,#N/A,FALSE,"Test 120 Day Accts";#N/A,#N/A,FALSE,"Tickmarks"}</definedName>
    <definedName name="ytrytry" localSheetId="5" hidden="1">{#N/A,#N/A,FALSE,"Aging Summary";#N/A,#N/A,FALSE,"Ratio Analysis";#N/A,#N/A,FALSE,"Test 120 Day Accts";#N/A,#N/A,FALSE,"Tickmarks"}</definedName>
    <definedName name="ytrytry" localSheetId="6" hidden="1">{#N/A,#N/A,FALSE,"Aging Summary";#N/A,#N/A,FALSE,"Ratio Analysis";#N/A,#N/A,FALSE,"Test 120 Day Accts";#N/A,#N/A,FALSE,"Tickmarks"}</definedName>
    <definedName name="ytrytry" localSheetId="7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tuytut" localSheetId="1" hidden="1">{#N/A,#N/A,FALSE,"Aging Summary";#N/A,#N/A,FALSE,"Ratio Analysis";#N/A,#N/A,FALSE,"Test 120 Day Accts";#N/A,#N/A,FALSE,"Tickmarks"}</definedName>
    <definedName name="ytuytut" localSheetId="4" hidden="1">{#N/A,#N/A,FALSE,"Aging Summary";#N/A,#N/A,FALSE,"Ratio Analysis";#N/A,#N/A,FALSE,"Test 120 Day Accts";#N/A,#N/A,FALSE,"Tickmarks"}</definedName>
    <definedName name="ytuytut" localSheetId="3" hidden="1">{#N/A,#N/A,FALSE,"Aging Summary";#N/A,#N/A,FALSE,"Ratio Analysis";#N/A,#N/A,FALSE,"Test 120 Day Accts";#N/A,#N/A,FALSE,"Tickmarks"}</definedName>
    <definedName name="ytuytut" localSheetId="2" hidden="1">{#N/A,#N/A,FALSE,"Aging Summary";#N/A,#N/A,FALSE,"Ratio Analysis";#N/A,#N/A,FALSE,"Test 120 Day Accts";#N/A,#N/A,FALSE,"Tickmarks"}</definedName>
    <definedName name="ytuytut" localSheetId="5" hidden="1">{#N/A,#N/A,FALSE,"Aging Summary";#N/A,#N/A,FALSE,"Ratio Analysis";#N/A,#N/A,FALSE,"Test 120 Day Accts";#N/A,#N/A,FALSE,"Tickmarks"}</definedName>
    <definedName name="ytuytut" localSheetId="6" hidden="1">{#N/A,#N/A,FALSE,"Aging Summary";#N/A,#N/A,FALSE,"Ratio Analysis";#N/A,#N/A,FALSE,"Test 120 Day Accts";#N/A,#N/A,FALSE,"Tickmarks"}</definedName>
    <definedName name="ytuytut" localSheetId="7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localSheetId="1" hidden="1">{"OM_data",#N/A,FALSE,"O&amp;M Data Table";"OM_regulatory_adjustments",#N/A,FALSE,"O&amp;M Data Table";"OM_select_data",#N/A,FALSE,"O&amp;M Data Table"}</definedName>
    <definedName name="ytuytutyu" localSheetId="4" hidden="1">{"OM_data",#N/A,FALSE,"O&amp;M Data Table";"OM_regulatory_adjustments",#N/A,FALSE,"O&amp;M Data Table";"OM_select_data",#N/A,FALSE,"O&amp;M Data Table"}</definedName>
    <definedName name="ytuytutyu" localSheetId="3" hidden="1">{"OM_data",#N/A,FALSE,"O&amp;M Data Table";"OM_regulatory_adjustments",#N/A,FALSE,"O&amp;M Data Table";"OM_select_data",#N/A,FALSE,"O&amp;M Data Table"}</definedName>
    <definedName name="ytuytutyu" localSheetId="2" hidden="1">{"OM_data",#N/A,FALSE,"O&amp;M Data Table";"OM_regulatory_adjustments",#N/A,FALSE,"O&amp;M Data Table";"OM_select_data",#N/A,FALSE,"O&amp;M Data Table"}</definedName>
    <definedName name="ytuytutyu" localSheetId="5" hidden="1">{"OM_data",#N/A,FALSE,"O&amp;M Data Table";"OM_regulatory_adjustments",#N/A,FALSE,"O&amp;M Data Table";"OM_select_data",#N/A,FALSE,"O&amp;M Data Table"}</definedName>
    <definedName name="ytuytutyu" localSheetId="6" hidden="1">{"OM_data",#N/A,FALSE,"O&amp;M Data Table";"OM_regulatory_adjustments",#N/A,FALSE,"O&amp;M Data Table";"OM_select_data",#N/A,FALSE,"O&amp;M Data Table"}</definedName>
    <definedName name="ytuytutyu" localSheetId="7" hidden="1">{"OM_data",#N/A,FALSE,"O&amp;M Data Table";"OM_regulatory_adjustments",#N/A,FALSE,"O&amp;M Data Table";"OM_select_data",#N/A,FALSE,"O&amp;M Data Table"}</definedName>
    <definedName name="ytuytutyu" hidden="1">{"OM_data",#N/A,FALSE,"O&amp;M Data Table";"OM_regulatory_adjustments",#N/A,FALSE,"O&amp;M Data Table";"OM_select_data",#N/A,FALSE,"O&amp;M Data Table"}</definedName>
    <definedName name="ytuytuyt" localSheetId="1" hidden="1">{#N/A,#N/A,FALSE,"Aging Summary";#N/A,#N/A,FALSE,"Ratio Analysis";#N/A,#N/A,FALSE,"Test 120 Day Accts";#N/A,#N/A,FALSE,"Tickmarks"}</definedName>
    <definedName name="ytuytuyt" localSheetId="4" hidden="1">{#N/A,#N/A,FALSE,"Aging Summary";#N/A,#N/A,FALSE,"Ratio Analysis";#N/A,#N/A,FALSE,"Test 120 Day Accts";#N/A,#N/A,FALSE,"Tickmarks"}</definedName>
    <definedName name="ytuytuyt" localSheetId="3" hidden="1">{#N/A,#N/A,FALSE,"Aging Summary";#N/A,#N/A,FALSE,"Ratio Analysis";#N/A,#N/A,FALSE,"Test 120 Day Accts";#N/A,#N/A,FALSE,"Tickmarks"}</definedName>
    <definedName name="ytuytuyt" localSheetId="2" hidden="1">{#N/A,#N/A,FALSE,"Aging Summary";#N/A,#N/A,FALSE,"Ratio Analysis";#N/A,#N/A,FALSE,"Test 120 Day Accts";#N/A,#N/A,FALSE,"Tickmarks"}</definedName>
    <definedName name="ytuytuyt" localSheetId="5" hidden="1">{#N/A,#N/A,FALSE,"Aging Summary";#N/A,#N/A,FALSE,"Ratio Analysis";#N/A,#N/A,FALSE,"Test 120 Day Accts";#N/A,#N/A,FALSE,"Tickmarks"}</definedName>
    <definedName name="ytuytuyt" localSheetId="6" hidden="1">{#N/A,#N/A,FALSE,"Aging Summary";#N/A,#N/A,FALSE,"Ratio Analysis";#N/A,#N/A,FALSE,"Test 120 Day Accts";#N/A,#N/A,FALSE,"Tickmarks"}</definedName>
    <definedName name="ytuytuyt" localSheetId="7" hidden="1">{#N/A,#N/A,FALSE,"Aging Summary";#N/A,#N/A,FALSE,"Ratio Analysis";#N/A,#N/A,FALSE,"Test 120 Day Accts";#N/A,#N/A,FALSE,"Tickmarks"}</definedName>
    <definedName name="ytuytuyt" hidden="1">{#N/A,#N/A,FALSE,"Aging Summary";#N/A,#N/A,FALSE,"Ratio Analysis";#N/A,#N/A,FALSE,"Test 120 Day Accts";#N/A,#N/A,FALSE,"Tickmarks"}</definedName>
    <definedName name="yuiuiu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localSheetId="1" hidden="1">{#N/A,#N/A,FALSE,"Aging Summary";#N/A,#N/A,FALSE,"Ratio Analysis";#N/A,#N/A,FALSE,"Test 120 Day Accts";#N/A,#N/A,FALSE,"Tickmarks"}</definedName>
    <definedName name="yuiyuiuyi" localSheetId="4" hidden="1">{#N/A,#N/A,FALSE,"Aging Summary";#N/A,#N/A,FALSE,"Ratio Analysis";#N/A,#N/A,FALSE,"Test 120 Day Accts";#N/A,#N/A,FALSE,"Tickmarks"}</definedName>
    <definedName name="yuiyuiuyi" localSheetId="3" hidden="1">{#N/A,#N/A,FALSE,"Aging Summary";#N/A,#N/A,FALSE,"Ratio Analysis";#N/A,#N/A,FALSE,"Test 120 Day Accts";#N/A,#N/A,FALSE,"Tickmarks"}</definedName>
    <definedName name="yuiyuiuyi" localSheetId="2" hidden="1">{#N/A,#N/A,FALSE,"Aging Summary";#N/A,#N/A,FALSE,"Ratio Analysis";#N/A,#N/A,FALSE,"Test 120 Day Accts";#N/A,#N/A,FALSE,"Tickmarks"}</definedName>
    <definedName name="yuiyuiuyi" localSheetId="5" hidden="1">{#N/A,#N/A,FALSE,"Aging Summary";#N/A,#N/A,FALSE,"Ratio Analysis";#N/A,#N/A,FALSE,"Test 120 Day Accts";#N/A,#N/A,FALSE,"Tickmarks"}</definedName>
    <definedName name="yuiyuiuyi" localSheetId="6" hidden="1">{#N/A,#N/A,FALSE,"Aging Summary";#N/A,#N/A,FALSE,"Ratio Analysis";#N/A,#N/A,FALSE,"Test 120 Day Accts";#N/A,#N/A,FALSE,"Tickmarks"}</definedName>
    <definedName name="yuiyuiuyi" localSheetId="7" hidden="1">{#N/A,#N/A,FALSE,"Aging Summary";#N/A,#N/A,FALSE,"Ratio Analysis";#N/A,#N/A,FALSE,"Test 120 Day Accts";#N/A,#N/A,FALSE,"Tickmarks"}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localSheetId="1" hidden="1">{#N/A,#N/A,FALSE,"Aging Summary";#N/A,#N/A,FALSE,"Ratio Analysis";#N/A,#N/A,FALSE,"Test 120 Day Accts";#N/A,#N/A,FALSE,"Tickmarks"}</definedName>
    <definedName name="yuiyuiyu" localSheetId="4" hidden="1">{#N/A,#N/A,FALSE,"Aging Summary";#N/A,#N/A,FALSE,"Ratio Analysis";#N/A,#N/A,FALSE,"Test 120 Day Accts";#N/A,#N/A,FALSE,"Tickmarks"}</definedName>
    <definedName name="yuiyuiyu" localSheetId="3" hidden="1">{#N/A,#N/A,FALSE,"Aging Summary";#N/A,#N/A,FALSE,"Ratio Analysis";#N/A,#N/A,FALSE,"Test 120 Day Accts";#N/A,#N/A,FALSE,"Tickmarks"}</definedName>
    <definedName name="yuiyuiyu" localSheetId="2" hidden="1">{#N/A,#N/A,FALSE,"Aging Summary";#N/A,#N/A,FALSE,"Ratio Analysis";#N/A,#N/A,FALSE,"Test 120 Day Accts";#N/A,#N/A,FALSE,"Tickmarks"}</definedName>
    <definedName name="yuiyuiyu" localSheetId="5" hidden="1">{#N/A,#N/A,FALSE,"Aging Summary";#N/A,#N/A,FALSE,"Ratio Analysis";#N/A,#N/A,FALSE,"Test 120 Day Accts";#N/A,#N/A,FALSE,"Tickmarks"}</definedName>
    <definedName name="yuiyuiyu" localSheetId="6" hidden="1">{#N/A,#N/A,FALSE,"Aging Summary";#N/A,#N/A,FALSE,"Ratio Analysis";#N/A,#N/A,FALSE,"Test 120 Day Accts";#N/A,#N/A,FALSE,"Tickmarks"}</definedName>
    <definedName name="yuiyuiyu" localSheetId="7" hidden="1">{#N/A,#N/A,FALSE,"Aging Summary";#N/A,#N/A,FALSE,"Ratio Analysis";#N/A,#N/A,FALSE,"Test 120 Day Accts";#N/A,#N/A,FALSE,"Tickmarks"}</definedName>
    <definedName name="yuiyuiyu" hidden="1">{#N/A,#N/A,FALSE,"Aging Summary";#N/A,#N/A,FALSE,"Ratio Analysis";#N/A,#N/A,FALSE,"Test 120 Day Accts";#N/A,#N/A,FALSE,"Tickmarks"}</definedName>
    <definedName name="yututu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2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7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localSheetId="1" hidden="1">{#N/A,#N/A,FALSE,"Aging Summary";#N/A,#N/A,FALSE,"Ratio Analysis";#N/A,#N/A,FALSE,"Test 120 Day Accts";#N/A,#N/A,FALSE,"Tickmarks"}</definedName>
    <definedName name="yuuyi" localSheetId="4" hidden="1">{#N/A,#N/A,FALSE,"Aging Summary";#N/A,#N/A,FALSE,"Ratio Analysis";#N/A,#N/A,FALSE,"Test 120 Day Accts";#N/A,#N/A,FALSE,"Tickmarks"}</definedName>
    <definedName name="yuuyi" localSheetId="3" hidden="1">{#N/A,#N/A,FALSE,"Aging Summary";#N/A,#N/A,FALSE,"Ratio Analysis";#N/A,#N/A,FALSE,"Test 120 Day Accts";#N/A,#N/A,FALSE,"Tickmarks"}</definedName>
    <definedName name="yuuyi" localSheetId="2" hidden="1">{#N/A,#N/A,FALSE,"Aging Summary";#N/A,#N/A,FALSE,"Ratio Analysis";#N/A,#N/A,FALSE,"Test 120 Day Accts";#N/A,#N/A,FALSE,"Tickmarks"}</definedName>
    <definedName name="yuuyi" localSheetId="5" hidden="1">{#N/A,#N/A,FALSE,"Aging Summary";#N/A,#N/A,FALSE,"Ratio Analysis";#N/A,#N/A,FALSE,"Test 120 Day Accts";#N/A,#N/A,FALSE,"Tickmarks"}</definedName>
    <definedName name="yuuyi" localSheetId="6" hidden="1">{#N/A,#N/A,FALSE,"Aging Summary";#N/A,#N/A,FALSE,"Ratio Analysis";#N/A,#N/A,FALSE,"Test 120 Day Accts";#N/A,#N/A,FALSE,"Tickmarks"}</definedName>
    <definedName name="yuuyi" localSheetId="7" hidden="1">{#N/A,#N/A,FALSE,"Aging Summary";#N/A,#N/A,FALSE,"Ratio Analysis";#N/A,#N/A,FALSE,"Test 120 Day Accts";#N/A,#N/A,FALSE,"Tickmarks"}</definedName>
    <definedName name="yuuyi" hidden="1">{#N/A,#N/A,FALSE,"Aging Summary";#N/A,#N/A,FALSE,"Ratio Analysis";#N/A,#N/A,FALSE,"Test 120 Day Accts";#N/A,#N/A,FALSE,"Tickmarks"}</definedName>
    <definedName name="yuytt" localSheetId="1" hidden="1">{#N/A,#N/A,FALSE,"Aging Summary";#N/A,#N/A,FALSE,"Ratio Analysis";#N/A,#N/A,FALSE,"Test 120 Day Accts";#N/A,#N/A,FALSE,"Tickmarks"}</definedName>
    <definedName name="yuytt" localSheetId="4" hidden="1">{#N/A,#N/A,FALSE,"Aging Summary";#N/A,#N/A,FALSE,"Ratio Analysis";#N/A,#N/A,FALSE,"Test 120 Day Accts";#N/A,#N/A,FALSE,"Tickmarks"}</definedName>
    <definedName name="yuytt" localSheetId="3" hidden="1">{#N/A,#N/A,FALSE,"Aging Summary";#N/A,#N/A,FALSE,"Ratio Analysis";#N/A,#N/A,FALSE,"Test 120 Day Accts";#N/A,#N/A,FALSE,"Tickmarks"}</definedName>
    <definedName name="yuytt" localSheetId="2" hidden="1">{#N/A,#N/A,FALSE,"Aging Summary";#N/A,#N/A,FALSE,"Ratio Analysis";#N/A,#N/A,FALSE,"Test 120 Day Accts";#N/A,#N/A,FALSE,"Tickmarks"}</definedName>
    <definedName name="yuytt" localSheetId="5" hidden="1">{#N/A,#N/A,FALSE,"Aging Summary";#N/A,#N/A,FALSE,"Ratio Analysis";#N/A,#N/A,FALSE,"Test 120 Day Accts";#N/A,#N/A,FALSE,"Tickmarks"}</definedName>
    <definedName name="yuytt" localSheetId="6" hidden="1">{#N/A,#N/A,FALSE,"Aging Summary";#N/A,#N/A,FALSE,"Ratio Analysis";#N/A,#N/A,FALSE,"Test 120 Day Accts";#N/A,#N/A,FALSE,"Tickmarks"}</definedName>
    <definedName name="yuytt" localSheetId="7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localSheetId="1" hidden="1">{#N/A,#N/A,FALSE,"Aging Summary";#N/A,#N/A,FALSE,"Ratio Analysis";#N/A,#N/A,FALSE,"Test 120 Day Accts";#N/A,#N/A,FALSE,"Tickmarks"}</definedName>
    <definedName name="yy" localSheetId="4" hidden="1">{#N/A,#N/A,FALSE,"Aging Summary";#N/A,#N/A,FALSE,"Ratio Analysis";#N/A,#N/A,FALSE,"Test 120 Day Accts";#N/A,#N/A,FALSE,"Tickmarks"}</definedName>
    <definedName name="yy" localSheetId="3" hidden="1">{#N/A,#N/A,FALSE,"Aging Summary";#N/A,#N/A,FALSE,"Ratio Analysis";#N/A,#N/A,FALSE,"Test 120 Day Accts";#N/A,#N/A,FALSE,"Tickmarks"}</definedName>
    <definedName name="yy" localSheetId="2" hidden="1">{#N/A,#N/A,FALSE,"Aging Summary";#N/A,#N/A,FALSE,"Ratio Analysis";#N/A,#N/A,FALSE,"Test 120 Day Accts";#N/A,#N/A,FALSE,"Tickmarks"}</definedName>
    <definedName name="yy" localSheetId="5" hidden="1">{#N/A,#N/A,FALSE,"Aging Summary";#N/A,#N/A,FALSE,"Ratio Analysis";#N/A,#N/A,FALSE,"Test 120 Day Accts";#N/A,#N/A,FALSE,"Tickmarks"}</definedName>
    <definedName name="yy" localSheetId="6" hidden="1">{#N/A,#N/A,FALSE,"Aging Summary";#N/A,#N/A,FALSE,"Ratio Analysis";#N/A,#N/A,FALSE,"Test 120 Day Accts";#N/A,#N/A,FALSE,"Tickmarks"}</definedName>
    <definedName name="yy" localSheetId="7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8" l="1"/>
  <c r="K61" i="8"/>
  <c r="M58" i="8"/>
  <c r="O58" i="8" s="1"/>
  <c r="I58" i="8"/>
  <c r="M57" i="8"/>
  <c r="O57" i="8" s="1"/>
  <c r="I57" i="8"/>
  <c r="P57" i="8" s="1"/>
  <c r="L56" i="8"/>
  <c r="M56" i="8" s="1"/>
  <c r="H56" i="8"/>
  <c r="L55" i="8"/>
  <c r="M55" i="8" s="1"/>
  <c r="O55" i="8" s="1"/>
  <c r="H55" i="8"/>
  <c r="I55" i="8" s="1"/>
  <c r="G37" i="8"/>
  <c r="L54" i="8"/>
  <c r="M54" i="8" s="1"/>
  <c r="O54" i="8" s="1"/>
  <c r="H54" i="8"/>
  <c r="I54" i="8" s="1"/>
  <c r="L53" i="8"/>
  <c r="M53" i="8" s="1"/>
  <c r="H53" i="8"/>
  <c r="M52" i="8"/>
  <c r="L52" i="8"/>
  <c r="H52" i="8"/>
  <c r="M51" i="8"/>
  <c r="I51" i="8"/>
  <c r="L45" i="8"/>
  <c r="M45" i="8" s="1"/>
  <c r="O45" i="8" s="1"/>
  <c r="I45" i="8"/>
  <c r="O43" i="8"/>
  <c r="M43" i="8"/>
  <c r="I43" i="8"/>
  <c r="P43" i="8" s="1"/>
  <c r="M42" i="8"/>
  <c r="I42" i="8"/>
  <c r="P42" i="8" s="1"/>
  <c r="M41" i="8"/>
  <c r="H41" i="8"/>
  <c r="M40" i="8"/>
  <c r="H40" i="8"/>
  <c r="M39" i="8"/>
  <c r="I39" i="8"/>
  <c r="P39" i="8" s="1"/>
  <c r="H39" i="8"/>
  <c r="M38" i="8"/>
  <c r="H38" i="8"/>
  <c r="I38" i="8" s="1"/>
  <c r="P38" i="8" s="1"/>
  <c r="L37" i="8"/>
  <c r="K37" i="8"/>
  <c r="L35" i="8"/>
  <c r="I35" i="8"/>
  <c r="H35" i="8"/>
  <c r="L34" i="8"/>
  <c r="I34" i="8"/>
  <c r="H34" i="8"/>
  <c r="M33" i="8"/>
  <c r="I33" i="8"/>
  <c r="P33" i="8" s="1"/>
  <c r="M32" i="8"/>
  <c r="O32" i="8" s="1"/>
  <c r="I32" i="8"/>
  <c r="L31" i="8"/>
  <c r="M31" i="8" s="1"/>
  <c r="O31" i="8" s="1"/>
  <c r="I31" i="8"/>
  <c r="P31" i="8" s="1"/>
  <c r="H31" i="8"/>
  <c r="L30" i="8"/>
  <c r="I30" i="8"/>
  <c r="H30" i="8"/>
  <c r="L29" i="8"/>
  <c r="I29" i="8"/>
  <c r="H29" i="8"/>
  <c r="L28" i="8"/>
  <c r="I28" i="8"/>
  <c r="H28" i="8"/>
  <c r="L27" i="8"/>
  <c r="M27" i="8" s="1"/>
  <c r="O27" i="8" s="1"/>
  <c r="I27" i="8"/>
  <c r="P27" i="8" s="1"/>
  <c r="H27" i="8"/>
  <c r="L26" i="8"/>
  <c r="I26" i="8"/>
  <c r="H26" i="8"/>
  <c r="L25" i="8"/>
  <c r="I25" i="8"/>
  <c r="H25" i="8"/>
  <c r="M24" i="8"/>
  <c r="I24" i="8"/>
  <c r="M23" i="8"/>
  <c r="I23" i="8"/>
  <c r="H47" i="7"/>
  <c r="P65" i="7"/>
  <c r="O65" i="7"/>
  <c r="P60" i="7"/>
  <c r="O60" i="7"/>
  <c r="K60" i="7"/>
  <c r="L57" i="7"/>
  <c r="M57" i="7" s="1"/>
  <c r="H57" i="7"/>
  <c r="K36" i="7"/>
  <c r="M56" i="7"/>
  <c r="O56" i="7" s="1"/>
  <c r="I56" i="7"/>
  <c r="L55" i="7"/>
  <c r="M55" i="7" s="1"/>
  <c r="O55" i="7" s="1"/>
  <c r="H55" i="7"/>
  <c r="I55" i="7"/>
  <c r="L54" i="7"/>
  <c r="M54" i="7" s="1"/>
  <c r="O54" i="7" s="1"/>
  <c r="H54" i="7"/>
  <c r="I54" i="7"/>
  <c r="L53" i="7"/>
  <c r="M53" i="7" s="1"/>
  <c r="O53" i="7" s="1"/>
  <c r="H53" i="7"/>
  <c r="I53" i="7"/>
  <c r="L52" i="7"/>
  <c r="M52" i="7" s="1"/>
  <c r="O52" i="7" s="1"/>
  <c r="H52" i="7"/>
  <c r="I52" i="7"/>
  <c r="L51" i="7"/>
  <c r="M51" i="7" s="1"/>
  <c r="O51" i="7" s="1"/>
  <c r="H51" i="7"/>
  <c r="I51" i="7"/>
  <c r="M50" i="7"/>
  <c r="O50" i="7" s="1"/>
  <c r="I50" i="7"/>
  <c r="L47" i="7"/>
  <c r="M47" i="7" s="1"/>
  <c r="L45" i="7"/>
  <c r="M45" i="7" s="1"/>
  <c r="O45" i="7" s="1"/>
  <c r="I45" i="7"/>
  <c r="H45" i="7"/>
  <c r="L44" i="7"/>
  <c r="M44" i="7" s="1"/>
  <c r="O44" i="7" s="1"/>
  <c r="I44" i="7"/>
  <c r="H44" i="7"/>
  <c r="M42" i="7"/>
  <c r="H42" i="7"/>
  <c r="I42" i="7"/>
  <c r="M41" i="7"/>
  <c r="H41" i="7"/>
  <c r="I41" i="7" s="1"/>
  <c r="P41" i="7" s="1"/>
  <c r="M40" i="7"/>
  <c r="I40" i="7"/>
  <c r="P40" i="7" s="1"/>
  <c r="H40" i="7"/>
  <c r="M39" i="7"/>
  <c r="O39" i="7" s="1"/>
  <c r="H39" i="7"/>
  <c r="I39" i="7" s="1"/>
  <c r="P39" i="7" s="1"/>
  <c r="M38" i="7"/>
  <c r="H38" i="7"/>
  <c r="I38" i="7"/>
  <c r="M37" i="7"/>
  <c r="O37" i="7" s="1"/>
  <c r="H37" i="7"/>
  <c r="I37" i="7" s="1"/>
  <c r="P37" i="7" s="1"/>
  <c r="L36" i="7"/>
  <c r="M36" i="7" s="1"/>
  <c r="G36" i="7"/>
  <c r="L34" i="7"/>
  <c r="M34" i="7" s="1"/>
  <c r="H34" i="7"/>
  <c r="I34" i="7"/>
  <c r="P34" i="7" s="1"/>
  <c r="L33" i="7"/>
  <c r="M33" i="7" s="1"/>
  <c r="H33" i="7"/>
  <c r="I33" i="7"/>
  <c r="P33" i="7" s="1"/>
  <c r="L32" i="7"/>
  <c r="M32" i="7" s="1"/>
  <c r="H32" i="7"/>
  <c r="I32" i="7"/>
  <c r="L31" i="7"/>
  <c r="M31" i="7" s="1"/>
  <c r="H31" i="7"/>
  <c r="I31" i="7"/>
  <c r="P31" i="7" s="1"/>
  <c r="L30" i="7"/>
  <c r="M30" i="7" s="1"/>
  <c r="H30" i="7"/>
  <c r="I30" i="7"/>
  <c r="P30" i="7" s="1"/>
  <c r="L29" i="7"/>
  <c r="M29" i="7" s="1"/>
  <c r="O29" i="7" s="1"/>
  <c r="I29" i="7"/>
  <c r="P29" i="7" s="1"/>
  <c r="H29" i="7"/>
  <c r="L28" i="7"/>
  <c r="M28" i="7" s="1"/>
  <c r="H28" i="7"/>
  <c r="I28" i="7"/>
  <c r="L27" i="7"/>
  <c r="M27" i="7" s="1"/>
  <c r="O27" i="7" s="1"/>
  <c r="I27" i="7"/>
  <c r="P27" i="7" s="1"/>
  <c r="H27" i="7"/>
  <c r="L26" i="7"/>
  <c r="M26" i="7" s="1"/>
  <c r="O26" i="7" s="1"/>
  <c r="H26" i="7"/>
  <c r="I26" i="7"/>
  <c r="P26" i="7" s="1"/>
  <c r="L25" i="7"/>
  <c r="M25" i="7" s="1"/>
  <c r="O25" i="7" s="1"/>
  <c r="I25" i="7"/>
  <c r="H25" i="7"/>
  <c r="L24" i="7"/>
  <c r="M24" i="7" s="1"/>
  <c r="M35" i="7" s="1"/>
  <c r="H24" i="7"/>
  <c r="I24" i="7"/>
  <c r="P67" i="6"/>
  <c r="O67" i="6"/>
  <c r="K67" i="6"/>
  <c r="P62" i="6"/>
  <c r="O62" i="6"/>
  <c r="K62" i="6"/>
  <c r="L59" i="6"/>
  <c r="M59" i="6" s="1"/>
  <c r="O59" i="6" s="1"/>
  <c r="H59" i="6"/>
  <c r="I59" i="6" s="1"/>
  <c r="G36" i="6"/>
  <c r="I36" i="6" s="1"/>
  <c r="M58" i="6"/>
  <c r="I58" i="6"/>
  <c r="P58" i="6" s="1"/>
  <c r="L57" i="6"/>
  <c r="M57" i="6" s="1"/>
  <c r="H57" i="6"/>
  <c r="I57" i="6" s="1"/>
  <c r="L56" i="6"/>
  <c r="M56" i="6" s="1"/>
  <c r="I56" i="6"/>
  <c r="H56" i="6"/>
  <c r="L55" i="6"/>
  <c r="M55" i="6" s="1"/>
  <c r="O55" i="6" s="1"/>
  <c r="I55" i="6"/>
  <c r="H55" i="6"/>
  <c r="L54" i="6"/>
  <c r="M54" i="6" s="1"/>
  <c r="O54" i="6" s="1"/>
  <c r="I54" i="6"/>
  <c r="H54" i="6"/>
  <c r="L53" i="6"/>
  <c r="M53" i="6" s="1"/>
  <c r="O53" i="6" s="1"/>
  <c r="I53" i="6"/>
  <c r="P53" i="6" s="1"/>
  <c r="H53" i="6"/>
  <c r="M52" i="6"/>
  <c r="I52" i="6"/>
  <c r="K51" i="6"/>
  <c r="M51" i="6" s="1"/>
  <c r="O51" i="6" s="1"/>
  <c r="I51" i="6"/>
  <c r="L49" i="6"/>
  <c r="M49" i="6" s="1"/>
  <c r="O49" i="6" s="1"/>
  <c r="I49" i="6"/>
  <c r="H49" i="6"/>
  <c r="H50" i="6" s="1"/>
  <c r="I50" i="6" s="1"/>
  <c r="L47" i="6"/>
  <c r="M47" i="6" s="1"/>
  <c r="O47" i="6" s="1"/>
  <c r="I47" i="6"/>
  <c r="P47" i="6" s="1"/>
  <c r="H47" i="6"/>
  <c r="L46" i="6"/>
  <c r="M46" i="6" s="1"/>
  <c r="O46" i="6" s="1"/>
  <c r="I46" i="6"/>
  <c r="P46" i="6" s="1"/>
  <c r="H46" i="6"/>
  <c r="O44" i="6"/>
  <c r="L44" i="6"/>
  <c r="I44" i="6"/>
  <c r="P44" i="6" s="1"/>
  <c r="L43" i="6"/>
  <c r="I43" i="6"/>
  <c r="P43" i="6" s="1"/>
  <c r="O42" i="6"/>
  <c r="L42" i="6"/>
  <c r="I42" i="6"/>
  <c r="P42" i="6" s="1"/>
  <c r="L41" i="6"/>
  <c r="I41" i="6"/>
  <c r="P41" i="6" s="1"/>
  <c r="H40" i="6"/>
  <c r="I40" i="6" s="1"/>
  <c r="H39" i="6"/>
  <c r="I39" i="6" s="1"/>
  <c r="H38" i="6"/>
  <c r="I38" i="6" s="1"/>
  <c r="H37" i="6"/>
  <c r="I37" i="6" s="1"/>
  <c r="L36" i="6"/>
  <c r="H36" i="6"/>
  <c r="L34" i="6"/>
  <c r="M34" i="6" s="1"/>
  <c r="O34" i="6" s="1"/>
  <c r="I34" i="6"/>
  <c r="H34" i="6"/>
  <c r="L33" i="6"/>
  <c r="M33" i="6"/>
  <c r="H33" i="6"/>
  <c r="I33" i="6" s="1"/>
  <c r="L32" i="6"/>
  <c r="M32" i="6"/>
  <c r="H32" i="6"/>
  <c r="I32" i="6" s="1"/>
  <c r="P32" i="6" s="1"/>
  <c r="M31" i="6"/>
  <c r="O31" i="6" s="1"/>
  <c r="I31" i="6"/>
  <c r="P31" i="6" s="1"/>
  <c r="M30" i="6"/>
  <c r="L30" i="6"/>
  <c r="H30" i="6"/>
  <c r="I30" i="6" s="1"/>
  <c r="M29" i="6"/>
  <c r="O29" i="6" s="1"/>
  <c r="L29" i="6"/>
  <c r="H29" i="6"/>
  <c r="I29" i="6" s="1"/>
  <c r="P29" i="6" s="1"/>
  <c r="M28" i="6"/>
  <c r="O28" i="6" s="1"/>
  <c r="L28" i="6"/>
  <c r="H28" i="6"/>
  <c r="I28" i="6" s="1"/>
  <c r="P28" i="6" s="1"/>
  <c r="M27" i="6"/>
  <c r="O27" i="6" s="1"/>
  <c r="L27" i="6"/>
  <c r="H27" i="6"/>
  <c r="I27" i="6" s="1"/>
  <c r="P27" i="6" s="1"/>
  <c r="M26" i="6"/>
  <c r="L26" i="6"/>
  <c r="H26" i="6"/>
  <c r="I26" i="6" s="1"/>
  <c r="M25" i="6"/>
  <c r="O25" i="6" s="1"/>
  <c r="L25" i="6"/>
  <c r="H25" i="6"/>
  <c r="I25" i="6" s="1"/>
  <c r="P25" i="6" s="1"/>
  <c r="M24" i="6"/>
  <c r="O24" i="6" s="1"/>
  <c r="L24" i="6"/>
  <c r="H24" i="6"/>
  <c r="I24" i="6" s="1"/>
  <c r="P24" i="6" s="1"/>
  <c r="M23" i="6"/>
  <c r="M35" i="6" s="1"/>
  <c r="I23" i="6"/>
  <c r="P131" i="5"/>
  <c r="O131" i="5"/>
  <c r="P126" i="5"/>
  <c r="O126" i="5"/>
  <c r="L123" i="5"/>
  <c r="M123" i="5" s="1"/>
  <c r="O123" i="5" s="1"/>
  <c r="I123" i="5"/>
  <c r="H123" i="5"/>
  <c r="M122" i="5"/>
  <c r="O122" i="5" s="1"/>
  <c r="I122" i="5"/>
  <c r="L121" i="5"/>
  <c r="M121" i="5" s="1"/>
  <c r="H121" i="5"/>
  <c r="I121" i="5" s="1"/>
  <c r="L120" i="5"/>
  <c r="M120" i="5" s="1"/>
  <c r="H120" i="5"/>
  <c r="I120" i="5" s="1"/>
  <c r="L119" i="5"/>
  <c r="M119" i="5" s="1"/>
  <c r="O119" i="5" s="1"/>
  <c r="H119" i="5"/>
  <c r="I119" i="5"/>
  <c r="L118" i="5"/>
  <c r="M118" i="5" s="1"/>
  <c r="O118" i="5" s="1"/>
  <c r="H118" i="5"/>
  <c r="I118" i="5"/>
  <c r="L117" i="5"/>
  <c r="M117" i="5" s="1"/>
  <c r="H117" i="5"/>
  <c r="I117" i="5" s="1"/>
  <c r="M116" i="5"/>
  <c r="O116" i="5" s="1"/>
  <c r="I116" i="5"/>
  <c r="L113" i="5"/>
  <c r="M113" i="5" s="1"/>
  <c r="O113" i="5" s="1"/>
  <c r="I113" i="5"/>
  <c r="H113" i="5"/>
  <c r="H114" i="5" s="1"/>
  <c r="H115" i="5" s="1"/>
  <c r="I115" i="5" s="1"/>
  <c r="O111" i="5"/>
  <c r="L111" i="5"/>
  <c r="M111" i="5" s="1"/>
  <c r="I111" i="5"/>
  <c r="H111" i="5"/>
  <c r="O110" i="5"/>
  <c r="L110" i="5"/>
  <c r="M110" i="5" s="1"/>
  <c r="I110" i="5"/>
  <c r="H110" i="5"/>
  <c r="M108" i="5"/>
  <c r="H108" i="5"/>
  <c r="M107" i="5"/>
  <c r="O107" i="5" s="1"/>
  <c r="I107" i="5"/>
  <c r="H107" i="5"/>
  <c r="M106" i="5"/>
  <c r="I106" i="5"/>
  <c r="P106" i="5" s="1"/>
  <c r="H106" i="5"/>
  <c r="P105" i="5"/>
  <c r="M105" i="5"/>
  <c r="H105" i="5"/>
  <c r="I105" i="5" s="1"/>
  <c r="O105" i="5" s="1"/>
  <c r="M104" i="5"/>
  <c r="H104" i="5"/>
  <c r="M103" i="5"/>
  <c r="O103" i="5" s="1"/>
  <c r="I103" i="5"/>
  <c r="H103" i="5"/>
  <c r="M102" i="5"/>
  <c r="I102" i="5"/>
  <c r="P102" i="5" s="1"/>
  <c r="H102" i="5"/>
  <c r="P101" i="5"/>
  <c r="M101" i="5"/>
  <c r="H101" i="5"/>
  <c r="I101" i="5" s="1"/>
  <c r="O101" i="5" s="1"/>
  <c r="M100" i="5"/>
  <c r="L100" i="5"/>
  <c r="I100" i="5"/>
  <c r="H100" i="5"/>
  <c r="M98" i="5"/>
  <c r="L98" i="5"/>
  <c r="I98" i="5"/>
  <c r="P98" i="5" s="1"/>
  <c r="H98" i="5"/>
  <c r="L97" i="5"/>
  <c r="M97" i="5" s="1"/>
  <c r="H97" i="5"/>
  <c r="I97" i="5"/>
  <c r="L96" i="5"/>
  <c r="H96" i="5"/>
  <c r="I96" i="5" s="1"/>
  <c r="M95" i="5"/>
  <c r="O95" i="5" s="1"/>
  <c r="I95" i="5"/>
  <c r="P95" i="5" s="1"/>
  <c r="M94" i="5"/>
  <c r="L94" i="5"/>
  <c r="H94" i="5"/>
  <c r="I94" i="5" s="1"/>
  <c r="M93" i="5"/>
  <c r="O93" i="5" s="1"/>
  <c r="L93" i="5"/>
  <c r="H93" i="5"/>
  <c r="I93" i="5" s="1"/>
  <c r="M92" i="5"/>
  <c r="L92" i="5"/>
  <c r="H92" i="5"/>
  <c r="I92" i="5" s="1"/>
  <c r="P92" i="5" s="1"/>
  <c r="M91" i="5"/>
  <c r="L91" i="5"/>
  <c r="H91" i="5"/>
  <c r="I91" i="5" s="1"/>
  <c r="P91" i="5" s="1"/>
  <c r="M90" i="5"/>
  <c r="L90" i="5"/>
  <c r="H90" i="5"/>
  <c r="I90" i="5" s="1"/>
  <c r="M89" i="5"/>
  <c r="O89" i="5" s="1"/>
  <c r="L89" i="5"/>
  <c r="H89" i="5"/>
  <c r="I89" i="5" s="1"/>
  <c r="M88" i="5"/>
  <c r="L88" i="5"/>
  <c r="H88" i="5"/>
  <c r="I88" i="5" s="1"/>
  <c r="P88" i="5" s="1"/>
  <c r="M87" i="5"/>
  <c r="I87" i="5"/>
  <c r="I99" i="5" s="1"/>
  <c r="P67" i="5"/>
  <c r="O67" i="5"/>
  <c r="K67" i="5"/>
  <c r="P62" i="5"/>
  <c r="O62" i="5"/>
  <c r="K62" i="5"/>
  <c r="G126" i="5"/>
  <c r="M59" i="5"/>
  <c r="L59" i="5"/>
  <c r="H59" i="5"/>
  <c r="I59" i="5" s="1"/>
  <c r="M58" i="5"/>
  <c r="O58" i="5" s="1"/>
  <c r="I58" i="5"/>
  <c r="P58" i="5" s="1"/>
  <c r="L57" i="5"/>
  <c r="M57" i="5" s="1"/>
  <c r="H57" i="5"/>
  <c r="I57" i="5" s="1"/>
  <c r="L56" i="5"/>
  <c r="M56" i="5" s="1"/>
  <c r="H56" i="5"/>
  <c r="I56" i="5" s="1"/>
  <c r="H55" i="5"/>
  <c r="I55" i="5" s="1"/>
  <c r="H54" i="5"/>
  <c r="I54" i="5" s="1"/>
  <c r="H53" i="5"/>
  <c r="I53" i="5" s="1"/>
  <c r="M52" i="5"/>
  <c r="I52" i="5"/>
  <c r="M51" i="5"/>
  <c r="O51" i="5" s="1"/>
  <c r="I51" i="5"/>
  <c r="P51" i="5" s="1"/>
  <c r="H49" i="5"/>
  <c r="I49" i="5" s="1"/>
  <c r="L47" i="5"/>
  <c r="M47" i="5"/>
  <c r="O47" i="5" s="1"/>
  <c r="H47" i="5"/>
  <c r="I47" i="5" s="1"/>
  <c r="P47" i="5" s="1"/>
  <c r="L46" i="5"/>
  <c r="M46" i="5"/>
  <c r="O46" i="5" s="1"/>
  <c r="H46" i="5"/>
  <c r="I46" i="5" s="1"/>
  <c r="P46" i="5" s="1"/>
  <c r="P44" i="5"/>
  <c r="M44" i="5"/>
  <c r="O44" i="5" s="1"/>
  <c r="I44" i="5"/>
  <c r="M43" i="5"/>
  <c r="O43" i="5" s="1"/>
  <c r="I43" i="5"/>
  <c r="P42" i="5"/>
  <c r="M42" i="5"/>
  <c r="O42" i="5" s="1"/>
  <c r="I42" i="5"/>
  <c r="M41" i="5"/>
  <c r="O41" i="5" s="1"/>
  <c r="I41" i="5"/>
  <c r="M40" i="5"/>
  <c r="O40" i="5" s="1"/>
  <c r="H40" i="5"/>
  <c r="I40" i="5" s="1"/>
  <c r="P40" i="5" s="1"/>
  <c r="O39" i="5"/>
  <c r="M39" i="5"/>
  <c r="H39" i="5"/>
  <c r="I39" i="5"/>
  <c r="P39" i="5" s="1"/>
  <c r="M38" i="5"/>
  <c r="O38" i="5" s="1"/>
  <c r="H38" i="5"/>
  <c r="I38" i="5" s="1"/>
  <c r="M37" i="5"/>
  <c r="I37" i="5"/>
  <c r="H37" i="5"/>
  <c r="H36" i="5"/>
  <c r="I36" i="5" s="1"/>
  <c r="L34" i="5"/>
  <c r="M34" i="5"/>
  <c r="O34" i="5" s="1"/>
  <c r="H34" i="5"/>
  <c r="I34" i="5" s="1"/>
  <c r="P34" i="5" s="1"/>
  <c r="L33" i="5"/>
  <c r="M33" i="5" s="1"/>
  <c r="H33" i="5"/>
  <c r="L32" i="5"/>
  <c r="M32" i="5" s="1"/>
  <c r="H32" i="5"/>
  <c r="M31" i="5"/>
  <c r="O31" i="5" s="1"/>
  <c r="I31" i="5"/>
  <c r="L30" i="5"/>
  <c r="M30" i="5" s="1"/>
  <c r="O30" i="5" s="1"/>
  <c r="I30" i="5"/>
  <c r="H30" i="5"/>
  <c r="L29" i="5"/>
  <c r="I29" i="5"/>
  <c r="H29" i="5"/>
  <c r="P28" i="5"/>
  <c r="L28" i="5"/>
  <c r="M28" i="5" s="1"/>
  <c r="I28" i="5"/>
  <c r="O28" i="5" s="1"/>
  <c r="H28" i="5"/>
  <c r="L27" i="5"/>
  <c r="M27" i="5" s="1"/>
  <c r="H27" i="5"/>
  <c r="I27" i="5"/>
  <c r="L26" i="5"/>
  <c r="M26" i="5" s="1"/>
  <c r="O26" i="5" s="1"/>
  <c r="H26" i="5"/>
  <c r="I26" i="5"/>
  <c r="L25" i="5"/>
  <c r="I25" i="5"/>
  <c r="H25" i="5"/>
  <c r="L24" i="5"/>
  <c r="M24" i="5" s="1"/>
  <c r="I24" i="5"/>
  <c r="O24" i="5" s="1"/>
  <c r="H24" i="5"/>
  <c r="M23" i="5"/>
  <c r="I23" i="5"/>
  <c r="P69" i="4"/>
  <c r="O69" i="4"/>
  <c r="K69" i="4"/>
  <c r="P64" i="4"/>
  <c r="O64" i="4"/>
  <c r="K64" i="4"/>
  <c r="L61" i="4"/>
  <c r="I61" i="4"/>
  <c r="H61" i="4"/>
  <c r="K61" i="4"/>
  <c r="L60" i="4"/>
  <c r="I60" i="4"/>
  <c r="H60" i="4"/>
  <c r="K60" i="4"/>
  <c r="L59" i="4"/>
  <c r="I59" i="4"/>
  <c r="H59" i="4"/>
  <c r="K59" i="4"/>
  <c r="L58" i="4"/>
  <c r="I58" i="4"/>
  <c r="H58" i="4"/>
  <c r="K58" i="4"/>
  <c r="L57" i="4"/>
  <c r="I57" i="4"/>
  <c r="H57" i="4"/>
  <c r="K57" i="4"/>
  <c r="L56" i="4"/>
  <c r="I56" i="4"/>
  <c r="H56" i="4"/>
  <c r="K56" i="4"/>
  <c r="L55" i="4"/>
  <c r="I55" i="4"/>
  <c r="H55" i="4"/>
  <c r="K55" i="4"/>
  <c r="K54" i="4"/>
  <c r="M54" i="4" s="1"/>
  <c r="K53" i="4"/>
  <c r="K52" i="4"/>
  <c r="L51" i="4"/>
  <c r="L52" i="4" s="1"/>
  <c r="M52" i="4" s="1"/>
  <c r="H51" i="4"/>
  <c r="H53" i="4" s="1"/>
  <c r="I53" i="4" s="1"/>
  <c r="K51" i="4"/>
  <c r="L49" i="4"/>
  <c r="M49" i="4" s="1"/>
  <c r="H49" i="4"/>
  <c r="I49" i="4"/>
  <c r="L48" i="4"/>
  <c r="M48" i="4" s="1"/>
  <c r="H48" i="4"/>
  <c r="I48" i="4"/>
  <c r="M46" i="4"/>
  <c r="I46" i="4"/>
  <c r="P46" i="4" s="1"/>
  <c r="H46" i="4"/>
  <c r="M45" i="4"/>
  <c r="O45" i="4" s="1"/>
  <c r="H45" i="4"/>
  <c r="I45" i="4" s="1"/>
  <c r="P45" i="4" s="1"/>
  <c r="M44" i="4"/>
  <c r="H44" i="4"/>
  <c r="I44" i="4"/>
  <c r="M43" i="4"/>
  <c r="O43" i="4" s="1"/>
  <c r="I43" i="4"/>
  <c r="P43" i="4" s="1"/>
  <c r="H43" i="4"/>
  <c r="M42" i="4"/>
  <c r="I42" i="4"/>
  <c r="P42" i="4" s="1"/>
  <c r="H42" i="4"/>
  <c r="M41" i="4"/>
  <c r="H41" i="4"/>
  <c r="I41" i="4"/>
  <c r="M40" i="4"/>
  <c r="I40" i="4"/>
  <c r="P40" i="4" s="1"/>
  <c r="H40" i="4"/>
  <c r="M39" i="4"/>
  <c r="H39" i="4"/>
  <c r="I39" i="4" s="1"/>
  <c r="L38" i="4"/>
  <c r="I38" i="4"/>
  <c r="H38" i="4"/>
  <c r="G38" i="4"/>
  <c r="K38" i="4" s="1"/>
  <c r="M36" i="4"/>
  <c r="L36" i="4"/>
  <c r="I36" i="4"/>
  <c r="O36" i="4" s="1"/>
  <c r="H36" i="4"/>
  <c r="L35" i="4"/>
  <c r="M35" i="4"/>
  <c r="I35" i="4"/>
  <c r="H35" i="4"/>
  <c r="L34" i="4"/>
  <c r="M34" i="4"/>
  <c r="I34" i="4"/>
  <c r="H34" i="4"/>
  <c r="M33" i="4"/>
  <c r="I33" i="4"/>
  <c r="O33" i="4" s="1"/>
  <c r="M32" i="4"/>
  <c r="L32" i="4"/>
  <c r="H32" i="4"/>
  <c r="I32" i="4" s="1"/>
  <c r="M31" i="4"/>
  <c r="L31" i="4"/>
  <c r="H31" i="4"/>
  <c r="I31" i="4" s="1"/>
  <c r="M30" i="4"/>
  <c r="O30" i="4" s="1"/>
  <c r="L30" i="4"/>
  <c r="H30" i="4"/>
  <c r="I30" i="4" s="1"/>
  <c r="P30" i="4" s="1"/>
  <c r="M29" i="4"/>
  <c r="L29" i="4"/>
  <c r="H29" i="4"/>
  <c r="I29" i="4" s="1"/>
  <c r="P29" i="4" s="1"/>
  <c r="M28" i="4"/>
  <c r="L28" i="4"/>
  <c r="H28" i="4"/>
  <c r="I28" i="4" s="1"/>
  <c r="P28" i="4" s="1"/>
  <c r="M27" i="4"/>
  <c r="L27" i="4"/>
  <c r="H27" i="4"/>
  <c r="I27" i="4" s="1"/>
  <c r="M26" i="4"/>
  <c r="O26" i="4" s="1"/>
  <c r="L26" i="4"/>
  <c r="H26" i="4"/>
  <c r="I26" i="4" s="1"/>
  <c r="P26" i="4" s="1"/>
  <c r="M25" i="4"/>
  <c r="L25" i="4"/>
  <c r="H25" i="4"/>
  <c r="I25" i="4" s="1"/>
  <c r="P25" i="4" s="1"/>
  <c r="M24" i="4"/>
  <c r="O24" i="4" s="1"/>
  <c r="I24" i="4"/>
  <c r="P24" i="4" s="1"/>
  <c r="M23" i="4"/>
  <c r="M37" i="4" s="1"/>
  <c r="I23" i="4"/>
  <c r="O23" i="4" s="1"/>
  <c r="G133" i="3"/>
  <c r="K133" i="3" s="1"/>
  <c r="O125" i="3"/>
  <c r="M125" i="3"/>
  <c r="I125" i="3"/>
  <c r="P125" i="3" s="1"/>
  <c r="M124" i="3"/>
  <c r="I124" i="3"/>
  <c r="P124" i="3" s="1"/>
  <c r="L123" i="3"/>
  <c r="M123" i="3" s="1"/>
  <c r="O123" i="3" s="1"/>
  <c r="I123" i="3"/>
  <c r="H123" i="3"/>
  <c r="L122" i="3"/>
  <c r="M122" i="3" s="1"/>
  <c r="I122" i="3"/>
  <c r="H122" i="3"/>
  <c r="L121" i="3"/>
  <c r="M121" i="3" s="1"/>
  <c r="O121" i="3" s="1"/>
  <c r="I121" i="3"/>
  <c r="H121" i="3"/>
  <c r="L120" i="3"/>
  <c r="M120" i="3" s="1"/>
  <c r="O120" i="3" s="1"/>
  <c r="I120" i="3"/>
  <c r="H120" i="3"/>
  <c r="L119" i="3"/>
  <c r="M119" i="3" s="1"/>
  <c r="O119" i="3" s="1"/>
  <c r="I119" i="3"/>
  <c r="H119" i="3"/>
  <c r="M118" i="3"/>
  <c r="O118" i="3" s="1"/>
  <c r="I118" i="3"/>
  <c r="L115" i="3"/>
  <c r="M115" i="3" s="1"/>
  <c r="L113" i="3"/>
  <c r="M113" i="3" s="1"/>
  <c r="L112" i="3"/>
  <c r="H112" i="3"/>
  <c r="H117" i="3" s="1"/>
  <c r="I112" i="3"/>
  <c r="O109" i="3"/>
  <c r="M109" i="3"/>
  <c r="I109" i="3"/>
  <c r="P109" i="3" s="1"/>
  <c r="M108" i="3"/>
  <c r="I108" i="3"/>
  <c r="O107" i="3"/>
  <c r="M107" i="3"/>
  <c r="H107" i="3"/>
  <c r="I107" i="3"/>
  <c r="P107" i="3" s="1"/>
  <c r="M106" i="3"/>
  <c r="O106" i="3" s="1"/>
  <c r="I106" i="3"/>
  <c r="P106" i="3" s="1"/>
  <c r="H106" i="3"/>
  <c r="M105" i="3"/>
  <c r="I105" i="3"/>
  <c r="H105" i="3"/>
  <c r="P104" i="3"/>
  <c r="M104" i="3"/>
  <c r="O104" i="3" s="1"/>
  <c r="H104" i="3"/>
  <c r="I104" i="3" s="1"/>
  <c r="L103" i="3"/>
  <c r="H103" i="3"/>
  <c r="L101" i="3"/>
  <c r="M101" i="3" s="1"/>
  <c r="O101" i="3" s="1"/>
  <c r="I101" i="3"/>
  <c r="P101" i="3" s="1"/>
  <c r="H101" i="3"/>
  <c r="L100" i="3"/>
  <c r="M100" i="3"/>
  <c r="H100" i="3"/>
  <c r="I100" i="3" s="1"/>
  <c r="L99" i="3"/>
  <c r="M99" i="3"/>
  <c r="H99" i="3"/>
  <c r="I99" i="3" s="1"/>
  <c r="P99" i="3" s="1"/>
  <c r="P98" i="3"/>
  <c r="M98" i="3"/>
  <c r="O98" i="3" s="1"/>
  <c r="I98" i="3"/>
  <c r="M97" i="3"/>
  <c r="O97" i="3" s="1"/>
  <c r="L97" i="3"/>
  <c r="H97" i="3"/>
  <c r="I97" i="3" s="1"/>
  <c r="M96" i="3"/>
  <c r="O96" i="3" s="1"/>
  <c r="L96" i="3"/>
  <c r="H96" i="3"/>
  <c r="I96" i="3" s="1"/>
  <c r="M95" i="3"/>
  <c r="L95" i="3"/>
  <c r="H95" i="3"/>
  <c r="I95" i="3" s="1"/>
  <c r="P95" i="3" s="1"/>
  <c r="M94" i="3"/>
  <c r="O94" i="3" s="1"/>
  <c r="L94" i="3"/>
  <c r="H94" i="3"/>
  <c r="I94" i="3" s="1"/>
  <c r="M93" i="3"/>
  <c r="O93" i="3" s="1"/>
  <c r="L93" i="3"/>
  <c r="H93" i="3"/>
  <c r="I93" i="3" s="1"/>
  <c r="M92" i="3"/>
  <c r="O92" i="3" s="1"/>
  <c r="L92" i="3"/>
  <c r="H92" i="3"/>
  <c r="I92" i="3" s="1"/>
  <c r="M91" i="3"/>
  <c r="L91" i="3"/>
  <c r="H91" i="3"/>
  <c r="I91" i="3" s="1"/>
  <c r="P91" i="3" s="1"/>
  <c r="M90" i="3"/>
  <c r="O90" i="3" s="1"/>
  <c r="I90" i="3"/>
  <c r="P90" i="3" s="1"/>
  <c r="L89" i="3"/>
  <c r="M89" i="3"/>
  <c r="O89" i="3" s="1"/>
  <c r="I89" i="3"/>
  <c r="H89" i="3"/>
  <c r="M88" i="3"/>
  <c r="I88" i="3"/>
  <c r="K68" i="3"/>
  <c r="K63" i="3"/>
  <c r="G128" i="3"/>
  <c r="K128" i="3" s="1"/>
  <c r="P60" i="3"/>
  <c r="M60" i="3"/>
  <c r="O60" i="3" s="1"/>
  <c r="I60" i="3"/>
  <c r="M59" i="3"/>
  <c r="O59" i="3" s="1"/>
  <c r="I59" i="3"/>
  <c r="H58" i="3"/>
  <c r="I58" i="3" s="1"/>
  <c r="H57" i="3"/>
  <c r="I57" i="3" s="1"/>
  <c r="H56" i="3"/>
  <c r="I56" i="3" s="1"/>
  <c r="H55" i="3"/>
  <c r="I55" i="3" s="1"/>
  <c r="H54" i="3"/>
  <c r="I54" i="3" s="1"/>
  <c r="M53" i="3"/>
  <c r="I53" i="3"/>
  <c r="H52" i="3"/>
  <c r="I52" i="3" s="1"/>
  <c r="H51" i="3"/>
  <c r="I51" i="3" s="1"/>
  <c r="H50" i="3"/>
  <c r="I50" i="3" s="1"/>
  <c r="K113" i="3"/>
  <c r="H48" i="3"/>
  <c r="I48" i="3" s="1"/>
  <c r="M47" i="3"/>
  <c r="O47" i="3" s="1"/>
  <c r="L47" i="3"/>
  <c r="L52" i="3" s="1"/>
  <c r="M52" i="3" s="1"/>
  <c r="O52" i="3" s="1"/>
  <c r="K112" i="3"/>
  <c r="H47" i="3"/>
  <c r="I47" i="3" s="1"/>
  <c r="M45" i="3"/>
  <c r="K45" i="3"/>
  <c r="G110" i="3"/>
  <c r="I110" i="3" s="1"/>
  <c r="P44" i="3"/>
  <c r="M44" i="3"/>
  <c r="I44" i="3"/>
  <c r="O44" i="3" s="1"/>
  <c r="M43" i="3"/>
  <c r="I43" i="3"/>
  <c r="P43" i="3" s="1"/>
  <c r="M42" i="3"/>
  <c r="H42" i="3"/>
  <c r="M41" i="3"/>
  <c r="H41" i="3"/>
  <c r="I41" i="3" s="1"/>
  <c r="P41" i="3" s="1"/>
  <c r="M40" i="3"/>
  <c r="H40" i="3"/>
  <c r="I40" i="3" s="1"/>
  <c r="M39" i="3"/>
  <c r="H39" i="3"/>
  <c r="I39" i="3" s="1"/>
  <c r="P39" i="3" s="1"/>
  <c r="L38" i="3"/>
  <c r="M38" i="3" s="1"/>
  <c r="O38" i="3" s="1"/>
  <c r="H38" i="3"/>
  <c r="I38" i="3" s="1"/>
  <c r="L36" i="3"/>
  <c r="M36" i="3" s="1"/>
  <c r="O36" i="3" s="1"/>
  <c r="H36" i="3"/>
  <c r="I36" i="3" s="1"/>
  <c r="M35" i="3"/>
  <c r="O35" i="3" s="1"/>
  <c r="L35" i="3"/>
  <c r="H35" i="3"/>
  <c r="I35" i="3" s="1"/>
  <c r="M34" i="3"/>
  <c r="L34" i="3"/>
  <c r="H34" i="3"/>
  <c r="I34" i="3" s="1"/>
  <c r="P34" i="3" s="1"/>
  <c r="M33" i="3"/>
  <c r="I33" i="3"/>
  <c r="P33" i="3" s="1"/>
  <c r="L32" i="3"/>
  <c r="M32" i="3" s="1"/>
  <c r="H32" i="3"/>
  <c r="I32" i="3" s="1"/>
  <c r="L31" i="3"/>
  <c r="M31" i="3" s="1"/>
  <c r="H31" i="3"/>
  <c r="I31" i="3" s="1"/>
  <c r="P31" i="3" s="1"/>
  <c r="L30" i="3"/>
  <c r="M30" i="3" s="1"/>
  <c r="H30" i="3"/>
  <c r="I30" i="3" s="1"/>
  <c r="P30" i="3" s="1"/>
  <c r="L29" i="3"/>
  <c r="M29" i="3" s="1"/>
  <c r="H29" i="3"/>
  <c r="I29" i="3" s="1"/>
  <c r="P29" i="3" s="1"/>
  <c r="L28" i="3"/>
  <c r="M28" i="3" s="1"/>
  <c r="H28" i="3"/>
  <c r="I28" i="3" s="1"/>
  <c r="L27" i="3"/>
  <c r="M27" i="3" s="1"/>
  <c r="H27" i="3"/>
  <c r="I27" i="3" s="1"/>
  <c r="P27" i="3" s="1"/>
  <c r="L26" i="3"/>
  <c r="H26" i="3"/>
  <c r="I26" i="3" s="1"/>
  <c r="M25" i="3"/>
  <c r="I25" i="3"/>
  <c r="M24" i="3"/>
  <c r="L24" i="3"/>
  <c r="H24" i="3"/>
  <c r="I24" i="3" s="1"/>
  <c r="M23" i="3"/>
  <c r="I23" i="3"/>
  <c r="G115" i="2"/>
  <c r="L112" i="2"/>
  <c r="M112" i="2" s="1"/>
  <c r="H112" i="2"/>
  <c r="L111" i="2"/>
  <c r="M111" i="2" s="1"/>
  <c r="H111" i="2"/>
  <c r="L110" i="2"/>
  <c r="M110" i="2" s="1"/>
  <c r="H110" i="2"/>
  <c r="L109" i="2"/>
  <c r="M109" i="2" s="1"/>
  <c r="H109" i="2"/>
  <c r="L108" i="2"/>
  <c r="M108" i="2" s="1"/>
  <c r="H108" i="2"/>
  <c r="L107" i="2"/>
  <c r="M107" i="2" s="1"/>
  <c r="H107" i="2"/>
  <c r="L106" i="2"/>
  <c r="M106" i="2" s="1"/>
  <c r="H106" i="2"/>
  <c r="M105" i="2"/>
  <c r="O105" i="2" s="1"/>
  <c r="I105" i="2"/>
  <c r="I104" i="2"/>
  <c r="L99" i="2"/>
  <c r="I99" i="2"/>
  <c r="H99" i="2"/>
  <c r="H104" i="2" s="1"/>
  <c r="M96" i="2"/>
  <c r="I96" i="2"/>
  <c r="P96" i="2" s="1"/>
  <c r="M95" i="2"/>
  <c r="I95" i="2"/>
  <c r="P95" i="2" s="1"/>
  <c r="M94" i="2"/>
  <c r="I94" i="2"/>
  <c r="P94" i="2" s="1"/>
  <c r="H94" i="2"/>
  <c r="P93" i="2"/>
  <c r="M93" i="2"/>
  <c r="O93" i="2" s="1"/>
  <c r="H93" i="2"/>
  <c r="I93" i="2" s="1"/>
  <c r="M92" i="2"/>
  <c r="H92" i="2"/>
  <c r="M91" i="2"/>
  <c r="O91" i="2" s="1"/>
  <c r="H91" i="2"/>
  <c r="I91" i="2" s="1"/>
  <c r="L90" i="2"/>
  <c r="H90" i="2"/>
  <c r="L88" i="2"/>
  <c r="M88" i="2" s="1"/>
  <c r="H88" i="2"/>
  <c r="M87" i="2"/>
  <c r="L87" i="2"/>
  <c r="H87" i="2"/>
  <c r="I87" i="2" s="1"/>
  <c r="P87" i="2" s="1"/>
  <c r="M86" i="2"/>
  <c r="I86" i="2"/>
  <c r="P86" i="2" s="1"/>
  <c r="M85" i="2"/>
  <c r="I85" i="2"/>
  <c r="P85" i="2" s="1"/>
  <c r="P84" i="2"/>
  <c r="M84" i="2"/>
  <c r="O84" i="2" s="1"/>
  <c r="I84" i="2"/>
  <c r="M83" i="2"/>
  <c r="O83" i="2" s="1"/>
  <c r="I83" i="2"/>
  <c r="M82" i="2"/>
  <c r="O82" i="2" s="1"/>
  <c r="I82" i="2"/>
  <c r="M81" i="2"/>
  <c r="O81" i="2" s="1"/>
  <c r="I81" i="2"/>
  <c r="M80" i="2"/>
  <c r="I80" i="2"/>
  <c r="P80" i="2" s="1"/>
  <c r="M79" i="2"/>
  <c r="I79" i="2"/>
  <c r="L43" i="2"/>
  <c r="K59" i="2"/>
  <c r="P56" i="2"/>
  <c r="L56" i="2"/>
  <c r="M56" i="2" s="1"/>
  <c r="O56" i="2" s="1"/>
  <c r="K56" i="2"/>
  <c r="I56" i="2"/>
  <c r="L55" i="2"/>
  <c r="K55" i="2"/>
  <c r="M55" i="2" s="1"/>
  <c r="O55" i="2" s="1"/>
  <c r="I55" i="2"/>
  <c r="P55" i="2" s="1"/>
  <c r="L54" i="2"/>
  <c r="H54" i="2"/>
  <c r="I54" i="2" s="1"/>
  <c r="K54" i="2"/>
  <c r="M54" i="2" s="1"/>
  <c r="O54" i="2" s="1"/>
  <c r="L53" i="2"/>
  <c r="H53" i="2"/>
  <c r="I53" i="2" s="1"/>
  <c r="K53" i="2"/>
  <c r="M53" i="2" s="1"/>
  <c r="O53" i="2" s="1"/>
  <c r="H52" i="2"/>
  <c r="K52" i="2"/>
  <c r="H51" i="2"/>
  <c r="K51" i="2"/>
  <c r="H50" i="2"/>
  <c r="K50" i="2"/>
  <c r="M49" i="2"/>
  <c r="O49" i="2" s="1"/>
  <c r="K49" i="2"/>
  <c r="I49" i="2"/>
  <c r="K48" i="2"/>
  <c r="I48" i="2"/>
  <c r="K47" i="2"/>
  <c r="K46" i="2"/>
  <c r="K100" i="2"/>
  <c r="K99" i="2"/>
  <c r="H43" i="2"/>
  <c r="H48" i="2" s="1"/>
  <c r="I43" i="2"/>
  <c r="G97" i="2"/>
  <c r="M40" i="2"/>
  <c r="I40" i="2"/>
  <c r="P40" i="2" s="1"/>
  <c r="O39" i="2"/>
  <c r="M39" i="2"/>
  <c r="I39" i="2"/>
  <c r="P39" i="2" s="1"/>
  <c r="M38" i="2"/>
  <c r="H38" i="2"/>
  <c r="I38" i="2"/>
  <c r="M37" i="2"/>
  <c r="I37" i="2"/>
  <c r="P37" i="2" s="1"/>
  <c r="H37" i="2"/>
  <c r="M36" i="2"/>
  <c r="H36" i="2"/>
  <c r="I36" i="2" s="1"/>
  <c r="M35" i="2"/>
  <c r="H35" i="2"/>
  <c r="L34" i="2"/>
  <c r="M34" i="2" s="1"/>
  <c r="K34" i="2"/>
  <c r="H34" i="2"/>
  <c r="K90" i="2"/>
  <c r="L32" i="2"/>
  <c r="M32" i="2" s="1"/>
  <c r="O32" i="2" s="1"/>
  <c r="H32" i="2"/>
  <c r="I32" i="2"/>
  <c r="L31" i="2"/>
  <c r="M31" i="2" s="1"/>
  <c r="O31" i="2" s="1"/>
  <c r="I31" i="2"/>
  <c r="H31" i="2"/>
  <c r="M30" i="2"/>
  <c r="I30" i="2"/>
  <c r="M29" i="2"/>
  <c r="O29" i="2" s="1"/>
  <c r="I29" i="2"/>
  <c r="P29" i="2" s="1"/>
  <c r="M28" i="2"/>
  <c r="I28" i="2"/>
  <c r="M27" i="2"/>
  <c r="O27" i="2" s="1"/>
  <c r="I27" i="2"/>
  <c r="M26" i="2"/>
  <c r="I26" i="2"/>
  <c r="M25" i="2"/>
  <c r="O25" i="2" s="1"/>
  <c r="I25" i="2"/>
  <c r="P25" i="2" s="1"/>
  <c r="M24" i="2"/>
  <c r="I24" i="2"/>
  <c r="M23" i="2"/>
  <c r="I23" i="2"/>
  <c r="L177" i="1"/>
  <c r="H177" i="1"/>
  <c r="L176" i="1"/>
  <c r="H176" i="1"/>
  <c r="L175" i="1"/>
  <c r="H175" i="1"/>
  <c r="L174" i="1"/>
  <c r="H174" i="1"/>
  <c r="L173" i="1"/>
  <c r="H173" i="1"/>
  <c r="L172" i="1"/>
  <c r="H172" i="1"/>
  <c r="L171" i="1"/>
  <c r="H171" i="1"/>
  <c r="L164" i="1"/>
  <c r="I164" i="1"/>
  <c r="H164" i="1"/>
  <c r="H169" i="1" s="1"/>
  <c r="M161" i="1"/>
  <c r="O161" i="1" s="1"/>
  <c r="I161" i="1"/>
  <c r="P161" i="1" s="1"/>
  <c r="B161" i="1"/>
  <c r="M160" i="1"/>
  <c r="I160" i="1"/>
  <c r="B160" i="1"/>
  <c r="M159" i="1"/>
  <c r="O159" i="1" s="1"/>
  <c r="I159" i="1"/>
  <c r="P159" i="1" s="1"/>
  <c r="H159" i="1"/>
  <c r="B159" i="1"/>
  <c r="M158" i="1"/>
  <c r="O158" i="1" s="1"/>
  <c r="I158" i="1"/>
  <c r="P158" i="1" s="1"/>
  <c r="H158" i="1"/>
  <c r="B158" i="1"/>
  <c r="M157" i="1"/>
  <c r="H157" i="1"/>
  <c r="I157" i="1" s="1"/>
  <c r="B157" i="1"/>
  <c r="M156" i="1"/>
  <c r="O156" i="1" s="1"/>
  <c r="H156" i="1"/>
  <c r="I156" i="1" s="1"/>
  <c r="P156" i="1" s="1"/>
  <c r="B156" i="1"/>
  <c r="L155" i="1"/>
  <c r="H155" i="1"/>
  <c r="L153" i="1"/>
  <c r="M153" i="1" s="1"/>
  <c r="H153" i="1"/>
  <c r="I153" i="1" s="1"/>
  <c r="P153" i="1" s="1"/>
  <c r="B153" i="1"/>
  <c r="L152" i="1"/>
  <c r="H152" i="1"/>
  <c r="M151" i="1"/>
  <c r="I151" i="1"/>
  <c r="P151" i="1" s="1"/>
  <c r="M150" i="1"/>
  <c r="O150" i="1" s="1"/>
  <c r="I150" i="1"/>
  <c r="M149" i="1"/>
  <c r="O149" i="1" s="1"/>
  <c r="I149" i="1"/>
  <c r="M148" i="1"/>
  <c r="I148" i="1"/>
  <c r="P148" i="1" s="1"/>
  <c r="O147" i="1"/>
  <c r="M147" i="1"/>
  <c r="I147" i="1"/>
  <c r="O146" i="1"/>
  <c r="M146" i="1"/>
  <c r="I146" i="1"/>
  <c r="M145" i="1"/>
  <c r="O145" i="1" s="1"/>
  <c r="I145" i="1"/>
  <c r="P145" i="1" s="1"/>
  <c r="M144" i="1"/>
  <c r="I144" i="1"/>
  <c r="P144" i="1" s="1"/>
  <c r="O143" i="1"/>
  <c r="M143" i="1"/>
  <c r="I143" i="1"/>
  <c r="M142" i="1"/>
  <c r="O142" i="1" s="1"/>
  <c r="I142" i="1"/>
  <c r="M141" i="1"/>
  <c r="I141" i="1"/>
  <c r="L118" i="1"/>
  <c r="H118" i="1"/>
  <c r="H117" i="1"/>
  <c r="L117" i="1" s="1"/>
  <c r="L116" i="1"/>
  <c r="H116" i="1"/>
  <c r="H115" i="1"/>
  <c r="L115" i="1" s="1"/>
  <c r="L114" i="1"/>
  <c r="H114" i="1"/>
  <c r="H113" i="1"/>
  <c r="L113" i="1" s="1"/>
  <c r="L112" i="1"/>
  <c r="H112" i="1"/>
  <c r="L105" i="1"/>
  <c r="L109" i="1" s="1"/>
  <c r="H105" i="1"/>
  <c r="I105" i="1" s="1"/>
  <c r="M102" i="1"/>
  <c r="I102" i="1"/>
  <c r="B102" i="1"/>
  <c r="M101" i="1"/>
  <c r="O101" i="1" s="1"/>
  <c r="I101" i="1"/>
  <c r="P101" i="1" s="1"/>
  <c r="B101" i="1"/>
  <c r="M100" i="1"/>
  <c r="H100" i="1"/>
  <c r="I100" i="1" s="1"/>
  <c r="B100" i="1"/>
  <c r="M99" i="1"/>
  <c r="H99" i="1"/>
  <c r="I99" i="1" s="1"/>
  <c r="P99" i="1" s="1"/>
  <c r="B99" i="1"/>
  <c r="M98" i="1"/>
  <c r="O98" i="1" s="1"/>
  <c r="I98" i="1"/>
  <c r="P98" i="1" s="1"/>
  <c r="H98" i="1"/>
  <c r="B98" i="1"/>
  <c r="M97" i="1"/>
  <c r="O97" i="1" s="1"/>
  <c r="H97" i="1"/>
  <c r="I97" i="1" s="1"/>
  <c r="P97" i="1" s="1"/>
  <c r="B97" i="1"/>
  <c r="L96" i="1"/>
  <c r="H96" i="1"/>
  <c r="L94" i="1"/>
  <c r="M94" i="1" s="1"/>
  <c r="O94" i="1" s="1"/>
  <c r="I94" i="1"/>
  <c r="P94" i="1" s="1"/>
  <c r="H94" i="1"/>
  <c r="B94" i="1"/>
  <c r="L93" i="1"/>
  <c r="H93" i="1"/>
  <c r="M92" i="1"/>
  <c r="O92" i="1" s="1"/>
  <c r="I92" i="1"/>
  <c r="M91" i="1"/>
  <c r="I91" i="1"/>
  <c r="M90" i="1"/>
  <c r="O90" i="1" s="1"/>
  <c r="I90" i="1"/>
  <c r="M89" i="1"/>
  <c r="I89" i="1"/>
  <c r="M88" i="1"/>
  <c r="O88" i="1" s="1"/>
  <c r="I88" i="1"/>
  <c r="M87" i="1"/>
  <c r="I87" i="1"/>
  <c r="M86" i="1"/>
  <c r="O86" i="1" s="1"/>
  <c r="I86" i="1"/>
  <c r="M85" i="1"/>
  <c r="I85" i="1"/>
  <c r="M84" i="1"/>
  <c r="O84" i="1" s="1"/>
  <c r="I84" i="1"/>
  <c r="M83" i="1"/>
  <c r="I83" i="1"/>
  <c r="M82" i="1"/>
  <c r="I82" i="1"/>
  <c r="G180" i="1"/>
  <c r="K180" i="1" s="1"/>
  <c r="L59" i="1"/>
  <c r="M59" i="1" s="1"/>
  <c r="K59" i="1"/>
  <c r="I59" i="1"/>
  <c r="G59" i="1"/>
  <c r="L58" i="1"/>
  <c r="K58" i="1"/>
  <c r="M58" i="1" s="1"/>
  <c r="I58" i="1"/>
  <c r="L57" i="1"/>
  <c r="K57" i="1"/>
  <c r="M57" i="1" s="1"/>
  <c r="L56" i="1"/>
  <c r="M56" i="1" s="1"/>
  <c r="K56" i="1"/>
  <c r="K55" i="1"/>
  <c r="I55" i="1"/>
  <c r="H55" i="1"/>
  <c r="L55" i="1" s="1"/>
  <c r="M55" i="1" s="1"/>
  <c r="K54" i="1"/>
  <c r="I54" i="1"/>
  <c r="H54" i="1"/>
  <c r="L54" i="1" s="1"/>
  <c r="M54" i="1" s="1"/>
  <c r="K53" i="1"/>
  <c r="K37" i="1" s="1"/>
  <c r="I53" i="1"/>
  <c r="H53" i="1"/>
  <c r="L53" i="1" s="1"/>
  <c r="M53" i="1" s="1"/>
  <c r="I52" i="1"/>
  <c r="G170" i="1"/>
  <c r="G169" i="1"/>
  <c r="K169" i="1" s="1"/>
  <c r="G168" i="1"/>
  <c r="K168" i="1" s="1"/>
  <c r="G167" i="1"/>
  <c r="K167" i="1" s="1"/>
  <c r="K165" i="1"/>
  <c r="M46" i="1"/>
  <c r="L46" i="1"/>
  <c r="L51" i="1" s="1"/>
  <c r="K164" i="1"/>
  <c r="H46" i="1"/>
  <c r="M44" i="1"/>
  <c r="K44" i="1"/>
  <c r="I44" i="1"/>
  <c r="M43" i="1"/>
  <c r="I43" i="1"/>
  <c r="O43" i="1" s="1"/>
  <c r="M42" i="1"/>
  <c r="O42" i="1" s="1"/>
  <c r="I42" i="1"/>
  <c r="P42" i="1" s="1"/>
  <c r="M41" i="1"/>
  <c r="O41" i="1" s="1"/>
  <c r="I41" i="1"/>
  <c r="H41" i="1"/>
  <c r="P40" i="1"/>
  <c r="M40" i="1"/>
  <c r="H40" i="1"/>
  <c r="I40" i="1" s="1"/>
  <c r="O40" i="1" s="1"/>
  <c r="M39" i="1"/>
  <c r="O39" i="1" s="1"/>
  <c r="I39" i="1"/>
  <c r="H39" i="1"/>
  <c r="P38" i="1"/>
  <c r="M38" i="1"/>
  <c r="H38" i="1"/>
  <c r="I38" i="1" s="1"/>
  <c r="O38" i="1" s="1"/>
  <c r="M37" i="1"/>
  <c r="O37" i="1" s="1"/>
  <c r="L37" i="1"/>
  <c r="H37" i="1"/>
  <c r="I37" i="1" s="1"/>
  <c r="G37" i="1"/>
  <c r="M35" i="1"/>
  <c r="L35" i="1"/>
  <c r="H35" i="1"/>
  <c r="L34" i="1"/>
  <c r="M34" i="1" s="1"/>
  <c r="O34" i="1" s="1"/>
  <c r="K93" i="1"/>
  <c r="K152" i="1" s="1"/>
  <c r="M152" i="1" s="1"/>
  <c r="H34" i="1"/>
  <c r="I34" i="1" s="1"/>
  <c r="G93" i="1"/>
  <c r="G152" i="1" s="1"/>
  <c r="M33" i="1"/>
  <c r="O33" i="1" s="1"/>
  <c r="I33" i="1"/>
  <c r="M32" i="1"/>
  <c r="I32" i="1"/>
  <c r="M31" i="1"/>
  <c r="O31" i="1" s="1"/>
  <c r="I31" i="1"/>
  <c r="P31" i="1" s="1"/>
  <c r="M30" i="1"/>
  <c r="I30" i="1"/>
  <c r="P30" i="1" s="1"/>
  <c r="M29" i="1"/>
  <c r="O29" i="1" s="1"/>
  <c r="I29" i="1"/>
  <c r="M28" i="1"/>
  <c r="I28" i="1"/>
  <c r="M27" i="1"/>
  <c r="O27" i="1" s="1"/>
  <c r="I27" i="1"/>
  <c r="P27" i="1" s="1"/>
  <c r="M26" i="1"/>
  <c r="I26" i="1"/>
  <c r="P26" i="1" s="1"/>
  <c r="M25" i="1"/>
  <c r="O25" i="1" s="1"/>
  <c r="I25" i="1"/>
  <c r="M24" i="1"/>
  <c r="I24" i="1"/>
  <c r="M23" i="1"/>
  <c r="O23" i="1" s="1"/>
  <c r="I23" i="1"/>
  <c r="P23" i="1" s="1"/>
  <c r="O57" i="6" l="1"/>
  <c r="P57" i="6" s="1"/>
  <c r="O57" i="5"/>
  <c r="O56" i="5"/>
  <c r="P56" i="5"/>
  <c r="P57" i="5"/>
  <c r="O121" i="5"/>
  <c r="P34" i="8"/>
  <c r="P45" i="8"/>
  <c r="O40" i="8"/>
  <c r="O53" i="8"/>
  <c r="P24" i="8"/>
  <c r="O24" i="8"/>
  <c r="P25" i="8"/>
  <c r="P29" i="8"/>
  <c r="O33" i="8"/>
  <c r="I52" i="8"/>
  <c r="I56" i="8"/>
  <c r="P56" i="8" s="1"/>
  <c r="O23" i="8"/>
  <c r="O38" i="8"/>
  <c r="O52" i="8"/>
  <c r="P55" i="8"/>
  <c r="M26" i="8"/>
  <c r="O26" i="8" s="1"/>
  <c r="M30" i="8"/>
  <c r="O30" i="8" s="1"/>
  <c r="M37" i="8"/>
  <c r="O37" i="8" s="1"/>
  <c r="I40" i="8"/>
  <c r="P40" i="8" s="1"/>
  <c r="O42" i="8"/>
  <c r="P23" i="8"/>
  <c r="I36" i="8"/>
  <c r="M25" i="8"/>
  <c r="O25" i="8" s="1"/>
  <c r="M29" i="8"/>
  <c r="O29" i="8" s="1"/>
  <c r="M35" i="8"/>
  <c r="O35" i="8" s="1"/>
  <c r="O39" i="8"/>
  <c r="I41" i="8"/>
  <c r="I53" i="8"/>
  <c r="H50" i="8"/>
  <c r="I50" i="8" s="1"/>
  <c r="H49" i="8"/>
  <c r="I49" i="8" s="1"/>
  <c r="H48" i="8"/>
  <c r="I48" i="8" s="1"/>
  <c r="H46" i="8"/>
  <c r="I46" i="8" s="1"/>
  <c r="M28" i="8"/>
  <c r="O28" i="8" s="1"/>
  <c r="P32" i="8"/>
  <c r="M34" i="8"/>
  <c r="O34" i="8" s="1"/>
  <c r="O51" i="8"/>
  <c r="P51" i="8" s="1"/>
  <c r="P54" i="8"/>
  <c r="O56" i="8"/>
  <c r="P58" i="8"/>
  <c r="L46" i="8"/>
  <c r="M46" i="8" s="1"/>
  <c r="O46" i="8" s="1"/>
  <c r="L48" i="8"/>
  <c r="M48" i="8" s="1"/>
  <c r="O48" i="8" s="1"/>
  <c r="L49" i="8"/>
  <c r="M49" i="8" s="1"/>
  <c r="O49" i="8" s="1"/>
  <c r="L50" i="8"/>
  <c r="M50" i="8" s="1"/>
  <c r="H37" i="8"/>
  <c r="I37" i="8" s="1"/>
  <c r="I35" i="7"/>
  <c r="O28" i="7"/>
  <c r="P28" i="7" s="1"/>
  <c r="P25" i="7"/>
  <c r="P38" i="7"/>
  <c r="O38" i="7"/>
  <c r="O24" i="7"/>
  <c r="P24" i="7" s="1"/>
  <c r="P42" i="7"/>
  <c r="O42" i="7"/>
  <c r="P50" i="7"/>
  <c r="M43" i="7"/>
  <c r="O35" i="7"/>
  <c r="P44" i="7"/>
  <c r="H49" i="7"/>
  <c r="I49" i="7" s="1"/>
  <c r="H48" i="7"/>
  <c r="I48" i="7" s="1"/>
  <c r="I47" i="7"/>
  <c r="O30" i="7"/>
  <c r="O31" i="7"/>
  <c r="O32" i="7"/>
  <c r="P32" i="7" s="1"/>
  <c r="O33" i="7"/>
  <c r="O34" i="7"/>
  <c r="O41" i="7"/>
  <c r="P45" i="7"/>
  <c r="P51" i="7"/>
  <c r="P52" i="7"/>
  <c r="P53" i="7"/>
  <c r="P54" i="7"/>
  <c r="P55" i="7"/>
  <c r="P56" i="7"/>
  <c r="I57" i="7"/>
  <c r="H36" i="7"/>
  <c r="I36" i="7" s="1"/>
  <c r="O40" i="7"/>
  <c r="L48" i="7"/>
  <c r="M48" i="7" s="1"/>
  <c r="O48" i="7" s="1"/>
  <c r="L49" i="7"/>
  <c r="M49" i="7" s="1"/>
  <c r="O49" i="7" s="1"/>
  <c r="G65" i="7"/>
  <c r="K65" i="7" s="1"/>
  <c r="P39" i="6"/>
  <c r="O39" i="6"/>
  <c r="O38" i="6"/>
  <c r="P38" i="6"/>
  <c r="O58" i="6"/>
  <c r="O35" i="6"/>
  <c r="I35" i="6"/>
  <c r="O32" i="6"/>
  <c r="O33" i="6"/>
  <c r="P33" i="6" s="1"/>
  <c r="P37" i="6"/>
  <c r="O37" i="6"/>
  <c r="P49" i="6"/>
  <c r="O52" i="6"/>
  <c r="P52" i="6" s="1"/>
  <c r="P54" i="6"/>
  <c r="O56" i="6"/>
  <c r="P56" i="6" s="1"/>
  <c r="P30" i="6"/>
  <c r="O26" i="6"/>
  <c r="P26" i="6" s="1"/>
  <c r="O30" i="6"/>
  <c r="P34" i="6"/>
  <c r="M36" i="6"/>
  <c r="O36" i="6" s="1"/>
  <c r="P40" i="6"/>
  <c r="O40" i="6"/>
  <c r="P51" i="6"/>
  <c r="P55" i="6"/>
  <c r="P59" i="6"/>
  <c r="O23" i="6"/>
  <c r="K36" i="6"/>
  <c r="P23" i="6"/>
  <c r="O41" i="6"/>
  <c r="O43" i="6"/>
  <c r="L50" i="6"/>
  <c r="M50" i="6" s="1"/>
  <c r="O50" i="6" s="1"/>
  <c r="O23" i="5"/>
  <c r="P23" i="5" s="1"/>
  <c r="P96" i="5"/>
  <c r="P26" i="5"/>
  <c r="P27" i="5"/>
  <c r="O27" i="5"/>
  <c r="P97" i="5"/>
  <c r="K126" i="5"/>
  <c r="G131" i="5"/>
  <c r="K131" i="5" s="1"/>
  <c r="P117" i="5"/>
  <c r="M25" i="5"/>
  <c r="O25" i="5" s="1"/>
  <c r="M29" i="5"/>
  <c r="O29" i="5" s="1"/>
  <c r="I32" i="5"/>
  <c r="P32" i="5" s="1"/>
  <c r="I33" i="5"/>
  <c r="P89" i="5"/>
  <c r="O90" i="5"/>
  <c r="P93" i="5"/>
  <c r="O94" i="5"/>
  <c r="M96" i="5"/>
  <c r="O96" i="5" s="1"/>
  <c r="O102" i="5"/>
  <c r="P103" i="5"/>
  <c r="I104" i="5"/>
  <c r="O106" i="5"/>
  <c r="P107" i="5"/>
  <c r="I108" i="5"/>
  <c r="P111" i="5"/>
  <c r="I114" i="5"/>
  <c r="P116" i="5"/>
  <c r="P24" i="5"/>
  <c r="P113" i="5"/>
  <c r="P123" i="5"/>
  <c r="P30" i="5"/>
  <c r="P31" i="5"/>
  <c r="P37" i="5"/>
  <c r="O37" i="5"/>
  <c r="P38" i="5"/>
  <c r="P43" i="5"/>
  <c r="O52" i="5"/>
  <c r="P52" i="5" s="1"/>
  <c r="O59" i="5"/>
  <c r="P59" i="5" s="1"/>
  <c r="L49" i="5"/>
  <c r="L36" i="5"/>
  <c r="M36" i="5" s="1"/>
  <c r="O36" i="5" s="1"/>
  <c r="M99" i="5"/>
  <c r="O87" i="5"/>
  <c r="P90" i="5"/>
  <c r="O91" i="5"/>
  <c r="P94" i="5"/>
  <c r="O97" i="5"/>
  <c r="O117" i="5"/>
  <c r="O120" i="5"/>
  <c r="P120" i="5" s="1"/>
  <c r="M35" i="5"/>
  <c r="O32" i="5"/>
  <c r="P41" i="5"/>
  <c r="O88" i="5"/>
  <c r="O92" i="5"/>
  <c r="O98" i="5"/>
  <c r="O100" i="5"/>
  <c r="P100" i="5" s="1"/>
  <c r="P110" i="5"/>
  <c r="P118" i="5"/>
  <c r="P119" i="5"/>
  <c r="P121" i="5"/>
  <c r="P122" i="5"/>
  <c r="L53" i="5"/>
  <c r="M53" i="5" s="1"/>
  <c r="L54" i="5"/>
  <c r="M54" i="5" s="1"/>
  <c r="L55" i="5"/>
  <c r="M55" i="5" s="1"/>
  <c r="H50" i="5"/>
  <c r="I50" i="5" s="1"/>
  <c r="P87" i="5"/>
  <c r="L114" i="5"/>
  <c r="O27" i="4"/>
  <c r="O31" i="4"/>
  <c r="O41" i="4"/>
  <c r="P41" i="4"/>
  <c r="O48" i="4"/>
  <c r="O49" i="4"/>
  <c r="P49" i="4" s="1"/>
  <c r="M47" i="4"/>
  <c r="P27" i="4"/>
  <c r="O28" i="4"/>
  <c r="P31" i="4"/>
  <c r="O32" i="4"/>
  <c r="O34" i="4"/>
  <c r="P34" i="4"/>
  <c r="P38" i="4"/>
  <c r="O39" i="4"/>
  <c r="P39" i="4"/>
  <c r="O44" i="4"/>
  <c r="P44" i="4"/>
  <c r="P48" i="4"/>
  <c r="P55" i="4"/>
  <c r="P56" i="4"/>
  <c r="P59" i="4"/>
  <c r="P60" i="4"/>
  <c r="O25" i="4"/>
  <c r="O29" i="4"/>
  <c r="P32" i="4"/>
  <c r="O35" i="4"/>
  <c r="P35" i="4"/>
  <c r="M38" i="4"/>
  <c r="O38" i="4" s="1"/>
  <c r="M55" i="4"/>
  <c r="O55" i="4" s="1"/>
  <c r="M56" i="4"/>
  <c r="O56" i="4" s="1"/>
  <c r="M57" i="4"/>
  <c r="O57" i="4" s="1"/>
  <c r="M58" i="4"/>
  <c r="M59" i="4"/>
  <c r="O59" i="4" s="1"/>
  <c r="M60" i="4"/>
  <c r="O60" i="4" s="1"/>
  <c r="M61" i="4"/>
  <c r="O61" i="4" s="1"/>
  <c r="P36" i="4"/>
  <c r="M51" i="4"/>
  <c r="H52" i="4"/>
  <c r="I52" i="4" s="1"/>
  <c r="I54" i="4"/>
  <c r="P23" i="4"/>
  <c r="P33" i="4"/>
  <c r="L53" i="4"/>
  <c r="M53" i="4" s="1"/>
  <c r="O53" i="4" s="1"/>
  <c r="I37" i="4"/>
  <c r="O40" i="4"/>
  <c r="O42" i="4"/>
  <c r="O46" i="4"/>
  <c r="I51" i="4"/>
  <c r="P40" i="3"/>
  <c r="O40" i="3"/>
  <c r="P35" i="3"/>
  <c r="O39" i="3"/>
  <c r="O41" i="3"/>
  <c r="O23" i="3"/>
  <c r="P23" i="3" s="1"/>
  <c r="O25" i="3"/>
  <c r="P25" i="3" s="1"/>
  <c r="O24" i="3"/>
  <c r="M26" i="3"/>
  <c r="O26" i="3" s="1"/>
  <c r="O33" i="3"/>
  <c r="I37" i="3"/>
  <c r="P24" i="3"/>
  <c r="O27" i="3"/>
  <c r="O28" i="3"/>
  <c r="P28" i="3" s="1"/>
  <c r="O29" i="3"/>
  <c r="O30" i="3"/>
  <c r="O31" i="3"/>
  <c r="O32" i="3"/>
  <c r="P32" i="3" s="1"/>
  <c r="O34" i="3"/>
  <c r="P36" i="3"/>
  <c r="P38" i="3"/>
  <c r="P52" i="3"/>
  <c r="P92" i="3"/>
  <c r="O99" i="3"/>
  <c r="I117" i="3"/>
  <c r="O124" i="3"/>
  <c r="G103" i="3"/>
  <c r="I103" i="3" s="1"/>
  <c r="K103" i="3"/>
  <c r="O113" i="3"/>
  <c r="O43" i="3"/>
  <c r="O88" i="3"/>
  <c r="P88" i="3" s="1"/>
  <c r="I102" i="3"/>
  <c r="P105" i="3"/>
  <c r="O105" i="3"/>
  <c r="O122" i="3"/>
  <c r="P122" i="3" s="1"/>
  <c r="I42" i="3"/>
  <c r="P59" i="3"/>
  <c r="P89" i="3"/>
  <c r="P93" i="3"/>
  <c r="P97" i="3"/>
  <c r="O100" i="3"/>
  <c r="P100" i="3" s="1"/>
  <c r="K110" i="3"/>
  <c r="M110" i="3" s="1"/>
  <c r="O110" i="3" s="1"/>
  <c r="M112" i="3"/>
  <c r="O112" i="3" s="1"/>
  <c r="L117" i="3"/>
  <c r="M117" i="3" s="1"/>
  <c r="O117" i="3" s="1"/>
  <c r="P120" i="3"/>
  <c r="P112" i="3"/>
  <c r="P119" i="3"/>
  <c r="P121" i="3"/>
  <c r="P123" i="3"/>
  <c r="P96" i="3"/>
  <c r="P47" i="3"/>
  <c r="O53" i="3"/>
  <c r="P53" i="3" s="1"/>
  <c r="M102" i="3"/>
  <c r="O91" i="3"/>
  <c r="P94" i="3"/>
  <c r="O95" i="3"/>
  <c r="M103" i="3"/>
  <c r="O103" i="3" s="1"/>
  <c r="P108" i="3"/>
  <c r="O108" i="3"/>
  <c r="L116" i="3"/>
  <c r="M116" i="3" s="1"/>
  <c r="P118" i="3"/>
  <c r="L54" i="3"/>
  <c r="M54" i="3" s="1"/>
  <c r="L55" i="3"/>
  <c r="M55" i="3" s="1"/>
  <c r="L56" i="3"/>
  <c r="M56" i="3" s="1"/>
  <c r="L57" i="3"/>
  <c r="M57" i="3" s="1"/>
  <c r="L58" i="3"/>
  <c r="M58" i="3" s="1"/>
  <c r="H113" i="3"/>
  <c r="I113" i="3" s="1"/>
  <c r="H115" i="3"/>
  <c r="I115" i="3" s="1"/>
  <c r="O115" i="3" s="1"/>
  <c r="H116" i="3"/>
  <c r="I116" i="3" s="1"/>
  <c r="I45" i="3"/>
  <c r="L48" i="3"/>
  <c r="M48" i="3" s="1"/>
  <c r="O48" i="3" s="1"/>
  <c r="L50" i="3"/>
  <c r="M50" i="3" s="1"/>
  <c r="L51" i="3"/>
  <c r="M51" i="3" s="1"/>
  <c r="O51" i="3" s="1"/>
  <c r="I33" i="2"/>
  <c r="P24" i="2"/>
  <c r="O24" i="2"/>
  <c r="P32" i="2"/>
  <c r="O28" i="2"/>
  <c r="P28" i="2"/>
  <c r="P26" i="2"/>
  <c r="O26" i="2"/>
  <c r="P27" i="2"/>
  <c r="P30" i="2"/>
  <c r="O30" i="2"/>
  <c r="P31" i="2"/>
  <c r="P43" i="2"/>
  <c r="M33" i="2"/>
  <c r="O23" i="2"/>
  <c r="P23" i="2" s="1"/>
  <c r="O36" i="2"/>
  <c r="P36" i="2"/>
  <c r="P38" i="2"/>
  <c r="O38" i="2"/>
  <c r="K97" i="2"/>
  <c r="M97" i="2" s="1"/>
  <c r="I97" i="2"/>
  <c r="P53" i="2"/>
  <c r="P104" i="2"/>
  <c r="O37" i="2"/>
  <c r="I41" i="2"/>
  <c r="L52" i="2"/>
  <c r="M52" i="2" s="1"/>
  <c r="O52" i="2" s="1"/>
  <c r="I52" i="2"/>
  <c r="O80" i="2"/>
  <c r="P82" i="2"/>
  <c r="I88" i="2"/>
  <c r="P88" i="2" s="1"/>
  <c r="G90" i="2"/>
  <c r="M99" i="2"/>
  <c r="O99" i="2" s="1"/>
  <c r="P54" i="2"/>
  <c r="I35" i="2"/>
  <c r="K41" i="2"/>
  <c r="M41" i="2" s="1"/>
  <c r="L51" i="2"/>
  <c r="M51" i="2" s="1"/>
  <c r="I51" i="2"/>
  <c r="M89" i="2"/>
  <c r="O79" i="2"/>
  <c r="P79" i="2" s="1"/>
  <c r="P83" i="2"/>
  <c r="O86" i="2"/>
  <c r="O87" i="2"/>
  <c r="I90" i="2"/>
  <c r="P91" i="2"/>
  <c r="I92" i="2"/>
  <c r="O94" i="2"/>
  <c r="O95" i="2"/>
  <c r="O96" i="2"/>
  <c r="I106" i="2"/>
  <c r="I107" i="2"/>
  <c r="I108" i="2"/>
  <c r="P108" i="2" s="1"/>
  <c r="I109" i="2"/>
  <c r="I110" i="2"/>
  <c r="P110" i="2" s="1"/>
  <c r="I111" i="2"/>
  <c r="P111" i="2" s="1"/>
  <c r="I112" i="2"/>
  <c r="P112" i="2" s="1"/>
  <c r="O106" i="2"/>
  <c r="O108" i="2"/>
  <c r="O111" i="2"/>
  <c r="I34" i="2"/>
  <c r="O34" i="2" s="1"/>
  <c r="O40" i="2"/>
  <c r="P49" i="2"/>
  <c r="L50" i="2"/>
  <c r="M50" i="2" s="1"/>
  <c r="O50" i="2" s="1"/>
  <c r="I50" i="2"/>
  <c r="M43" i="2"/>
  <c r="O43" i="2" s="1"/>
  <c r="L48" i="2"/>
  <c r="M48" i="2" s="1"/>
  <c r="O48" i="2" s="1"/>
  <c r="L47" i="2"/>
  <c r="M47" i="2" s="1"/>
  <c r="O47" i="2" s="1"/>
  <c r="L46" i="2"/>
  <c r="M46" i="2" s="1"/>
  <c r="L44" i="2"/>
  <c r="M44" i="2" s="1"/>
  <c r="P81" i="2"/>
  <c r="O85" i="2"/>
  <c r="O88" i="2"/>
  <c r="M90" i="2"/>
  <c r="O90" i="2" s="1"/>
  <c r="P105" i="2"/>
  <c r="H44" i="2"/>
  <c r="I44" i="2" s="1"/>
  <c r="H46" i="2"/>
  <c r="I46" i="2" s="1"/>
  <c r="H47" i="2"/>
  <c r="I47" i="2" s="1"/>
  <c r="L100" i="2"/>
  <c r="M100" i="2" s="1"/>
  <c r="L102" i="2"/>
  <c r="M102" i="2" s="1"/>
  <c r="L103" i="2"/>
  <c r="M103" i="2" s="1"/>
  <c r="O103" i="2" s="1"/>
  <c r="L104" i="2"/>
  <c r="M104" i="2" s="1"/>
  <c r="O104" i="2" s="1"/>
  <c r="K115" i="2"/>
  <c r="H100" i="2"/>
  <c r="I100" i="2" s="1"/>
  <c r="H102" i="2"/>
  <c r="I102" i="2" s="1"/>
  <c r="H103" i="2"/>
  <c r="I103" i="2" s="1"/>
  <c r="P28" i="1"/>
  <c r="O24" i="1"/>
  <c r="P24" i="1" s="1"/>
  <c r="O28" i="1"/>
  <c r="O32" i="1"/>
  <c r="P32" i="1" s="1"/>
  <c r="I35" i="1"/>
  <c r="P35" i="1" s="1"/>
  <c r="P39" i="1"/>
  <c r="P41" i="1"/>
  <c r="P58" i="1"/>
  <c r="O58" i="1"/>
  <c r="O85" i="1"/>
  <c r="P85" i="1"/>
  <c r="P86" i="1"/>
  <c r="O89" i="1"/>
  <c r="P89" i="1"/>
  <c r="P90" i="1"/>
  <c r="I93" i="1"/>
  <c r="P93" i="1" s="1"/>
  <c r="P102" i="1"/>
  <c r="O102" i="1"/>
  <c r="M36" i="1"/>
  <c r="H51" i="1"/>
  <c r="I51" i="1" s="1"/>
  <c r="H50" i="1"/>
  <c r="I50" i="1" s="1"/>
  <c r="H49" i="1"/>
  <c r="I49" i="1" s="1"/>
  <c r="I46" i="1"/>
  <c r="P59" i="1"/>
  <c r="O59" i="1"/>
  <c r="M95" i="1"/>
  <c r="O82" i="1"/>
  <c r="P82" i="1" s="1"/>
  <c r="M93" i="1"/>
  <c r="P100" i="1"/>
  <c r="O100" i="1"/>
  <c r="O26" i="1"/>
  <c r="O30" i="1"/>
  <c r="O44" i="1"/>
  <c r="P44" i="1" s="1"/>
  <c r="H47" i="1"/>
  <c r="I47" i="1" s="1"/>
  <c r="O83" i="1"/>
  <c r="P83" i="1" s="1"/>
  <c r="P84" i="1"/>
  <c r="O87" i="1"/>
  <c r="P87" i="1"/>
  <c r="P88" i="1"/>
  <c r="O91" i="1"/>
  <c r="P91" i="1" s="1"/>
  <c r="P92" i="1"/>
  <c r="O99" i="1"/>
  <c r="P25" i="1"/>
  <c r="P29" i="1"/>
  <c r="P33" i="1"/>
  <c r="P34" i="1"/>
  <c r="O35" i="1"/>
  <c r="P37" i="1"/>
  <c r="P43" i="1"/>
  <c r="P53" i="1"/>
  <c r="O53" i="1"/>
  <c r="P54" i="1"/>
  <c r="O54" i="1"/>
  <c r="P55" i="1"/>
  <c r="O55" i="1"/>
  <c r="K52" i="1"/>
  <c r="M52" i="1" s="1"/>
  <c r="O52" i="1" s="1"/>
  <c r="G171" i="1"/>
  <c r="K112" i="1"/>
  <c r="G172" i="1"/>
  <c r="K172" i="1" s="1"/>
  <c r="K113" i="1"/>
  <c r="M113" i="1" s="1"/>
  <c r="G173" i="1"/>
  <c r="K173" i="1" s="1"/>
  <c r="K114" i="1"/>
  <c r="M114" i="1" s="1"/>
  <c r="O114" i="1" s="1"/>
  <c r="G174" i="1"/>
  <c r="K174" i="1" s="1"/>
  <c r="K115" i="1"/>
  <c r="M115" i="1" s="1"/>
  <c r="O115" i="1" s="1"/>
  <c r="I57" i="1"/>
  <c r="K118" i="1"/>
  <c r="M118" i="1" s="1"/>
  <c r="K117" i="1"/>
  <c r="M117" i="1" s="1"/>
  <c r="I95" i="1"/>
  <c r="G103" i="1"/>
  <c r="K108" i="1"/>
  <c r="G109" i="1"/>
  <c r="K110" i="1"/>
  <c r="G111" i="1"/>
  <c r="I111" i="1" s="1"/>
  <c r="G112" i="1"/>
  <c r="G114" i="1"/>
  <c r="I114" i="1" s="1"/>
  <c r="G116" i="1"/>
  <c r="I116" i="1" s="1"/>
  <c r="G118" i="1"/>
  <c r="G121" i="1"/>
  <c r="K121" i="1" s="1"/>
  <c r="M154" i="1"/>
  <c r="M164" i="1"/>
  <c r="O164" i="1" s="1"/>
  <c r="I172" i="1"/>
  <c r="I174" i="1"/>
  <c r="K49" i="1"/>
  <c r="K50" i="1"/>
  <c r="K51" i="1"/>
  <c r="M51" i="1" s="1"/>
  <c r="O51" i="1" s="1"/>
  <c r="I56" i="1"/>
  <c r="O56" i="1" s="1"/>
  <c r="K62" i="1"/>
  <c r="K105" i="1"/>
  <c r="K106" i="1"/>
  <c r="L108" i="1"/>
  <c r="M108" i="1" s="1"/>
  <c r="L110" i="1"/>
  <c r="M110" i="1" s="1"/>
  <c r="K111" i="1"/>
  <c r="M111" i="1" s="1"/>
  <c r="O111" i="1" s="1"/>
  <c r="O141" i="1"/>
  <c r="P143" i="1"/>
  <c r="P147" i="1"/>
  <c r="O153" i="1"/>
  <c r="M172" i="1"/>
  <c r="O172" i="1" s="1"/>
  <c r="M174" i="1"/>
  <c r="O174" i="1" s="1"/>
  <c r="L47" i="1"/>
  <c r="M47" i="1" s="1"/>
  <c r="O47" i="1" s="1"/>
  <c r="L49" i="1"/>
  <c r="M49" i="1" s="1"/>
  <c r="L50" i="1"/>
  <c r="M50" i="1" s="1"/>
  <c r="O50" i="1" s="1"/>
  <c r="K170" i="1"/>
  <c r="M170" i="1" s="1"/>
  <c r="O170" i="1" s="1"/>
  <c r="I170" i="1"/>
  <c r="L106" i="1"/>
  <c r="M106" i="1" s="1"/>
  <c r="G108" i="1"/>
  <c r="K109" i="1"/>
  <c r="M109" i="1" s="1"/>
  <c r="O109" i="1" s="1"/>
  <c r="G110" i="1"/>
  <c r="G113" i="1"/>
  <c r="I113" i="1" s="1"/>
  <c r="G115" i="1"/>
  <c r="I115" i="1" s="1"/>
  <c r="G117" i="1"/>
  <c r="G176" i="1" s="1"/>
  <c r="I176" i="1" s="1"/>
  <c r="P142" i="1"/>
  <c r="O144" i="1"/>
  <c r="P146" i="1"/>
  <c r="O148" i="1"/>
  <c r="P150" i="1"/>
  <c r="O151" i="1"/>
  <c r="P157" i="1"/>
  <c r="O157" i="1"/>
  <c r="I169" i="1"/>
  <c r="I171" i="1"/>
  <c r="I173" i="1"/>
  <c r="I175" i="1"/>
  <c r="G175" i="1"/>
  <c r="K175" i="1" s="1"/>
  <c r="K116" i="1"/>
  <c r="M116" i="1" s="1"/>
  <c r="O116" i="1" s="1"/>
  <c r="H110" i="1"/>
  <c r="I110" i="1" s="1"/>
  <c r="H109" i="1"/>
  <c r="I109" i="1" s="1"/>
  <c r="H108" i="1"/>
  <c r="I108" i="1" s="1"/>
  <c r="M105" i="1"/>
  <c r="O105" i="1" s="1"/>
  <c r="H106" i="1"/>
  <c r="I106" i="1" s="1"/>
  <c r="P141" i="1"/>
  <c r="P149" i="1"/>
  <c r="I152" i="1"/>
  <c r="P152" i="1" s="1"/>
  <c r="P160" i="1"/>
  <c r="O160" i="1"/>
  <c r="P164" i="1"/>
  <c r="M173" i="1"/>
  <c r="O173" i="1" s="1"/>
  <c r="M175" i="1"/>
  <c r="O175" i="1" s="1"/>
  <c r="L165" i="1"/>
  <c r="M165" i="1" s="1"/>
  <c r="L167" i="1"/>
  <c r="M167" i="1" s="1"/>
  <c r="L168" i="1"/>
  <c r="M168" i="1" s="1"/>
  <c r="L169" i="1"/>
  <c r="M169" i="1" s="1"/>
  <c r="O169" i="1" s="1"/>
  <c r="H165" i="1"/>
  <c r="I165" i="1" s="1"/>
  <c r="H167" i="1"/>
  <c r="I167" i="1" s="1"/>
  <c r="H168" i="1"/>
  <c r="I168" i="1" s="1"/>
  <c r="P49" i="8" l="1"/>
  <c r="I44" i="8"/>
  <c r="P50" i="8"/>
  <c r="P46" i="8"/>
  <c r="P53" i="8"/>
  <c r="P28" i="8"/>
  <c r="P52" i="8"/>
  <c r="P37" i="8"/>
  <c r="O50" i="8"/>
  <c r="P48" i="8"/>
  <c r="P41" i="8"/>
  <c r="O41" i="8"/>
  <c r="M36" i="8"/>
  <c r="P35" i="8"/>
  <c r="P30" i="8"/>
  <c r="P26" i="8"/>
  <c r="P48" i="7"/>
  <c r="P36" i="7"/>
  <c r="P49" i="7"/>
  <c r="M46" i="7"/>
  <c r="O43" i="7"/>
  <c r="P35" i="7"/>
  <c r="I43" i="7"/>
  <c r="O36" i="7"/>
  <c r="O57" i="7"/>
  <c r="P57" i="7" s="1"/>
  <c r="O47" i="7"/>
  <c r="P47" i="7" s="1"/>
  <c r="P36" i="6"/>
  <c r="M45" i="6"/>
  <c r="P50" i="6"/>
  <c r="I45" i="6"/>
  <c r="P35" i="6"/>
  <c r="O55" i="5"/>
  <c r="P55" i="5"/>
  <c r="P33" i="5"/>
  <c r="M114" i="5"/>
  <c r="O114" i="5" s="1"/>
  <c r="L115" i="5"/>
  <c r="M115" i="5" s="1"/>
  <c r="O54" i="5"/>
  <c r="P54" i="5"/>
  <c r="O33" i="5"/>
  <c r="O53" i="5"/>
  <c r="P53" i="5"/>
  <c r="M49" i="5"/>
  <c r="L50" i="5"/>
  <c r="M50" i="5" s="1"/>
  <c r="O50" i="5" s="1"/>
  <c r="P114" i="5"/>
  <c r="P36" i="5"/>
  <c r="M109" i="5"/>
  <c r="O99" i="5"/>
  <c r="P99" i="5" s="1"/>
  <c r="P108" i="5"/>
  <c r="O108" i="5"/>
  <c r="P50" i="5"/>
  <c r="M45" i="5"/>
  <c r="I109" i="5"/>
  <c r="P104" i="5"/>
  <c r="O104" i="5"/>
  <c r="P25" i="5"/>
  <c r="P29" i="5"/>
  <c r="I35" i="5"/>
  <c r="P53" i="4"/>
  <c r="O51" i="4"/>
  <c r="P51" i="4" s="1"/>
  <c r="M50" i="4"/>
  <c r="P37" i="4"/>
  <c r="I47" i="4"/>
  <c r="M68" i="4"/>
  <c r="O58" i="4"/>
  <c r="P58" i="4" s="1"/>
  <c r="O54" i="4"/>
  <c r="P54" i="4" s="1"/>
  <c r="P61" i="4"/>
  <c r="P57" i="4"/>
  <c r="O37" i="4"/>
  <c r="O52" i="4"/>
  <c r="P52" i="4" s="1"/>
  <c r="O58" i="3"/>
  <c r="P58" i="3"/>
  <c r="P116" i="3"/>
  <c r="O57" i="3"/>
  <c r="P57" i="3" s="1"/>
  <c r="M111" i="3"/>
  <c r="O102" i="3"/>
  <c r="P51" i="3"/>
  <c r="P48" i="3"/>
  <c r="P117" i="3"/>
  <c r="O50" i="3"/>
  <c r="P115" i="3"/>
  <c r="O56" i="3"/>
  <c r="P56" i="3" s="1"/>
  <c r="O116" i="3"/>
  <c r="P50" i="3"/>
  <c r="P110" i="3"/>
  <c r="I46" i="3"/>
  <c r="M37" i="3"/>
  <c r="O54" i="3"/>
  <c r="P54" i="3"/>
  <c r="P113" i="3"/>
  <c r="O55" i="3"/>
  <c r="P55" i="3" s="1"/>
  <c r="P42" i="3"/>
  <c r="O42" i="3"/>
  <c r="P102" i="3"/>
  <c r="I111" i="3"/>
  <c r="P103" i="3"/>
  <c r="O45" i="3"/>
  <c r="P45" i="3" s="1"/>
  <c r="P26" i="3"/>
  <c r="O102" i="2"/>
  <c r="M98" i="2"/>
  <c r="O100" i="2"/>
  <c r="P106" i="2"/>
  <c r="P92" i="2"/>
  <c r="O92" i="2"/>
  <c r="P51" i="2"/>
  <c r="O112" i="2"/>
  <c r="P99" i="2"/>
  <c r="O97" i="2"/>
  <c r="P97" i="2" s="1"/>
  <c r="O35" i="2"/>
  <c r="P35" i="2"/>
  <c r="P103" i="2"/>
  <c r="P47" i="2"/>
  <c r="O44" i="2"/>
  <c r="P44" i="2" s="1"/>
  <c r="P109" i="2"/>
  <c r="O51" i="2"/>
  <c r="O109" i="2"/>
  <c r="P52" i="2"/>
  <c r="O110" i="2"/>
  <c r="P48" i="2"/>
  <c r="P100" i="2"/>
  <c r="P41" i="2"/>
  <c r="P102" i="2"/>
  <c r="P46" i="2"/>
  <c r="O46" i="2"/>
  <c r="P50" i="2"/>
  <c r="P34" i="2"/>
  <c r="P90" i="2"/>
  <c r="O41" i="2"/>
  <c r="O107" i="2"/>
  <c r="P107" i="2" s="1"/>
  <c r="I89" i="2"/>
  <c r="M42" i="2"/>
  <c r="O33" i="2"/>
  <c r="P33" i="2"/>
  <c r="I42" i="2"/>
  <c r="P113" i="1"/>
  <c r="O113" i="1"/>
  <c r="P115" i="1"/>
  <c r="O165" i="1"/>
  <c r="P165" i="1" s="1"/>
  <c r="I154" i="1"/>
  <c r="P109" i="1"/>
  <c r="P169" i="1"/>
  <c r="O106" i="1"/>
  <c r="O49" i="1"/>
  <c r="P174" i="1"/>
  <c r="P111" i="1"/>
  <c r="G162" i="1"/>
  <c r="K103" i="1"/>
  <c r="M103" i="1" s="1"/>
  <c r="I103" i="1"/>
  <c r="G155" i="1"/>
  <c r="I155" i="1" s="1"/>
  <c r="K171" i="1"/>
  <c r="P105" i="1"/>
  <c r="O57" i="1"/>
  <c r="P57" i="1" s="1"/>
  <c r="P50" i="1"/>
  <c r="P106" i="1"/>
  <c r="P175" i="1"/>
  <c r="P170" i="1"/>
  <c r="P172" i="1"/>
  <c r="G177" i="1"/>
  <c r="I118" i="1"/>
  <c r="P118" i="1" s="1"/>
  <c r="P114" i="1"/>
  <c r="O95" i="1"/>
  <c r="P95" i="1" s="1"/>
  <c r="P52" i="1"/>
  <c r="P51" i="1"/>
  <c r="O152" i="1"/>
  <c r="O168" i="1"/>
  <c r="P173" i="1"/>
  <c r="O110" i="1"/>
  <c r="P110" i="1" s="1"/>
  <c r="I117" i="1"/>
  <c r="P117" i="1" s="1"/>
  <c r="M45" i="1"/>
  <c r="P168" i="1"/>
  <c r="O167" i="1"/>
  <c r="P167" i="1" s="1"/>
  <c r="O108" i="1"/>
  <c r="P108" i="1" s="1"/>
  <c r="P56" i="1"/>
  <c r="O154" i="1"/>
  <c r="P116" i="1"/>
  <c r="I112" i="1"/>
  <c r="G96" i="1"/>
  <c r="I96" i="1" s="1"/>
  <c r="K96" i="1"/>
  <c r="M96" i="1" s="1"/>
  <c r="O96" i="1" s="1"/>
  <c r="M112" i="1"/>
  <c r="O112" i="1" s="1"/>
  <c r="P47" i="1"/>
  <c r="O93" i="1"/>
  <c r="P49" i="1"/>
  <c r="O46" i="1"/>
  <c r="P46" i="1" s="1"/>
  <c r="I36" i="1"/>
  <c r="M44" i="8" l="1"/>
  <c r="O36" i="8"/>
  <c r="P36" i="8" s="1"/>
  <c r="I47" i="8"/>
  <c r="M64" i="7"/>
  <c r="M59" i="7"/>
  <c r="I46" i="7"/>
  <c r="P43" i="7"/>
  <c r="I48" i="6"/>
  <c r="M48" i="6"/>
  <c r="O45" i="6"/>
  <c r="P45" i="6" s="1"/>
  <c r="I45" i="5"/>
  <c r="P35" i="5"/>
  <c r="I112" i="5"/>
  <c r="O49" i="5"/>
  <c r="P49" i="5"/>
  <c r="O45" i="5"/>
  <c r="M48" i="5"/>
  <c r="O115" i="5"/>
  <c r="P115" i="5"/>
  <c r="M112" i="5"/>
  <c r="O109" i="5"/>
  <c r="P109" i="5" s="1"/>
  <c r="O35" i="5"/>
  <c r="M70" i="4"/>
  <c r="M63" i="4"/>
  <c r="I50" i="4"/>
  <c r="O47" i="4"/>
  <c r="P47" i="4" s="1"/>
  <c r="O111" i="3"/>
  <c r="M114" i="3"/>
  <c r="I49" i="3"/>
  <c r="P111" i="3"/>
  <c r="I114" i="3"/>
  <c r="O37" i="3"/>
  <c r="P37" i="3" s="1"/>
  <c r="M46" i="3"/>
  <c r="I45" i="2"/>
  <c r="P89" i="2"/>
  <c r="I98" i="2"/>
  <c r="O98" i="2" s="1"/>
  <c r="M101" i="2"/>
  <c r="M45" i="2"/>
  <c r="O42" i="2"/>
  <c r="P42" i="2" s="1"/>
  <c r="O89" i="2"/>
  <c r="M104" i="1"/>
  <c r="P96" i="1"/>
  <c r="M48" i="1"/>
  <c r="I104" i="1"/>
  <c r="K177" i="1"/>
  <c r="M177" i="1" s="1"/>
  <c r="O177" i="1" s="1"/>
  <c r="K176" i="1"/>
  <c r="M176" i="1" s="1"/>
  <c r="I177" i="1"/>
  <c r="O117" i="1"/>
  <c r="I45" i="1"/>
  <c r="P112" i="1"/>
  <c r="O36" i="1"/>
  <c r="P36" i="1" s="1"/>
  <c r="K155" i="1"/>
  <c r="M155" i="1" s="1"/>
  <c r="M171" i="1"/>
  <c r="O103" i="1"/>
  <c r="P103" i="1" s="1"/>
  <c r="I162" i="1"/>
  <c r="K162" i="1"/>
  <c r="M162" i="1" s="1"/>
  <c r="O162" i="1" s="1"/>
  <c r="P154" i="1"/>
  <c r="I163" i="1"/>
  <c r="O118" i="1"/>
  <c r="I60" i="8" l="1"/>
  <c r="M47" i="8"/>
  <c r="O44" i="8"/>
  <c r="P44" i="8" s="1"/>
  <c r="I64" i="7"/>
  <c r="I59" i="7"/>
  <c r="O46" i="7"/>
  <c r="P46" i="7" s="1"/>
  <c r="M61" i="7"/>
  <c r="O59" i="7"/>
  <c r="M67" i="7"/>
  <c r="M66" i="7"/>
  <c r="O64" i="7"/>
  <c r="O48" i="6"/>
  <c r="M61" i="6"/>
  <c r="M66" i="6"/>
  <c r="I61" i="6"/>
  <c r="P48" i="6"/>
  <c r="I66" i="6"/>
  <c r="O48" i="5"/>
  <c r="M61" i="5"/>
  <c r="M66" i="5"/>
  <c r="M125" i="5"/>
  <c r="O112" i="5"/>
  <c r="M130" i="5"/>
  <c r="I125" i="5"/>
  <c r="P112" i="5"/>
  <c r="I130" i="5"/>
  <c r="I48" i="5"/>
  <c r="P45" i="5"/>
  <c r="I63" i="4"/>
  <c r="I68" i="4"/>
  <c r="M66" i="4"/>
  <c r="M65" i="4"/>
  <c r="O63" i="4"/>
  <c r="O50" i="4"/>
  <c r="P50" i="4" s="1"/>
  <c r="M71" i="4"/>
  <c r="I132" i="3"/>
  <c r="I127" i="3"/>
  <c r="O114" i="3"/>
  <c r="P114" i="3" s="1"/>
  <c r="M132" i="3"/>
  <c r="M127" i="3"/>
  <c r="O46" i="3"/>
  <c r="P46" i="3" s="1"/>
  <c r="M49" i="3"/>
  <c r="I67" i="3"/>
  <c r="I62" i="3"/>
  <c r="O45" i="2"/>
  <c r="M58" i="2"/>
  <c r="I101" i="2"/>
  <c r="P98" i="2"/>
  <c r="M114" i="2"/>
  <c r="P45" i="2"/>
  <c r="I58" i="2"/>
  <c r="I48" i="1"/>
  <c r="O176" i="1"/>
  <c r="P176" i="1"/>
  <c r="O48" i="1"/>
  <c r="M61" i="1"/>
  <c r="I107" i="1"/>
  <c r="P104" i="1"/>
  <c r="M107" i="1"/>
  <c r="O104" i="1"/>
  <c r="I166" i="1"/>
  <c r="O171" i="1"/>
  <c r="P171" i="1"/>
  <c r="P162" i="1"/>
  <c r="O155" i="1"/>
  <c r="P155" i="1" s="1"/>
  <c r="M163" i="1"/>
  <c r="P177" i="1"/>
  <c r="O45" i="1"/>
  <c r="P45" i="1" s="1"/>
  <c r="M60" i="8" l="1"/>
  <c r="O47" i="8"/>
  <c r="P47" i="8"/>
  <c r="I62" i="8"/>
  <c r="I61" i="8"/>
  <c r="I61" i="7"/>
  <c r="P59" i="7"/>
  <c r="O66" i="7"/>
  <c r="M62" i="7"/>
  <c r="I67" i="7"/>
  <c r="I66" i="7"/>
  <c r="P64" i="7"/>
  <c r="I63" i="6"/>
  <c r="O66" i="6"/>
  <c r="P66" i="6" s="1"/>
  <c r="M68" i="6"/>
  <c r="M69" i="6" s="1"/>
  <c r="I68" i="6"/>
  <c r="O61" i="6"/>
  <c r="P61" i="6" s="1"/>
  <c r="M63" i="6"/>
  <c r="O63" i="6" s="1"/>
  <c r="M68" i="5"/>
  <c r="M69" i="5" s="1"/>
  <c r="M128" i="5"/>
  <c r="M127" i="5"/>
  <c r="O125" i="5"/>
  <c r="I127" i="5"/>
  <c r="I128" i="5" s="1"/>
  <c r="P125" i="5"/>
  <c r="I61" i="5"/>
  <c r="P48" i="5"/>
  <c r="I66" i="5"/>
  <c r="M132" i="5"/>
  <c r="M133" i="5" s="1"/>
  <c r="O130" i="5"/>
  <c r="P130" i="5" s="1"/>
  <c r="O61" i="5"/>
  <c r="M63" i="5"/>
  <c r="M64" i="5" s="1"/>
  <c r="I132" i="5"/>
  <c r="I71" i="4"/>
  <c r="I70" i="4"/>
  <c r="O68" i="4"/>
  <c r="P68" i="4" s="1"/>
  <c r="I65" i="4"/>
  <c r="P63" i="4"/>
  <c r="O71" i="4"/>
  <c r="O49" i="3"/>
  <c r="M62" i="3"/>
  <c r="M67" i="3"/>
  <c r="I69" i="3"/>
  <c r="I68" i="3"/>
  <c r="I128" i="3"/>
  <c r="I130" i="3" s="1"/>
  <c r="I129" i="3"/>
  <c r="P49" i="3"/>
  <c r="M129" i="3"/>
  <c r="O129" i="3" s="1"/>
  <c r="M128" i="3"/>
  <c r="O127" i="3"/>
  <c r="P127" i="3" s="1"/>
  <c r="I134" i="3"/>
  <c r="I133" i="3"/>
  <c r="I135" i="3" s="1"/>
  <c r="I64" i="3"/>
  <c r="I63" i="3"/>
  <c r="M134" i="3"/>
  <c r="M133" i="3"/>
  <c r="O132" i="3"/>
  <c r="P132" i="3" s="1"/>
  <c r="I60" i="2"/>
  <c r="I59" i="2"/>
  <c r="P58" i="2"/>
  <c r="I114" i="2"/>
  <c r="M116" i="2"/>
  <c r="M117" i="2" s="1"/>
  <c r="M115" i="2"/>
  <c r="O114" i="2"/>
  <c r="O58" i="2"/>
  <c r="M59" i="2"/>
  <c r="O59" i="2" s="1"/>
  <c r="M60" i="2"/>
  <c r="O60" i="2" s="1"/>
  <c r="O101" i="2"/>
  <c r="P101" i="2" s="1"/>
  <c r="I120" i="1"/>
  <c r="I179" i="1"/>
  <c r="O163" i="1"/>
  <c r="P163" i="1" s="1"/>
  <c r="M166" i="1"/>
  <c r="M63" i="1"/>
  <c r="M62" i="1"/>
  <c r="M64" i="1" s="1"/>
  <c r="O107" i="1"/>
  <c r="P107" i="1" s="1"/>
  <c r="M120" i="1"/>
  <c r="P48" i="1"/>
  <c r="I61" i="1"/>
  <c r="I63" i="8" l="1"/>
  <c r="M62" i="8"/>
  <c r="O62" i="8" s="1"/>
  <c r="M61" i="8"/>
  <c r="O61" i="8" s="1"/>
  <c r="O60" i="8"/>
  <c r="P60" i="8" s="1"/>
  <c r="I62" i="7"/>
  <c r="P66" i="7"/>
  <c r="O67" i="7"/>
  <c r="P67" i="7" s="1"/>
  <c r="O61" i="7"/>
  <c r="P61" i="7" s="1"/>
  <c r="M64" i="6"/>
  <c r="P63" i="6"/>
  <c r="O68" i="6"/>
  <c r="P68" i="6" s="1"/>
  <c r="I64" i="6"/>
  <c r="I69" i="6"/>
  <c r="O69" i="6"/>
  <c r="O132" i="5"/>
  <c r="P132" i="5" s="1"/>
  <c r="I63" i="5"/>
  <c r="P61" i="5"/>
  <c r="I68" i="5"/>
  <c r="O128" i="5"/>
  <c r="P128" i="5" s="1"/>
  <c r="I133" i="5"/>
  <c r="O63" i="5"/>
  <c r="O127" i="5"/>
  <c r="P127" i="5" s="1"/>
  <c r="O66" i="5"/>
  <c r="P66" i="5" s="1"/>
  <c r="I66" i="4"/>
  <c r="O70" i="4"/>
  <c r="P70" i="4" s="1"/>
  <c r="O65" i="4"/>
  <c r="P65" i="4" s="1"/>
  <c r="P71" i="4"/>
  <c r="O133" i="3"/>
  <c r="P68" i="3"/>
  <c r="M69" i="3"/>
  <c r="O69" i="3" s="1"/>
  <c r="M68" i="3"/>
  <c r="O68" i="3" s="1"/>
  <c r="O67" i="3"/>
  <c r="P67" i="3" s="1"/>
  <c r="O134" i="3"/>
  <c r="P134" i="3" s="1"/>
  <c r="P129" i="3"/>
  <c r="P69" i="3"/>
  <c r="O62" i="3"/>
  <c r="P62" i="3" s="1"/>
  <c r="M64" i="3"/>
  <c r="O64" i="3" s="1"/>
  <c r="M63" i="3"/>
  <c r="O63" i="3" s="1"/>
  <c r="P133" i="3"/>
  <c r="O128" i="3"/>
  <c r="P128" i="3" s="1"/>
  <c r="P64" i="3"/>
  <c r="M135" i="3"/>
  <c r="O135" i="3" s="1"/>
  <c r="I65" i="3"/>
  <c r="M130" i="3"/>
  <c r="O130" i="3" s="1"/>
  <c r="I70" i="3"/>
  <c r="P59" i="2"/>
  <c r="P114" i="2"/>
  <c r="I117" i="2"/>
  <c r="I116" i="2"/>
  <c r="I115" i="2"/>
  <c r="P60" i="2"/>
  <c r="O116" i="2"/>
  <c r="M61" i="2"/>
  <c r="O115" i="2"/>
  <c r="I61" i="2"/>
  <c r="P61" i="1"/>
  <c r="I64" i="1"/>
  <c r="I63" i="1"/>
  <c r="I62" i="1"/>
  <c r="O61" i="1"/>
  <c r="O166" i="1"/>
  <c r="P166" i="1" s="1"/>
  <c r="M179" i="1"/>
  <c r="I121" i="1"/>
  <c r="P120" i="1"/>
  <c r="I122" i="1"/>
  <c r="O62" i="1"/>
  <c r="M122" i="1"/>
  <c r="O122" i="1" s="1"/>
  <c r="M121" i="1"/>
  <c r="O121" i="1" s="1"/>
  <c r="O120" i="1"/>
  <c r="O63" i="1"/>
  <c r="I180" i="1"/>
  <c r="I181" i="1"/>
  <c r="M63" i="8" l="1"/>
  <c r="O63" i="8" s="1"/>
  <c r="P62" i="8"/>
  <c r="P61" i="8"/>
  <c r="O62" i="7"/>
  <c r="P62" i="7" s="1"/>
  <c r="P69" i="6"/>
  <c r="O64" i="6"/>
  <c r="P64" i="6" s="1"/>
  <c r="P63" i="5"/>
  <c r="I64" i="5"/>
  <c r="O68" i="5"/>
  <c r="P68" i="5" s="1"/>
  <c r="I69" i="5"/>
  <c r="O133" i="5"/>
  <c r="P133" i="5" s="1"/>
  <c r="O66" i="4"/>
  <c r="P66" i="4" s="1"/>
  <c r="P65" i="3"/>
  <c r="P63" i="3"/>
  <c r="M65" i="3"/>
  <c r="O65" i="3" s="1"/>
  <c r="P135" i="3"/>
  <c r="P70" i="3"/>
  <c r="M70" i="3"/>
  <c r="O70" i="3" s="1"/>
  <c r="P130" i="3"/>
  <c r="P115" i="2"/>
  <c r="O61" i="2"/>
  <c r="P61" i="2" s="1"/>
  <c r="P116" i="2"/>
  <c r="O117" i="2"/>
  <c r="P117" i="2" s="1"/>
  <c r="I182" i="1"/>
  <c r="P121" i="1"/>
  <c r="P62" i="1"/>
  <c r="O64" i="1"/>
  <c r="P64" i="1" s="1"/>
  <c r="P122" i="1"/>
  <c r="M123" i="1"/>
  <c r="I123" i="1"/>
  <c r="M181" i="1"/>
  <c r="O181" i="1" s="1"/>
  <c r="M180" i="1"/>
  <c r="O180" i="1" s="1"/>
  <c r="O179" i="1"/>
  <c r="P179" i="1" s="1"/>
  <c r="P63" i="1"/>
  <c r="P63" i="8" l="1"/>
  <c r="P64" i="5"/>
  <c r="O64" i="5"/>
  <c r="O69" i="5"/>
  <c r="P69" i="5" s="1"/>
  <c r="P181" i="1"/>
  <c r="M182" i="1"/>
  <c r="O182" i="1" s="1"/>
  <c r="P123" i="1"/>
  <c r="O123" i="1"/>
  <c r="P180" i="1"/>
  <c r="P182" i="1" l="1"/>
</calcChain>
</file>

<file path=xl/sharedStrings.xml><?xml version="1.0" encoding="utf-8"?>
<sst xmlns="http://schemas.openxmlformats.org/spreadsheetml/2006/main" count="1350" uniqueCount="104">
  <si>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</si>
  <si>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</si>
  <si>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</si>
  <si>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</si>
  <si>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</si>
  <si>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</si>
  <si>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</si>
  <si>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</si>
  <si>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2021 Board-Approved</t>
  </si>
  <si>
    <t>2022 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</si>
  <si>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</si>
  <si>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</si>
  <si>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</si>
  <si>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</si>
  <si>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</si>
  <si>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</si>
  <si>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</si>
  <si>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</si>
  <si>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</si>
  <si>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</si>
  <si>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Recovery of Monthly Billing Transition Costs - effective until December 31, 2022</t>
  </si>
  <si>
    <t>Rate Rider for Disposition of Stranded Meter Assets - effective until December 31, 2024</t>
  </si>
  <si>
    <t>Rate Rider for Application of Operations Center Consolidation Plan - effective until December 31, 2021</t>
  </si>
  <si>
    <t>Rate Rider for Disposition of the Gain on Property Sale - effective until December 31, 2021</t>
  </si>
  <si>
    <t>Rate Rider for Disposition of Wireless Pole Attachment Revenue - effective until December 31, 2024</t>
  </si>
  <si>
    <t>Rate Rider for Disposition of Capital Related Revenue Requirement Variance Account - effective until December. 31, 2024</t>
  </si>
  <si>
    <t>Rate Rider for Disposition of PILs and Tax Variance - effective until December 31, 2024</t>
  </si>
  <si>
    <t>Rate Rider for Disposition of Derecognition Variance Account - effective until December 31, 2022</t>
  </si>
  <si>
    <t>Rate Rider for Disposition of Accounts Receivable Credits - effective until December 31, 2024</t>
  </si>
  <si>
    <t>Rate Rider for Recovery of 2020 Foregone Revenue - effective until December 31, 2021</t>
  </si>
  <si>
    <t>Distribution Volumetric Rate</t>
  </si>
  <si>
    <t>per kWh</t>
  </si>
  <si>
    <t>Rate Rider for Disposition of Lost Revenue Adjustment Mechanism (LRAMVA) - effective until December. 31, 2021</t>
  </si>
  <si>
    <t>Sub-Total A (excluding pass through)</t>
  </si>
  <si>
    <t>Line Losses on Cost of Power</t>
  </si>
  <si>
    <t>Rate Rider for Disposition of Deferral/Variance Accounts (2021) - effective until December 31, 2021</t>
  </si>
  <si>
    <t>Rate Rider for Disposition of Deferral/Variance Accounts (2020) - effective until December 31, 2021</t>
  </si>
  <si>
    <t>Rate Rider for Disposition of Capacity Based Recovery Account (2021) - Applicable only for Class B Customers - effective until December 31, 2021</t>
  </si>
  <si>
    <t>Rate Rider for Disposition of Capacity Based Recovery Account (2020) - Applicable only for Class B Customers - effective until December 31, 2021</t>
  </si>
  <si>
    <t>Rate Rider for Disposition of Global Adjustment Account (2021) - Applicable only for Non-RPP Customers - effective until December 31, 2021</t>
  </si>
  <si>
    <t>Rate Rider for Disposition of Global Adjustment Account (2020) - Applicable only for Non-RPP Customers - effective until December 31, 2021</t>
  </si>
  <si>
    <t>Rate Rider for Smart Metering Entity Charge - effective until December. 31, 2022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</si>
  <si>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</si>
  <si>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</si>
  <si>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</si>
  <si>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</si>
  <si>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</si>
  <si>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</si>
  <si>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</si>
  <si>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</si>
  <si>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</si>
  <si>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</si>
  <si>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</si>
  <si>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</si>
  <si>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</si>
  <si>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</si>
  <si>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</si>
  <si>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</si>
  <si>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</si>
  <si>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</si>
  <si>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</si>
  <si>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</si>
  <si>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</si>
  <si>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COMPETITIVE SECTOR MULTI-UNIT RESIDENTIAL SERVICE</t>
  </si>
  <si>
    <t>Rate Rider for Disposition of Capital Related Revenue Requirement Variance Account - effective until Dec. 31, 2024</t>
  </si>
  <si>
    <t>Rate Rider for Smart Metering Entity Charge - effective until Dec. 31, 2022</t>
  </si>
  <si>
    <t>GENERAL SERVICE LESS THAN 50 kW SERVICE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</si>
  <si>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</si>
  <si>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</si>
  <si>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</si>
  <si>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</si>
  <si>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</si>
  <si>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</si>
  <si>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non-TOU</t>
  </si>
  <si>
    <t>SPOT Class B</t>
  </si>
  <si>
    <t xml:space="preserve"> kW</t>
  </si>
  <si>
    <t xml:space="preserve"> kVA</t>
  </si>
  <si>
    <t>per kVA</t>
  </si>
  <si>
    <t>Rate Rider for Disposition of Expansion Deposits - effective until December, 2024</t>
  </si>
  <si>
    <t>Rate Rider for Disposition of Deferral/Variance Accounts for Non -Wholesale Market Participants (2021) -effective until December 31, 2021</t>
  </si>
  <si>
    <t>Rate Rider for Disposition of Deferral/Variance Accounts for Non -Wholesale Market Participants (2020) - effective until December 31, 2021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</si>
  <si>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</si>
  <si>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</si>
  <si>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</si>
  <si>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</si>
  <si>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</si>
  <si>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</si>
  <si>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Rate Rider for Disposition of Capital Related Revenue Requirement Variance Account - effective until December 31, 2024</t>
  </si>
  <si>
    <t>SPOT Class B Non-WMP</t>
  </si>
  <si>
    <t>LARGE USE SERVICE</t>
  </si>
  <si>
    <t>SPOT A Non-WMP</t>
  </si>
  <si>
    <t>STREET LIGHTING SERVICE</t>
  </si>
  <si>
    <t>SPOT CLASS B</t>
  </si>
  <si>
    <t xml:space="preserve"> Devices</t>
  </si>
  <si>
    <t>Service Charge (per device)</t>
  </si>
  <si>
    <t>per device per 30 days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</si>
  <si>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</si>
  <si>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</si>
  <si>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</si>
  <si>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</si>
  <si>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</si>
  <si>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Rate Rider for Recovery of 2020 Foregone Revenue (per connection) - effective until December 31, 2021</t>
  </si>
  <si>
    <t>RTSR - Network</t>
  </si>
  <si>
    <t>RTSR - Line and Transformation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</si>
</sst>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&quot;$&quot;* #,##0.00000_-;\-&quot;$&quot;* #,##0.00000_-;_-&quot;$&quot;* &quot;-&quot;??_-;_-@_-"/>
    <numFmt numFmtId="167" formatCode="_-&quot;$&quot;* #,##0.0000_-;\-&quot;$&quot;* #,##0.0000_-;_-&quot;$&quot;* &quot;-&quot;??_-;_-@_-"/>
    <numFmt numFmtId="168" formatCode="_(* #,##0.0_);_(* \(#,##0.0\);_(* &quot;-&quot;??_);_(@_)"/>
    <numFmt numFmtId="169" formatCode="_-&quot;$&quot;* #,##0.000_-;\-&quot;$&quot;* #,##0.000_-;_-&quot;$&quot;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1"/>
      <color rgb="FFC00000"/>
      <name val="Calibri"/>
      <family val="2"/>
      <scheme val="minor"/>
    </font>
    <font>
      <sz val="16"/>
      <color rgb="FFC00000"/>
      <name val="Algerian"/>
      <family val="5"/>
    </font>
    <font>
      <sz val="14"/>
      <color rgb="FFC00000"/>
      <name val="Arial"/>
      <family val="2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168" fontId="17" fillId="0" borderId="0"/>
  </cellStyleXfs>
  <cellXfs count="543">
    <xf numFmtId="0" fontId="0" fillId="0" borderId="0" xfId="0"/>
    <xf numFmtId="0" fontId="5" fillId="2" borderId="0" xfId="0" applyFont="1" applyFill="1" applyBorder="1" applyProtection="1"/>
    <xf numFmtId="0" fontId="6" fillId="2" borderId="0" xfId="0" applyFont="1" applyFill="1" applyAlignment="1" applyProtection="1">
      <alignment vertical="top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indent="1"/>
    </xf>
    <xf numFmtId="0" fontId="5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0" fillId="3" borderId="0" xfId="0" applyFont="1" applyFill="1" applyProtection="1"/>
    <xf numFmtId="0" fontId="0" fillId="3" borderId="0" xfId="0" applyFont="1" applyFill="1" applyAlignment="1">
      <alignment vertical="center"/>
    </xf>
    <xf numFmtId="0" fontId="0" fillId="3" borderId="0" xfId="0" applyFont="1" applyFill="1"/>
    <xf numFmtId="0" fontId="0" fillId="3" borderId="0" xfId="0" applyFont="1" applyFill="1" applyAlignment="1">
      <alignment horizontal="right" vertical="center"/>
    </xf>
    <xf numFmtId="44" fontId="11" fillId="3" borderId="0" xfId="0" applyNumberFormat="1" applyFont="1" applyFill="1" applyAlignment="1">
      <alignment vertical="center"/>
    </xf>
    <xf numFmtId="44" fontId="5" fillId="3" borderId="0" xfId="0" applyNumberFormat="1" applyFont="1" applyFill="1" applyAlignment="1">
      <alignment vertical="center"/>
    </xf>
    <xf numFmtId="0" fontId="0" fillId="3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 applyProtection="1">
      <alignment horizontal="right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0" fontId="8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vertical="center"/>
    </xf>
    <xf numFmtId="0" fontId="15" fillId="5" borderId="0" xfId="0" applyFont="1" applyFill="1" applyAlignment="1" applyProtection="1">
      <alignment horizontal="center" vertical="center"/>
    </xf>
    <xf numFmtId="0" fontId="0" fillId="3" borderId="0" xfId="0" applyFont="1" applyFill="1" applyBorder="1" applyAlignment="1">
      <alignment vertical="center"/>
    </xf>
    <xf numFmtId="44" fontId="16" fillId="3" borderId="0" xfId="0" applyNumberFormat="1" applyFont="1" applyFill="1" applyBorder="1" applyAlignment="1" applyProtection="1">
      <alignment horizontal="center" vertical="center"/>
    </xf>
    <xf numFmtId="44" fontId="0" fillId="3" borderId="0" xfId="0" applyNumberFormat="1" applyFont="1" applyFill="1" applyBorder="1" applyAlignment="1" applyProtection="1">
      <alignment vertical="center"/>
    </xf>
    <xf numFmtId="164" fontId="2" fillId="3" borderId="0" xfId="3" applyNumberFormat="1" applyFont="1" applyFill="1" applyBorder="1" applyAlignment="1" applyProtection="1">
      <alignment vertical="center"/>
    </xf>
    <xf numFmtId="0" fontId="14" fillId="3" borderId="0" xfId="0" applyFont="1" applyFill="1" applyProtection="1"/>
    <xf numFmtId="0" fontId="12" fillId="3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165" fontId="12" fillId="4" borderId="1" xfId="1" applyNumberFormat="1" applyFont="1" applyFill="1" applyBorder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</xf>
    <xf numFmtId="44" fontId="0" fillId="3" borderId="0" xfId="0" applyNumberFormat="1" applyFont="1" applyFill="1" applyAlignment="1">
      <alignment vertical="center"/>
    </xf>
    <xf numFmtId="44" fontId="0" fillId="3" borderId="0" xfId="0" applyNumberFormat="1" applyFont="1" applyFill="1" applyAlignment="1" applyProtection="1">
      <alignment vertical="center"/>
    </xf>
    <xf numFmtId="0" fontId="12" fillId="3" borderId="0" xfId="0" applyFont="1" applyFill="1" applyAlignment="1" applyProtection="1"/>
    <xf numFmtId="0" fontId="12" fillId="3" borderId="0" xfId="0" applyFont="1" applyFill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9" xfId="0" quotePrefix="1" applyFont="1" applyFill="1" applyBorder="1" applyAlignment="1" applyProtection="1">
      <alignment horizontal="center" vertical="center"/>
    </xf>
    <xf numFmtId="0" fontId="12" fillId="3" borderId="10" xfId="0" quotePrefix="1" applyFont="1" applyFill="1" applyBorder="1" applyAlignment="1" applyProtection="1">
      <alignment horizontal="center" vertical="center"/>
    </xf>
    <xf numFmtId="0" fontId="0" fillId="6" borderId="0" xfId="0" applyFont="1" applyFill="1" applyAlignment="1" applyProtection="1">
      <alignment horizontal="left" vertical="top"/>
    </xf>
    <xf numFmtId="0" fontId="0" fillId="3" borderId="0" xfId="0" applyFont="1" applyFill="1" applyAlignment="1" applyProtection="1">
      <alignment vertical="top"/>
    </xf>
    <xf numFmtId="0" fontId="0" fillId="5" borderId="0" xfId="0" applyFont="1" applyFill="1" applyAlignment="1" applyProtection="1">
      <alignment horizontal="center" vertical="center"/>
      <protection locked="0"/>
    </xf>
    <xf numFmtId="44" fontId="1" fillId="4" borderId="8" xfId="2" applyNumberFormat="1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</xf>
    <xf numFmtId="44" fontId="1" fillId="3" borderId="7" xfId="2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44" fontId="1" fillId="3" borderId="8" xfId="0" applyNumberFormat="1" applyFont="1" applyFill="1" applyBorder="1" applyAlignment="1" applyProtection="1">
      <alignment vertical="center"/>
    </xf>
    <xf numFmtId="164" fontId="1" fillId="3" borderId="7" xfId="3" applyNumberFormat="1" applyFont="1" applyFill="1" applyBorder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0" fillId="6" borderId="0" xfId="0" applyFont="1" applyFill="1" applyAlignment="1" applyProtection="1">
      <alignment vertical="top"/>
    </xf>
    <xf numFmtId="44" fontId="1" fillId="4" borderId="8" xfId="2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</xf>
    <xf numFmtId="44" fontId="1" fillId="3" borderId="7" xfId="4" applyFont="1" applyFill="1" applyBorder="1" applyAlignment="1" applyProtection="1">
      <alignment vertical="center"/>
    </xf>
    <xf numFmtId="166" fontId="1" fillId="4" borderId="8" xfId="2" applyNumberFormat="1" applyFont="1" applyFill="1" applyBorder="1" applyAlignment="1" applyProtection="1">
      <alignment vertical="center"/>
      <protection locked="0"/>
    </xf>
    <xf numFmtId="165" fontId="1" fillId="3" borderId="8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top" wrapText="1"/>
    </xf>
    <xf numFmtId="0" fontId="0" fillId="4" borderId="0" xfId="0" applyFont="1" applyFill="1" applyProtection="1"/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3" xfId="0" applyFont="1" applyFill="1" applyBorder="1" applyAlignment="1" applyProtection="1">
      <alignment vertical="top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vertical="center"/>
    </xf>
    <xf numFmtId="167" fontId="1" fillId="4" borderId="1" xfId="2" applyNumberFormat="1" applyFont="1" applyFill="1" applyBorder="1" applyAlignment="1" applyProtection="1">
      <alignment vertical="center"/>
      <protection locked="0"/>
    </xf>
    <xf numFmtId="44" fontId="1" fillId="4" borderId="4" xfId="0" applyNumberFormat="1" applyFont="1" applyFill="1" applyBorder="1" applyAlignment="1" applyProtection="1">
      <alignment vertical="center"/>
      <protection locked="0"/>
    </xf>
    <xf numFmtId="44" fontId="2" fillId="4" borderId="4" xfId="2" applyFont="1" applyFill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44" fontId="2" fillId="4" borderId="1" xfId="0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vertical="center"/>
    </xf>
    <xf numFmtId="0" fontId="0" fillId="4" borderId="0" xfId="0" applyFont="1" applyFill="1"/>
    <xf numFmtId="166" fontId="1" fillId="4" borderId="8" xfId="4" quotePrefix="1" applyNumberFormat="1" applyFont="1" applyFill="1" applyBorder="1" applyAlignment="1" applyProtection="1">
      <alignment vertical="center"/>
      <protection locked="0"/>
    </xf>
    <xf numFmtId="166" fontId="1" fillId="4" borderId="8" xfId="4" applyNumberFormat="1" applyFont="1" applyFill="1" applyBorder="1" applyAlignment="1" applyProtection="1">
      <alignment vertical="center"/>
      <protection locked="0"/>
    </xf>
    <xf numFmtId="165" fontId="1" fillId="3" borderId="7" xfId="0" applyNumberFormat="1" applyFont="1" applyFill="1" applyBorder="1" applyAlignment="1" applyProtection="1">
      <alignment vertical="center"/>
    </xf>
    <xf numFmtId="44" fontId="1" fillId="4" borderId="8" xfId="4" quotePrefix="1" applyNumberFormat="1" applyFont="1" applyFill="1" applyBorder="1" applyAlignment="1" applyProtection="1">
      <alignment vertical="center"/>
      <protection locked="0"/>
    </xf>
    <xf numFmtId="44" fontId="1" fillId="4" borderId="8" xfId="4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ont="1" applyFill="1" applyBorder="1" applyProtection="1"/>
    <xf numFmtId="0" fontId="0" fillId="4" borderId="3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vertical="center"/>
    </xf>
    <xf numFmtId="44" fontId="2" fillId="4" borderId="4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1" fontId="1" fillId="3" borderId="8" xfId="0" applyNumberFormat="1" applyFont="1" applyFill="1" applyBorder="1" applyAlignment="1" applyProtection="1">
      <alignment vertical="center"/>
    </xf>
    <xf numFmtId="1" fontId="1" fillId="3" borderId="7" xfId="0" applyNumberFormat="1" applyFont="1" applyFill="1" applyBorder="1" applyAlignment="1" applyProtection="1">
      <alignment vertical="center"/>
    </xf>
    <xf numFmtId="0" fontId="1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7" fontId="11" fillId="4" borderId="8" xfId="2" applyNumberFormat="1" applyFont="1" applyFill="1" applyBorder="1" applyAlignment="1" applyProtection="1">
      <alignment vertical="center"/>
      <protection locked="0"/>
    </xf>
    <xf numFmtId="44" fontId="11" fillId="4" borderId="8" xfId="2" applyNumberFormat="1" applyFont="1" applyFill="1" applyBorder="1" applyAlignment="1" applyProtection="1">
      <alignment vertical="center"/>
      <protection locked="0"/>
    </xf>
    <xf numFmtId="165" fontId="1" fillId="0" borderId="7" xfId="0" applyNumberFormat="1" applyFont="1" applyFill="1" applyBorder="1" applyAlignment="1" applyProtection="1">
      <alignment vertical="center"/>
    </xf>
    <xf numFmtId="165" fontId="1" fillId="7" borderId="8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top"/>
    </xf>
    <xf numFmtId="0" fontId="0" fillId="7" borderId="0" xfId="0" applyFont="1" applyFill="1" applyAlignment="1" applyProtection="1">
      <alignment vertical="top"/>
    </xf>
    <xf numFmtId="0" fontId="0" fillId="8" borderId="11" xfId="0" quotePrefix="1" applyFont="1" applyFill="1" applyBorder="1" applyProtection="1"/>
    <xf numFmtId="0" fontId="0" fillId="8" borderId="12" xfId="0" applyFont="1" applyFill="1" applyBorder="1" applyAlignment="1" applyProtection="1">
      <alignment vertical="top"/>
    </xf>
    <xf numFmtId="0" fontId="0" fillId="8" borderId="12" xfId="0" applyFont="1" applyFill="1" applyBorder="1" applyAlignment="1" applyProtection="1">
      <alignment horizontal="center" vertical="center"/>
      <protection locked="0"/>
    </xf>
    <xf numFmtId="0" fontId="0" fillId="8" borderId="12" xfId="0" applyFont="1" applyFill="1" applyBorder="1" applyAlignment="1" applyProtection="1">
      <alignment vertical="center"/>
    </xf>
    <xf numFmtId="167" fontId="1" fillId="8" borderId="13" xfId="2" applyNumberFormat="1" applyFont="1" applyFill="1" applyBorder="1" applyAlignment="1" applyProtection="1">
      <alignment vertical="center"/>
      <protection locked="0"/>
    </xf>
    <xf numFmtId="0" fontId="1" fillId="8" borderId="13" xfId="0" applyFont="1" applyFill="1" applyBorder="1" applyAlignment="1" applyProtection="1">
      <alignment vertical="center"/>
      <protection locked="0"/>
    </xf>
    <xf numFmtId="44" fontId="1" fillId="8" borderId="12" xfId="2" applyFont="1" applyFill="1" applyBorder="1" applyAlignment="1" applyProtection="1">
      <alignment vertical="center"/>
    </xf>
    <xf numFmtId="0" fontId="1" fillId="8" borderId="12" xfId="0" applyFont="1" applyFill="1" applyBorder="1" applyAlignment="1" applyProtection="1">
      <alignment vertical="center"/>
    </xf>
    <xf numFmtId="44" fontId="1" fillId="8" borderId="13" xfId="0" applyNumberFormat="1" applyFont="1" applyFill="1" applyBorder="1" applyAlignment="1" applyProtection="1">
      <alignment vertical="center"/>
    </xf>
    <xf numFmtId="164" fontId="1" fillId="8" borderId="14" xfId="3" applyNumberFormat="1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top"/>
    </xf>
    <xf numFmtId="0" fontId="12" fillId="3" borderId="8" xfId="0" applyFont="1" applyFill="1" applyBorder="1" applyAlignment="1" applyProtection="1">
      <alignment vertical="center"/>
    </xf>
    <xf numFmtId="9" fontId="2" fillId="3" borderId="8" xfId="0" applyNumberFormat="1" applyFont="1" applyFill="1" applyBorder="1" applyAlignment="1" applyProtection="1">
      <alignment vertical="center"/>
    </xf>
    <xf numFmtId="44" fontId="2" fillId="3" borderId="15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44" fontId="2" fillId="3" borderId="8" xfId="0" applyNumberFormat="1" applyFont="1" applyFill="1" applyBorder="1" applyAlignment="1" applyProtection="1">
      <alignment vertical="center"/>
    </xf>
    <xf numFmtId="164" fontId="2" fillId="3" borderId="7" xfId="3" applyNumberFormat="1" applyFont="1" applyFill="1" applyBorder="1" applyAlignment="1" applyProtection="1">
      <alignment vertical="center"/>
    </xf>
    <xf numFmtId="0" fontId="2" fillId="6" borderId="0" xfId="0" applyFont="1" applyFill="1" applyAlignment="1" applyProtection="1">
      <alignment vertical="top"/>
    </xf>
    <xf numFmtId="164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horizontal="left" vertical="top" indent="1"/>
    </xf>
    <xf numFmtId="0" fontId="14" fillId="3" borderId="8" xfId="0" applyFont="1" applyFill="1" applyBorder="1" applyAlignment="1" applyProtection="1">
      <alignment vertical="center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</xf>
    <xf numFmtId="0" fontId="2" fillId="3" borderId="0" xfId="0" applyFont="1" applyFill="1" applyProtection="1"/>
    <xf numFmtId="0" fontId="2" fillId="9" borderId="0" xfId="0" applyFont="1" applyFill="1" applyAlignment="1" applyProtection="1">
      <alignment vertical="top"/>
    </xf>
    <xf numFmtId="0" fontId="12" fillId="9" borderId="9" xfId="0" applyFont="1" applyFill="1" applyBorder="1" applyAlignment="1" applyProtection="1">
      <alignment vertical="center"/>
    </xf>
    <xf numFmtId="0" fontId="2" fillId="9" borderId="9" xfId="0" applyFont="1" applyFill="1" applyBorder="1" applyAlignment="1" applyProtection="1">
      <alignment vertical="center"/>
    </xf>
    <xf numFmtId="44" fontId="2" fillId="9" borderId="9" xfId="0" applyNumberFormat="1" applyFont="1" applyFill="1" applyBorder="1" applyAlignment="1" applyProtection="1">
      <alignment vertical="center"/>
    </xf>
    <xf numFmtId="0" fontId="2" fillId="9" borderId="16" xfId="0" applyFont="1" applyFill="1" applyBorder="1" applyAlignment="1" applyProtection="1">
      <alignment vertical="center"/>
    </xf>
    <xf numFmtId="44" fontId="2" fillId="9" borderId="8" xfId="0" applyNumberFormat="1" applyFont="1" applyFill="1" applyBorder="1" applyAlignment="1" applyProtection="1">
      <alignment vertical="center"/>
    </xf>
    <xf numFmtId="164" fontId="2" fillId="9" borderId="7" xfId="3" applyNumberFormat="1" applyFont="1" applyFill="1" applyBorder="1" applyAlignment="1" applyProtection="1">
      <alignment vertical="center"/>
    </xf>
    <xf numFmtId="0" fontId="2" fillId="3" borderId="0" xfId="0" applyFont="1" applyFill="1"/>
    <xf numFmtId="0" fontId="14" fillId="3" borderId="0" xfId="5" applyFont="1" applyFill="1" applyProtection="1"/>
    <xf numFmtId="0" fontId="14" fillId="8" borderId="11" xfId="5" applyFont="1" applyFill="1" applyBorder="1" applyProtection="1"/>
    <xf numFmtId="0" fontId="14" fillId="8" borderId="12" xfId="5" applyFont="1" applyFill="1" applyBorder="1" applyAlignment="1" applyProtection="1">
      <alignment vertical="top"/>
    </xf>
    <xf numFmtId="0" fontId="14" fillId="8" borderId="12" xfId="5" applyFont="1" applyFill="1" applyBorder="1" applyAlignment="1" applyProtection="1">
      <alignment horizontal="center" vertical="center"/>
      <protection locked="0"/>
    </xf>
    <xf numFmtId="0" fontId="14" fillId="8" borderId="12" xfId="5" applyFont="1" applyFill="1" applyBorder="1" applyAlignment="1" applyProtection="1">
      <alignment vertical="center"/>
    </xf>
    <xf numFmtId="167" fontId="14" fillId="8" borderId="13" xfId="2" applyNumberFormat="1" applyFont="1" applyFill="1" applyBorder="1" applyAlignment="1" applyProtection="1">
      <alignment vertical="center"/>
      <protection locked="0"/>
    </xf>
    <xf numFmtId="0" fontId="14" fillId="8" borderId="13" xfId="5" applyFont="1" applyFill="1" applyBorder="1" applyAlignment="1" applyProtection="1">
      <alignment vertical="center"/>
      <protection locked="0"/>
    </xf>
    <xf numFmtId="44" fontId="14" fillId="8" borderId="17" xfId="2" applyFont="1" applyFill="1" applyBorder="1" applyAlignment="1" applyProtection="1">
      <alignment vertical="center"/>
    </xf>
    <xf numFmtId="10" fontId="14" fillId="8" borderId="14" xfId="3" applyNumberFormat="1" applyFont="1" applyFill="1" applyBorder="1" applyAlignment="1" applyProtection="1">
      <alignment vertical="center"/>
    </xf>
    <xf numFmtId="0" fontId="12" fillId="6" borderId="0" xfId="0" applyFont="1" applyFill="1" applyProtection="1"/>
    <xf numFmtId="10" fontId="12" fillId="4" borderId="1" xfId="3" applyNumberFormat="1" applyFont="1" applyFill="1" applyBorder="1" applyAlignment="1" applyProtection="1">
      <alignment vertical="center"/>
      <protection locked="0"/>
    </xf>
    <xf numFmtId="44" fontId="0" fillId="3" borderId="0" xfId="2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164" fontId="0" fillId="3" borderId="0" xfId="3" applyNumberFormat="1" applyFont="1" applyFill="1" applyBorder="1" applyAlignment="1">
      <alignment vertical="center"/>
    </xf>
    <xf numFmtId="0" fontId="14" fillId="6" borderId="0" xfId="0" applyFont="1" applyFill="1" applyProtection="1"/>
    <xf numFmtId="0" fontId="2" fillId="4" borderId="2" xfId="0" applyFont="1" applyFill="1" applyBorder="1" applyAlignment="1" applyProtection="1">
      <alignment vertical="top"/>
      <protection locked="0"/>
    </xf>
    <xf numFmtId="165" fontId="2" fillId="3" borderId="8" xfId="0" applyNumberFormat="1" applyFont="1" applyFill="1" applyBorder="1" applyAlignment="1" applyProtection="1">
      <alignment vertical="center"/>
    </xf>
    <xf numFmtId="0" fontId="0" fillId="3" borderId="0" xfId="0" applyFont="1" applyFill="1" applyAlignment="1" applyProtection="1">
      <alignment horizontal="left" vertical="top" indent="1"/>
    </xf>
    <xf numFmtId="0" fontId="0" fillId="9" borderId="0" xfId="0" applyFont="1" applyFill="1" applyAlignment="1" applyProtection="1">
      <alignment vertical="top"/>
    </xf>
    <xf numFmtId="0" fontId="1" fillId="8" borderId="13" xfId="5" applyFont="1" applyFill="1" applyBorder="1" applyAlignment="1" applyProtection="1">
      <alignment vertical="center"/>
      <protection locked="0"/>
    </xf>
    <xf numFmtId="44" fontId="1" fillId="8" borderId="17" xfId="2" applyFont="1" applyFill="1" applyBorder="1" applyAlignment="1" applyProtection="1">
      <alignment vertical="center"/>
    </xf>
    <xf numFmtId="0" fontId="1" fillId="8" borderId="12" xfId="5" applyFont="1" applyFill="1" applyBorder="1" applyAlignment="1" applyProtection="1">
      <alignment vertical="center"/>
    </xf>
    <xf numFmtId="10" fontId="1" fillId="8" borderId="14" xfId="3" applyNumberFormat="1" applyFont="1" applyFill="1" applyBorder="1" applyAlignment="1" applyProtection="1">
      <alignment vertical="center"/>
    </xf>
    <xf numFmtId="44" fontId="0" fillId="4" borderId="8" xfId="2" applyNumberFormat="1" applyFont="1" applyFill="1" applyBorder="1" applyAlignment="1" applyProtection="1">
      <alignment vertical="center"/>
      <protection locked="0"/>
    </xf>
    <xf numFmtId="0" fontId="0" fillId="3" borderId="7" xfId="0" applyFont="1" applyFill="1" applyBorder="1" applyAlignment="1" applyProtection="1">
      <alignment vertical="center"/>
    </xf>
    <xf numFmtId="44" fontId="0" fillId="3" borderId="7" xfId="2" applyFont="1" applyFill="1" applyBorder="1" applyAlignment="1" applyProtection="1">
      <alignment vertical="center"/>
    </xf>
    <xf numFmtId="44" fontId="0" fillId="3" borderId="8" xfId="0" applyNumberFormat="1" applyFont="1" applyFill="1" applyBorder="1" applyAlignment="1" applyProtection="1">
      <alignment vertical="center"/>
    </xf>
    <xf numFmtId="164" fontId="0" fillId="3" borderId="7" xfId="3" applyNumberFormat="1" applyFont="1" applyFill="1" applyBorder="1" applyAlignment="1" applyProtection="1">
      <alignment vertical="center"/>
    </xf>
    <xf numFmtId="44" fontId="0" fillId="4" borderId="8" xfId="2" applyFont="1" applyFill="1" applyBorder="1" applyAlignment="1" applyProtection="1">
      <alignment vertical="center"/>
      <protection locked="0"/>
    </xf>
    <xf numFmtId="0" fontId="0" fillId="3" borderId="8" xfId="0" applyFont="1" applyFill="1" applyBorder="1" applyAlignment="1" applyProtection="1">
      <alignment vertical="center"/>
    </xf>
    <xf numFmtId="44" fontId="0" fillId="3" borderId="7" xfId="4" applyFont="1" applyFill="1" applyBorder="1" applyAlignment="1" applyProtection="1">
      <alignment vertical="center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165" fontId="0" fillId="3" borderId="8" xfId="0" applyNumberFormat="1" applyFont="1" applyFill="1" applyBorder="1" applyAlignment="1" applyProtection="1">
      <alignment vertical="center"/>
    </xf>
    <xf numFmtId="0" fontId="2" fillId="6" borderId="2" xfId="0" applyFont="1" applyFill="1" applyBorder="1" applyAlignment="1" applyProtection="1">
      <alignment vertical="top"/>
      <protection locked="0"/>
    </xf>
    <xf numFmtId="0" fontId="0" fillId="10" borderId="3" xfId="0" applyFont="1" applyFill="1" applyBorder="1" applyAlignment="1" applyProtection="1">
      <alignment vertical="top"/>
    </xf>
    <xf numFmtId="0" fontId="0" fillId="10" borderId="3" xfId="0" applyFont="1" applyFill="1" applyBorder="1" applyAlignment="1" applyProtection="1">
      <alignment horizontal="center" vertical="center"/>
      <protection locked="0"/>
    </xf>
    <xf numFmtId="0" fontId="0" fillId="10" borderId="0" xfId="0" applyFont="1" applyFill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44" fontId="0" fillId="10" borderId="4" xfId="0" applyNumberFormat="1" applyFont="1" applyFill="1" applyBorder="1" applyAlignment="1" applyProtection="1">
      <alignment vertical="center"/>
      <protection locked="0"/>
    </xf>
    <xf numFmtId="44" fontId="2" fillId="10" borderId="4" xfId="2" applyFont="1" applyFill="1" applyBorder="1" applyAlignment="1" applyProtection="1">
      <alignment vertical="center"/>
    </xf>
    <xf numFmtId="44" fontId="2" fillId="10" borderId="1" xfId="0" applyNumberFormat="1" applyFont="1" applyFill="1" applyBorder="1" applyAlignment="1" applyProtection="1">
      <alignment vertical="center"/>
    </xf>
    <xf numFmtId="164" fontId="2" fillId="10" borderId="4" xfId="3" applyNumberFormat="1" applyFont="1" applyFill="1" applyBorder="1" applyAlignment="1" applyProtection="1">
      <alignment vertical="center"/>
    </xf>
    <xf numFmtId="44" fontId="0" fillId="4" borderId="8" xfId="4" applyNumberFormat="1" applyFont="1" applyFill="1" applyBorder="1" applyAlignment="1" applyProtection="1">
      <alignment vertical="center"/>
      <protection locked="0"/>
    </xf>
    <xf numFmtId="0" fontId="2" fillId="10" borderId="2" xfId="0" applyFont="1" applyFill="1" applyBorder="1" applyAlignment="1" applyProtection="1">
      <alignment vertical="top" wrapText="1"/>
    </xf>
    <xf numFmtId="0" fontId="0" fillId="10" borderId="3" xfId="0" applyFont="1" applyFill="1" applyBorder="1" applyProtection="1"/>
    <xf numFmtId="0" fontId="0" fillId="10" borderId="3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vertical="center"/>
    </xf>
    <xf numFmtId="0" fontId="0" fillId="10" borderId="4" xfId="0" applyFont="1" applyFill="1" applyBorder="1" applyAlignment="1" applyProtection="1">
      <alignment vertical="center"/>
    </xf>
    <xf numFmtId="44" fontId="2" fillId="10" borderId="4" xfId="0" applyNumberFormat="1" applyFont="1" applyFill="1" applyBorder="1" applyAlignment="1" applyProtection="1">
      <alignment vertical="center"/>
    </xf>
    <xf numFmtId="1" fontId="0" fillId="3" borderId="8" xfId="0" applyNumberFormat="1" applyFont="1" applyFill="1" applyBorder="1" applyAlignment="1" applyProtection="1">
      <alignment vertical="center"/>
    </xf>
    <xf numFmtId="1" fontId="0" fillId="3" borderId="7" xfId="0" applyNumberFormat="1" applyFont="1" applyFill="1" applyBorder="1" applyAlignment="1" applyProtection="1">
      <alignment vertical="center"/>
    </xf>
    <xf numFmtId="0" fontId="2" fillId="10" borderId="0" xfId="0" applyFont="1" applyFill="1" applyAlignment="1" applyProtection="1">
      <alignment vertical="center"/>
    </xf>
    <xf numFmtId="0" fontId="2" fillId="10" borderId="4" xfId="0" applyFont="1" applyFill="1" applyBorder="1" applyAlignment="1" applyProtection="1">
      <alignment vertical="center"/>
    </xf>
    <xf numFmtId="165" fontId="1" fillId="7" borderId="7" xfId="0" applyNumberFormat="1" applyFont="1" applyFill="1" applyBorder="1" applyAlignment="1" applyProtection="1">
      <alignment vertical="center"/>
    </xf>
    <xf numFmtId="167" fontId="0" fillId="8" borderId="13" xfId="2" applyNumberFormat="1" applyFont="1" applyFill="1" applyBorder="1" applyAlignment="1" applyProtection="1">
      <alignment vertical="center"/>
      <protection locked="0"/>
    </xf>
    <xf numFmtId="0" fontId="0" fillId="8" borderId="13" xfId="0" applyFont="1" applyFill="1" applyBorder="1" applyAlignment="1" applyProtection="1">
      <alignment vertical="center"/>
      <protection locked="0"/>
    </xf>
    <xf numFmtId="44" fontId="0" fillId="8" borderId="12" xfId="2" applyFont="1" applyFill="1" applyBorder="1" applyAlignment="1" applyProtection="1">
      <alignment vertical="center"/>
    </xf>
    <xf numFmtId="44" fontId="0" fillId="8" borderId="13" xfId="0" applyNumberFormat="1" applyFont="1" applyFill="1" applyBorder="1" applyAlignment="1" applyProtection="1">
      <alignment vertical="center"/>
    </xf>
    <xf numFmtId="164" fontId="0" fillId="8" borderId="14" xfId="3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9" fontId="2" fillId="6" borderId="8" xfId="0" applyNumberFormat="1" applyFont="1" applyFill="1" applyBorder="1" applyAlignment="1" applyProtection="1">
      <alignment vertical="center"/>
    </xf>
    <xf numFmtId="164" fontId="0" fillId="3" borderId="8" xfId="0" applyNumberFormat="1" applyFont="1" applyFill="1" applyBorder="1" applyAlignment="1" applyProtection="1">
      <alignment vertical="center"/>
      <protection locked="0"/>
    </xf>
    <xf numFmtId="9" fontId="0" fillId="3" borderId="0" xfId="0" applyNumberFormat="1" applyFont="1" applyFill="1" applyBorder="1" applyAlignment="1" applyProtection="1">
      <alignment vertical="center"/>
    </xf>
    <xf numFmtId="9" fontId="0" fillId="3" borderId="8" xfId="0" applyNumberFormat="1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vertical="center"/>
    </xf>
    <xf numFmtId="0" fontId="11" fillId="6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44" fontId="0" fillId="3" borderId="6" xfId="0" applyNumberFormat="1" applyFont="1" applyFill="1" applyBorder="1" applyAlignment="1">
      <alignment vertical="center"/>
    </xf>
    <xf numFmtId="0" fontId="11" fillId="6" borderId="20" xfId="0" applyFont="1" applyFill="1" applyBorder="1" applyAlignment="1">
      <alignment horizontal="center" vertical="center"/>
    </xf>
    <xf numFmtId="0" fontId="17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44" fontId="0" fillId="3" borderId="7" xfId="0" applyNumberFormat="1" applyFont="1" applyFill="1" applyBorder="1" applyAlignment="1">
      <alignment vertical="center"/>
    </xf>
    <xf numFmtId="0" fontId="11" fillId="6" borderId="21" xfId="0" applyFont="1" applyFill="1" applyBorder="1" applyAlignment="1">
      <alignment horizontal="center" vertical="center"/>
    </xf>
    <xf numFmtId="0" fontId="17" fillId="3" borderId="16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44" fontId="0" fillId="3" borderId="10" xfId="0" applyNumberFormat="1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11" fillId="2" borderId="0" xfId="0" applyFont="1" applyFill="1" applyBorder="1" applyProtection="1"/>
    <xf numFmtId="0" fontId="19" fillId="2" borderId="0" xfId="0" applyFont="1" applyFill="1" applyAlignment="1" applyProtection="1">
      <alignment vertical="top" wrapText="1"/>
    </xf>
    <xf numFmtId="0" fontId="19" fillId="2" borderId="0" xfId="0" applyFont="1" applyFill="1" applyAlignment="1" applyProtection="1">
      <alignment horizontal="center" vertical="top" wrapText="1"/>
    </xf>
    <xf numFmtId="0" fontId="11" fillId="3" borderId="0" xfId="0" applyFont="1" applyFill="1"/>
    <xf numFmtId="0" fontId="3" fillId="3" borderId="0" xfId="0" applyFont="1" applyFill="1"/>
    <xf numFmtId="0" fontId="20" fillId="2" borderId="0" xfId="0" applyFont="1" applyFill="1" applyBorder="1" applyAlignment="1" applyProtection="1"/>
    <xf numFmtId="0" fontId="20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indent="1"/>
    </xf>
    <xf numFmtId="0" fontId="21" fillId="2" borderId="0" xfId="0" applyFont="1" applyFill="1" applyBorder="1" applyAlignment="1" applyProtection="1"/>
    <xf numFmtId="0" fontId="21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22" fillId="2" borderId="0" xfId="0" applyFont="1" applyFill="1" applyBorder="1" applyProtection="1"/>
    <xf numFmtId="0" fontId="11" fillId="3" borderId="0" xfId="0" applyFont="1" applyFill="1" applyProtection="1"/>
    <xf numFmtId="0" fontId="11" fillId="3" borderId="0" xfId="0" applyFont="1" applyFill="1" applyAlignment="1" applyProtection="1">
      <alignment horizontal="center"/>
    </xf>
    <xf numFmtId="0" fontId="24" fillId="3" borderId="0" xfId="0" applyFont="1" applyFill="1" applyAlignment="1" applyProtection="1">
      <alignment horizontal="right"/>
    </xf>
    <xf numFmtId="0" fontId="17" fillId="3" borderId="0" xfId="0" applyFont="1" applyFill="1" applyAlignment="1" applyProtection="1">
      <alignment horizontal="right"/>
    </xf>
    <xf numFmtId="0" fontId="21" fillId="3" borderId="0" xfId="0" applyFont="1" applyFill="1" applyAlignment="1" applyProtection="1">
      <alignment horizontal="center"/>
    </xf>
    <xf numFmtId="0" fontId="21" fillId="3" borderId="0" xfId="0" applyFont="1" applyFill="1" applyBorder="1" applyAlignment="1" applyProtection="1">
      <alignment horizontal="center"/>
    </xf>
    <xf numFmtId="0" fontId="11" fillId="3" borderId="0" xfId="0" applyFont="1" applyFill="1" applyBorder="1"/>
    <xf numFmtId="0" fontId="25" fillId="5" borderId="0" xfId="0" applyFont="1" applyFill="1" applyAlignment="1" applyProtection="1">
      <alignment horizontal="center"/>
    </xf>
    <xf numFmtId="44" fontId="26" fillId="3" borderId="0" xfId="0" applyNumberFormat="1" applyFont="1" applyFill="1" applyBorder="1" applyAlignment="1" applyProtection="1">
      <alignment horizontal="center"/>
    </xf>
    <xf numFmtId="164" fontId="11" fillId="3" borderId="0" xfId="3" applyNumberFormat="1" applyFont="1" applyFill="1" applyBorder="1"/>
    <xf numFmtId="44" fontId="11" fillId="3" borderId="0" xfId="0" applyNumberFormat="1" applyFont="1" applyFill="1" applyBorder="1" applyAlignment="1" applyProtection="1">
      <alignment vertical="center"/>
    </xf>
    <xf numFmtId="164" fontId="27" fillId="3" borderId="0" xfId="3" applyNumberFormat="1" applyFont="1" applyFill="1" applyBorder="1" applyAlignment="1" applyProtection="1">
      <alignment vertical="center"/>
    </xf>
    <xf numFmtId="0" fontId="17" fillId="3" borderId="0" xfId="0" applyFont="1" applyFill="1" applyProtection="1"/>
    <xf numFmtId="0" fontId="24" fillId="3" borderId="0" xfId="0" applyFont="1" applyFill="1" applyAlignment="1" applyProtection="1">
      <alignment horizontal="center"/>
    </xf>
    <xf numFmtId="0" fontId="24" fillId="3" borderId="0" xfId="0" applyFont="1" applyFill="1" applyProtection="1"/>
    <xf numFmtId="165" fontId="24" fillId="4" borderId="1" xfId="1" applyNumberFormat="1" applyFont="1" applyFill="1" applyBorder="1" applyProtection="1">
      <protection locked="0"/>
    </xf>
    <xf numFmtId="44" fontId="11" fillId="3" borderId="0" xfId="0" applyNumberFormat="1" applyFont="1" applyFill="1" applyProtection="1"/>
    <xf numFmtId="0" fontId="0" fillId="3" borderId="0" xfId="0" applyFont="1" applyFill="1" applyBorder="1"/>
    <xf numFmtId="0" fontId="17" fillId="6" borderId="0" xfId="0" applyFont="1" applyFill="1" applyProtection="1"/>
    <xf numFmtId="0" fontId="17" fillId="3" borderId="5" xfId="0" applyFont="1" applyFill="1" applyBorder="1" applyAlignment="1" applyProtection="1">
      <alignment horizontal="center"/>
    </xf>
    <xf numFmtId="0" fontId="24" fillId="3" borderId="6" xfId="0" applyFont="1" applyFill="1" applyBorder="1" applyAlignment="1" applyProtection="1">
      <alignment horizontal="center"/>
    </xf>
    <xf numFmtId="0" fontId="24" fillId="3" borderId="7" xfId="0" applyFont="1" applyFill="1" applyBorder="1" applyAlignment="1" applyProtection="1">
      <alignment horizontal="center"/>
    </xf>
    <xf numFmtId="0" fontId="24" fillId="3" borderId="5" xfId="0" applyFont="1" applyFill="1" applyBorder="1" applyAlignment="1" applyProtection="1">
      <alignment horizontal="center"/>
    </xf>
    <xf numFmtId="0" fontId="17" fillId="3" borderId="9" xfId="0" quotePrefix="1" applyFont="1" applyFill="1" applyBorder="1" applyAlignment="1" applyProtection="1">
      <alignment horizontal="center"/>
    </xf>
    <xf numFmtId="0" fontId="24" fillId="3" borderId="10" xfId="0" quotePrefix="1" applyFont="1" applyFill="1" applyBorder="1" applyAlignment="1" applyProtection="1">
      <alignment horizontal="center"/>
    </xf>
    <xf numFmtId="0" fontId="24" fillId="3" borderId="9" xfId="0" quotePrefix="1" applyFont="1" applyFill="1" applyBorder="1" applyAlignment="1" applyProtection="1">
      <alignment horizontal="center"/>
    </xf>
    <xf numFmtId="0" fontId="1" fillId="3" borderId="0" xfId="0" applyFont="1" applyFill="1"/>
    <xf numFmtId="0" fontId="11" fillId="6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vertical="top"/>
    </xf>
    <xf numFmtId="0" fontId="11" fillId="5" borderId="0" xfId="0" applyFont="1" applyFill="1" applyAlignment="1" applyProtection="1">
      <alignment horizontal="center" vertical="top"/>
      <protection locked="0"/>
    </xf>
    <xf numFmtId="0" fontId="11" fillId="3" borderId="0" xfId="0" applyFont="1" applyFill="1" applyAlignment="1" applyProtection="1">
      <alignment vertical="center"/>
    </xf>
    <xf numFmtId="44" fontId="11" fillId="4" borderId="8" xfId="2" applyFont="1" applyFill="1" applyBorder="1" applyAlignment="1" applyProtection="1">
      <alignment vertical="top"/>
      <protection locked="0"/>
    </xf>
    <xf numFmtId="0" fontId="11" fillId="3" borderId="8" xfId="0" applyFont="1" applyFill="1" applyBorder="1" applyAlignment="1" applyProtection="1">
      <alignment vertical="center"/>
    </xf>
    <xf numFmtId="44" fontId="11" fillId="3" borderId="7" xfId="4" applyFont="1" applyFill="1" applyBorder="1" applyAlignment="1" applyProtection="1">
      <alignment vertical="center"/>
    </xf>
    <xf numFmtId="44" fontId="11" fillId="3" borderId="8" xfId="0" applyNumberFormat="1" applyFont="1" applyFill="1" applyBorder="1" applyAlignment="1" applyProtection="1">
      <alignment vertical="center"/>
    </xf>
    <xf numFmtId="164" fontId="11" fillId="3" borderId="7" xfId="3" applyNumberFormat="1" applyFont="1" applyFill="1" applyBorder="1" applyAlignment="1" applyProtection="1">
      <alignment vertical="center"/>
    </xf>
    <xf numFmtId="0" fontId="11" fillId="3" borderId="7" xfId="0" applyFont="1" applyFill="1" applyBorder="1" applyAlignment="1" applyProtection="1">
      <alignment vertical="center"/>
    </xf>
    <xf numFmtId="44" fontId="11" fillId="4" borderId="8" xfId="2" applyNumberFormat="1" applyFont="1" applyFill="1" applyBorder="1" applyAlignment="1" applyProtection="1">
      <alignment vertical="top"/>
      <protection locked="0"/>
    </xf>
    <xf numFmtId="166" fontId="11" fillId="4" borderId="8" xfId="2" applyNumberFormat="1" applyFont="1" applyFill="1" applyBorder="1" applyAlignment="1" applyProtection="1">
      <alignment vertical="center"/>
      <protection locked="0"/>
    </xf>
    <xf numFmtId="165" fontId="11" fillId="3" borderId="8" xfId="0" applyNumberFormat="1" applyFont="1" applyFill="1" applyBorder="1" applyAlignment="1" applyProtection="1">
      <alignment vertical="center"/>
    </xf>
    <xf numFmtId="44" fontId="11" fillId="3" borderId="7" xfId="2" applyFont="1" applyFill="1" applyBorder="1" applyAlignment="1" applyProtection="1">
      <alignment vertical="center"/>
    </xf>
    <xf numFmtId="0" fontId="11" fillId="4" borderId="0" xfId="0" applyFont="1" applyFill="1" applyProtection="1"/>
    <xf numFmtId="0" fontId="11" fillId="4" borderId="3" xfId="0" applyFont="1" applyFill="1" applyBorder="1" applyAlignment="1" applyProtection="1">
      <alignment vertical="top"/>
    </xf>
    <xf numFmtId="0" fontId="11" fillId="4" borderId="3" xfId="0" applyFont="1" applyFill="1" applyBorder="1" applyAlignment="1" applyProtection="1">
      <alignment horizontal="center" vertical="top"/>
      <protection locked="0"/>
    </xf>
    <xf numFmtId="0" fontId="11" fillId="4" borderId="0" xfId="0" applyFont="1" applyFill="1" applyAlignment="1" applyProtection="1">
      <alignment vertical="center"/>
    </xf>
    <xf numFmtId="167" fontId="11" fillId="4" borderId="1" xfId="2" applyNumberFormat="1" applyFont="1" applyFill="1" applyBorder="1" applyAlignment="1" applyProtection="1">
      <alignment vertical="center"/>
      <protection locked="0"/>
    </xf>
    <xf numFmtId="44" fontId="11" fillId="4" borderId="4" xfId="0" applyNumberFormat="1" applyFont="1" applyFill="1" applyBorder="1" applyAlignment="1" applyProtection="1">
      <alignment vertical="center"/>
      <protection locked="0"/>
    </xf>
    <xf numFmtId="44" fontId="27" fillId="4" borderId="4" xfId="2" applyFont="1" applyFill="1" applyBorder="1" applyAlignment="1" applyProtection="1">
      <alignment vertical="center"/>
    </xf>
    <xf numFmtId="44" fontId="27" fillId="4" borderId="1" xfId="0" applyNumberFormat="1" applyFont="1" applyFill="1" applyBorder="1" applyAlignment="1" applyProtection="1">
      <alignment vertical="center"/>
    </xf>
    <xf numFmtId="164" fontId="27" fillId="4" borderId="4" xfId="3" applyNumberFormat="1" applyFont="1" applyFill="1" applyBorder="1" applyAlignment="1" applyProtection="1">
      <alignment vertical="center"/>
    </xf>
    <xf numFmtId="0" fontId="11" fillId="4" borderId="0" xfId="0" applyFont="1" applyFill="1"/>
    <xf numFmtId="1" fontId="11" fillId="3" borderId="7" xfId="0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center"/>
      <protection locked="0"/>
    </xf>
    <xf numFmtId="0" fontId="27" fillId="4" borderId="2" xfId="0" applyFont="1" applyFill="1" applyBorder="1" applyAlignment="1" applyProtection="1">
      <alignment vertical="top" wrapText="1"/>
    </xf>
    <xf numFmtId="0" fontId="11" fillId="4" borderId="3" xfId="0" applyFont="1" applyFill="1" applyBorder="1" applyProtection="1"/>
    <xf numFmtId="0" fontId="11" fillId="4" borderId="3" xfId="0" applyFont="1" applyFill="1" applyBorder="1" applyAlignment="1" applyProtection="1">
      <alignment horizontal="center"/>
    </xf>
    <xf numFmtId="0" fontId="11" fillId="4" borderId="1" xfId="0" applyFont="1" applyFill="1" applyBorder="1" applyAlignment="1" applyProtection="1">
      <alignment vertical="center"/>
    </xf>
    <xf numFmtId="0" fontId="11" fillId="4" borderId="4" xfId="0" applyFont="1" applyFill="1" applyBorder="1" applyAlignment="1" applyProtection="1">
      <alignment vertical="center"/>
    </xf>
    <xf numFmtId="44" fontId="27" fillId="4" borderId="4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/>
    </xf>
    <xf numFmtId="1" fontId="11" fillId="3" borderId="8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 wrapText="1"/>
    </xf>
    <xf numFmtId="0" fontId="11" fillId="4" borderId="3" xfId="0" applyFont="1" applyFill="1" applyBorder="1" applyAlignment="1" applyProtection="1">
      <alignment horizontal="center" vertical="top"/>
    </xf>
    <xf numFmtId="0" fontId="27" fillId="4" borderId="0" xfId="0" applyFont="1" applyFill="1" applyAlignment="1" applyProtection="1">
      <alignment vertical="center"/>
    </xf>
    <xf numFmtId="0" fontId="27" fillId="4" borderId="1" xfId="0" applyFont="1" applyFill="1" applyBorder="1" applyAlignment="1" applyProtection="1">
      <alignment vertical="center"/>
    </xf>
    <xf numFmtId="0" fontId="27" fillId="4" borderId="4" xfId="0" applyFont="1" applyFill="1" applyBorder="1" applyAlignment="1" applyProtection="1">
      <alignment vertical="center"/>
    </xf>
    <xf numFmtId="167" fontId="11" fillId="4" borderId="8" xfId="2" applyNumberFormat="1" applyFont="1" applyFill="1" applyBorder="1" applyAlignment="1" applyProtection="1">
      <alignment vertical="top"/>
      <protection locked="0"/>
    </xf>
    <xf numFmtId="0" fontId="0" fillId="5" borderId="0" xfId="0" applyFont="1" applyFill="1" applyAlignment="1" applyProtection="1">
      <alignment horizontal="center" vertical="top"/>
      <protection locked="0"/>
    </xf>
    <xf numFmtId="0" fontId="11" fillId="8" borderId="11" xfId="0" applyFont="1" applyFill="1" applyBorder="1" applyProtection="1"/>
    <xf numFmtId="0" fontId="11" fillId="8" borderId="12" xfId="0" applyFont="1" applyFill="1" applyBorder="1" applyAlignment="1" applyProtection="1">
      <alignment vertical="top"/>
    </xf>
    <xf numFmtId="0" fontId="11" fillId="8" borderId="12" xfId="0" applyFont="1" applyFill="1" applyBorder="1" applyAlignment="1" applyProtection="1">
      <alignment horizontal="center" vertical="top"/>
      <protection locked="0"/>
    </xf>
    <xf numFmtId="0" fontId="11" fillId="8" borderId="12" xfId="0" applyFont="1" applyFill="1" applyBorder="1" applyAlignment="1" applyProtection="1">
      <alignment vertical="center"/>
    </xf>
    <xf numFmtId="167" fontId="11" fillId="8" borderId="13" xfId="2" applyNumberFormat="1" applyFont="1" applyFill="1" applyBorder="1" applyAlignment="1" applyProtection="1">
      <alignment vertical="top"/>
      <protection locked="0"/>
    </xf>
    <xf numFmtId="0" fontId="11" fillId="8" borderId="13" xfId="0" applyFont="1" applyFill="1" applyBorder="1" applyAlignment="1" applyProtection="1">
      <alignment vertical="center"/>
      <protection locked="0"/>
    </xf>
    <xf numFmtId="44" fontId="11" fillId="8" borderId="12" xfId="2" applyFont="1" applyFill="1" applyBorder="1" applyAlignment="1" applyProtection="1">
      <alignment vertical="center"/>
    </xf>
    <xf numFmtId="44" fontId="11" fillId="8" borderId="13" xfId="0" applyNumberFormat="1" applyFont="1" applyFill="1" applyBorder="1" applyAlignment="1" applyProtection="1">
      <alignment vertical="center"/>
    </xf>
    <xf numFmtId="164" fontId="11" fillId="8" borderId="14" xfId="3" applyNumberFormat="1" applyFont="1" applyFill="1" applyBorder="1" applyAlignment="1" applyProtection="1">
      <alignment vertical="center"/>
    </xf>
    <xf numFmtId="0" fontId="27" fillId="3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horizontal="center" vertical="top"/>
    </xf>
    <xf numFmtId="0" fontId="27" fillId="3" borderId="8" xfId="0" applyFont="1" applyFill="1" applyBorder="1" applyAlignment="1" applyProtection="1">
      <alignment vertical="center"/>
    </xf>
    <xf numFmtId="9" fontId="27" fillId="3" borderId="8" xfId="0" applyNumberFormat="1" applyFont="1" applyFill="1" applyBorder="1" applyAlignment="1" applyProtection="1">
      <alignment vertical="center"/>
    </xf>
    <xf numFmtId="44" fontId="27" fillId="3" borderId="15" xfId="0" applyNumberFormat="1" applyFont="1" applyFill="1" applyBorder="1" applyAlignment="1" applyProtection="1">
      <alignment vertical="center"/>
    </xf>
    <xf numFmtId="0" fontId="27" fillId="3" borderId="0" xfId="0" applyFont="1" applyFill="1" applyBorder="1" applyAlignment="1" applyProtection="1">
      <alignment vertical="center"/>
    </xf>
    <xf numFmtId="44" fontId="27" fillId="3" borderId="8" xfId="0" applyNumberFormat="1" applyFont="1" applyFill="1" applyBorder="1" applyAlignment="1" applyProtection="1">
      <alignment vertical="center"/>
    </xf>
    <xf numFmtId="164" fontId="27" fillId="3" borderId="7" xfId="3" applyNumberFormat="1" applyFont="1" applyFill="1" applyBorder="1" applyAlignment="1" applyProtection="1">
      <alignment vertical="center"/>
    </xf>
    <xf numFmtId="164" fontId="11" fillId="3" borderId="8" xfId="0" applyNumberFormat="1" applyFont="1" applyFill="1" applyBorder="1" applyAlignment="1" applyProtection="1">
      <alignment vertical="center"/>
      <protection locked="0"/>
    </xf>
    <xf numFmtId="9" fontId="11" fillId="3" borderId="0" xfId="0" applyNumberFormat="1" applyFont="1" applyFill="1" applyBorder="1" applyAlignment="1" applyProtection="1">
      <alignment vertical="center"/>
    </xf>
    <xf numFmtId="0" fontId="11" fillId="3" borderId="0" xfId="0" applyFont="1" applyFill="1" applyAlignment="1" applyProtection="1">
      <alignment horizontal="left" vertical="top" indent="1"/>
    </xf>
    <xf numFmtId="9" fontId="11" fillId="3" borderId="8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vertical="center"/>
    </xf>
    <xf numFmtId="0" fontId="11" fillId="9" borderId="0" xfId="0" applyFont="1" applyFill="1" applyAlignment="1" applyProtection="1">
      <alignment vertical="top"/>
    </xf>
    <xf numFmtId="0" fontId="27" fillId="9" borderId="9" xfId="0" applyFont="1" applyFill="1" applyBorder="1" applyAlignment="1" applyProtection="1">
      <alignment vertical="center"/>
    </xf>
    <xf numFmtId="44" fontId="27" fillId="9" borderId="9" xfId="0" applyNumberFormat="1" applyFont="1" applyFill="1" applyBorder="1" applyAlignment="1" applyProtection="1">
      <alignment vertical="center"/>
    </xf>
    <xf numFmtId="0" fontId="27" fillId="9" borderId="16" xfId="0" applyFont="1" applyFill="1" applyBorder="1" applyAlignment="1" applyProtection="1">
      <alignment vertical="center"/>
    </xf>
    <xf numFmtId="44" fontId="27" fillId="9" borderId="8" xfId="0" applyNumberFormat="1" applyFont="1" applyFill="1" applyBorder="1" applyAlignment="1" applyProtection="1">
      <alignment vertical="center"/>
    </xf>
    <xf numFmtId="164" fontId="27" fillId="9" borderId="7" xfId="3" applyNumberFormat="1" applyFont="1" applyFill="1" applyBorder="1" applyAlignment="1" applyProtection="1">
      <alignment vertical="center"/>
    </xf>
    <xf numFmtId="0" fontId="17" fillId="3" borderId="0" xfId="5" applyFont="1" applyFill="1" applyProtection="1"/>
    <xf numFmtId="0" fontId="17" fillId="8" borderId="11" xfId="5" applyFont="1" applyFill="1" applyBorder="1" applyProtection="1"/>
    <xf numFmtId="0" fontId="17" fillId="8" borderId="12" xfId="5" applyFont="1" applyFill="1" applyBorder="1" applyAlignment="1" applyProtection="1">
      <alignment vertical="top"/>
    </xf>
    <xf numFmtId="0" fontId="17" fillId="8" borderId="12" xfId="5" applyFont="1" applyFill="1" applyBorder="1" applyAlignment="1" applyProtection="1">
      <alignment horizontal="center" vertical="top"/>
      <protection locked="0"/>
    </xf>
    <xf numFmtId="0" fontId="17" fillId="8" borderId="12" xfId="5" applyFont="1" applyFill="1" applyBorder="1" applyAlignment="1" applyProtection="1">
      <alignment vertical="center"/>
    </xf>
    <xf numFmtId="167" fontId="17" fillId="8" borderId="13" xfId="2" applyNumberFormat="1" applyFont="1" applyFill="1" applyBorder="1" applyAlignment="1" applyProtection="1">
      <alignment vertical="top"/>
      <protection locked="0"/>
    </xf>
    <xf numFmtId="0" fontId="17" fillId="8" borderId="13" xfId="5" applyFont="1" applyFill="1" applyBorder="1" applyAlignment="1" applyProtection="1">
      <alignment vertical="center"/>
      <protection locked="0"/>
    </xf>
    <xf numFmtId="44" fontId="17" fillId="8" borderId="17" xfId="2" applyFont="1" applyFill="1" applyBorder="1" applyAlignment="1" applyProtection="1">
      <alignment vertical="center"/>
    </xf>
    <xf numFmtId="44" fontId="17" fillId="8" borderId="13" xfId="5" applyNumberFormat="1" applyFont="1" applyFill="1" applyBorder="1" applyAlignment="1" applyProtection="1">
      <alignment vertical="center"/>
    </xf>
    <xf numFmtId="10" fontId="17" fillId="8" borderId="14" xfId="3" applyNumberFormat="1" applyFont="1" applyFill="1" applyBorder="1" applyAlignment="1" applyProtection="1">
      <alignment vertical="center"/>
    </xf>
    <xf numFmtId="10" fontId="24" fillId="4" borderId="1" xfId="3" applyNumberFormat="1" applyFont="1" applyFill="1" applyBorder="1" applyProtection="1">
      <protection locked="0"/>
    </xf>
    <xf numFmtId="0" fontId="21" fillId="4" borderId="0" xfId="0" applyFont="1" applyFill="1" applyAlignment="1" applyProtection="1">
      <alignment vertical="center"/>
    </xf>
    <xf numFmtId="0" fontId="11" fillId="3" borderId="18" xfId="0" applyFont="1" applyFill="1" applyBorder="1" applyAlignment="1">
      <alignment horizontal="center" vertical="center"/>
    </xf>
    <xf numFmtId="44" fontId="0" fillId="3" borderId="0" xfId="0" applyNumberFormat="1" applyFont="1" applyFill="1"/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28" fillId="3" borderId="0" xfId="0" applyFont="1" applyFill="1" applyBorder="1" applyAlignment="1" applyProtection="1">
      <alignment horizontal="left"/>
    </xf>
    <xf numFmtId="0" fontId="11" fillId="3" borderId="0" xfId="0" applyFont="1" applyFill="1" applyAlignment="1">
      <alignment horizontal="center"/>
    </xf>
    <xf numFmtId="0" fontId="11" fillId="2" borderId="0" xfId="0" applyFont="1" applyFill="1" applyBorder="1" applyAlignment="1" applyProtection="1"/>
    <xf numFmtId="0" fontId="11" fillId="3" borderId="0" xfId="0" applyFont="1" applyFill="1" applyAlignment="1" applyProtection="1"/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3" fillId="6" borderId="0" xfId="0" applyFont="1" applyFill="1" applyBorder="1"/>
    <xf numFmtId="0" fontId="24" fillId="3" borderId="0" xfId="0" applyFont="1" applyFill="1" applyAlignment="1" applyProtection="1"/>
    <xf numFmtId="0" fontId="5" fillId="3" borderId="0" xfId="0" applyFont="1" applyFill="1" applyBorder="1"/>
    <xf numFmtId="0" fontId="17" fillId="3" borderId="0" xfId="0" applyFont="1" applyFill="1" applyAlignment="1" applyProtection="1"/>
    <xf numFmtId="0" fontId="14" fillId="3" borderId="0" xfId="0" applyFont="1" applyFill="1" applyAlignment="1" applyProtection="1"/>
    <xf numFmtId="0" fontId="17" fillId="6" borderId="0" xfId="0" applyFont="1" applyFill="1" applyAlignment="1" applyProtection="1"/>
    <xf numFmtId="166" fontId="11" fillId="4" borderId="8" xfId="2" applyNumberFormat="1" applyFont="1" applyFill="1" applyBorder="1" applyAlignment="1" applyProtection="1">
      <alignment vertical="top"/>
      <protection locked="0"/>
    </xf>
    <xf numFmtId="165" fontId="11" fillId="3" borderId="8" xfId="1" applyNumberFormat="1" applyFont="1" applyFill="1" applyBorder="1" applyAlignment="1" applyProtection="1">
      <alignment vertical="center"/>
    </xf>
    <xf numFmtId="168" fontId="17" fillId="3" borderId="0" xfId="6" applyFill="1"/>
    <xf numFmtId="44" fontId="1" fillId="10" borderId="4" xfId="0" applyNumberFormat="1" applyFont="1" applyFill="1" applyBorder="1" applyAlignment="1" applyProtection="1">
      <alignment vertical="center"/>
      <protection locked="0"/>
    </xf>
    <xf numFmtId="0" fontId="1" fillId="10" borderId="0" xfId="0" applyFont="1" applyFill="1" applyAlignment="1" applyProtection="1">
      <alignment vertical="center"/>
    </xf>
    <xf numFmtId="167" fontId="1" fillId="10" borderId="1" xfId="2" applyNumberFormat="1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vertical="center"/>
    </xf>
    <xf numFmtId="0" fontId="1" fillId="10" borderId="1" xfId="0" applyFont="1" applyFill="1" applyBorder="1" applyAlignment="1" applyProtection="1">
      <alignment vertical="center"/>
    </xf>
    <xf numFmtId="0" fontId="12" fillId="10" borderId="0" xfId="0" applyFont="1" applyFill="1" applyAlignment="1" applyProtection="1">
      <alignment vertical="center"/>
    </xf>
    <xf numFmtId="0" fontId="2" fillId="10" borderId="1" xfId="0" applyFont="1" applyFill="1" applyBorder="1" applyAlignment="1" applyProtection="1">
      <alignment vertical="center"/>
    </xf>
    <xf numFmtId="0" fontId="11" fillId="8" borderId="11" xfId="0" applyFont="1" applyFill="1" applyBorder="1" applyAlignment="1" applyProtection="1"/>
    <xf numFmtId="0" fontId="11" fillId="8" borderId="11" xfId="5" applyFont="1" applyFill="1" applyBorder="1" applyAlignment="1" applyProtection="1"/>
    <xf numFmtId="0" fontId="11" fillId="8" borderId="12" xfId="5" applyFont="1" applyFill="1" applyBorder="1" applyAlignment="1" applyProtection="1">
      <alignment vertical="top"/>
    </xf>
    <xf numFmtId="0" fontId="11" fillId="8" borderId="12" xfId="5" applyFont="1" applyFill="1" applyBorder="1" applyAlignment="1" applyProtection="1">
      <alignment horizontal="center" vertical="top"/>
      <protection locked="0"/>
    </xf>
    <xf numFmtId="0" fontId="11" fillId="8" borderId="12" xfId="5" applyFont="1" applyFill="1" applyBorder="1" applyAlignment="1" applyProtection="1">
      <alignment vertical="center"/>
    </xf>
    <xf numFmtId="0" fontId="11" fillId="8" borderId="13" xfId="5" applyFont="1" applyFill="1" applyBorder="1" applyAlignment="1" applyProtection="1">
      <alignment vertical="center"/>
      <protection locked="0"/>
    </xf>
    <xf numFmtId="44" fontId="11" fillId="8" borderId="17" xfId="2" applyFont="1" applyFill="1" applyBorder="1" applyAlignment="1" applyProtection="1">
      <alignment vertical="center"/>
    </xf>
    <xf numFmtId="44" fontId="11" fillId="8" borderId="13" xfId="5" applyNumberFormat="1" applyFont="1" applyFill="1" applyBorder="1" applyAlignment="1" applyProtection="1">
      <alignment vertical="center"/>
    </xf>
    <xf numFmtId="0" fontId="27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horizontal="center" vertical="top"/>
    </xf>
    <xf numFmtId="0" fontId="27" fillId="3" borderId="8" xfId="5" applyFont="1" applyFill="1" applyBorder="1" applyAlignment="1" applyProtection="1">
      <alignment vertical="center"/>
    </xf>
    <xf numFmtId="9" fontId="27" fillId="3" borderId="8" xfId="5" applyNumberFormat="1" applyFont="1" applyFill="1" applyBorder="1" applyAlignment="1" applyProtection="1">
      <alignment vertical="center"/>
    </xf>
    <xf numFmtId="44" fontId="27" fillId="3" borderId="15" xfId="5" applyNumberFormat="1" applyFont="1" applyFill="1" applyBorder="1" applyAlignment="1" applyProtection="1">
      <alignment vertical="center"/>
    </xf>
    <xf numFmtId="0" fontId="27" fillId="3" borderId="0" xfId="5" applyFont="1" applyFill="1" applyBorder="1" applyAlignment="1" applyProtection="1">
      <alignment vertical="center"/>
    </xf>
    <xf numFmtId="0" fontId="11" fillId="3" borderId="8" xfId="5" applyFont="1" applyFill="1" applyBorder="1" applyAlignment="1" applyProtection="1">
      <alignment vertical="center"/>
    </xf>
    <xf numFmtId="9" fontId="11" fillId="3" borderId="8" xfId="5" applyNumberFormat="1" applyFont="1" applyFill="1" applyBorder="1" applyAlignment="1" applyProtection="1">
      <alignment vertical="top"/>
      <protection locked="0"/>
    </xf>
    <xf numFmtId="9" fontId="11" fillId="3" borderId="8" xfId="5" applyNumberFormat="1" applyFont="1" applyFill="1" applyBorder="1" applyAlignment="1" applyProtection="1">
      <alignment vertical="center"/>
    </xf>
    <xf numFmtId="44" fontId="11" fillId="3" borderId="8" xfId="5" applyNumberFormat="1" applyFont="1" applyFill="1" applyBorder="1" applyAlignment="1" applyProtection="1">
      <alignment vertical="center"/>
    </xf>
    <xf numFmtId="0" fontId="11" fillId="3" borderId="0" xfId="5" applyFont="1" applyFill="1" applyBorder="1" applyAlignment="1" applyProtection="1">
      <alignment vertical="center"/>
    </xf>
    <xf numFmtId="0" fontId="11" fillId="9" borderId="0" xfId="5" applyFont="1" applyFill="1" applyAlignment="1" applyProtection="1">
      <alignment vertical="top"/>
    </xf>
    <xf numFmtId="44" fontId="27" fillId="9" borderId="22" xfId="0" applyNumberFormat="1" applyFont="1" applyFill="1" applyBorder="1" applyAlignment="1" applyProtection="1">
      <alignment vertical="center"/>
    </xf>
    <xf numFmtId="0" fontId="11" fillId="8" borderId="17" xfId="5" applyFont="1" applyFill="1" applyBorder="1" applyAlignment="1" applyProtection="1">
      <alignment vertical="center"/>
    </xf>
    <xf numFmtId="167" fontId="11" fillId="8" borderId="17" xfId="2" applyNumberFormat="1" applyFont="1" applyFill="1" applyBorder="1" applyAlignment="1" applyProtection="1">
      <alignment vertical="top"/>
      <protection locked="0"/>
    </xf>
    <xf numFmtId="0" fontId="11" fillId="8" borderId="17" xfId="5" applyFont="1" applyFill="1" applyBorder="1" applyAlignment="1" applyProtection="1">
      <alignment vertical="center"/>
      <protection locked="0"/>
    </xf>
    <xf numFmtId="44" fontId="11" fillId="8" borderId="13" xfId="2" applyFont="1" applyFill="1" applyBorder="1" applyAlignment="1" applyProtection="1">
      <alignment vertical="center"/>
    </xf>
    <xf numFmtId="10" fontId="11" fillId="8" borderId="14" xfId="3" applyNumberFormat="1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14" fillId="6" borderId="0" xfId="0" applyFont="1" applyFill="1" applyAlignment="1" applyProtection="1"/>
    <xf numFmtId="0" fontId="11" fillId="6" borderId="0" xfId="0" applyFont="1" applyFill="1" applyAlignment="1" applyProtection="1"/>
    <xf numFmtId="0" fontId="27" fillId="3" borderId="0" xfId="0" applyFont="1" applyFill="1" applyAlignment="1" applyProtection="1">
      <alignment horizontal="center"/>
    </xf>
    <xf numFmtId="0" fontId="27" fillId="3" borderId="5" xfId="0" applyFont="1" applyFill="1" applyBorder="1" applyAlignment="1" applyProtection="1">
      <alignment horizontal="center"/>
    </xf>
    <xf numFmtId="0" fontId="27" fillId="3" borderId="6" xfId="0" applyFont="1" applyFill="1" applyBorder="1" applyAlignment="1" applyProtection="1">
      <alignment horizontal="center"/>
    </xf>
    <xf numFmtId="0" fontId="27" fillId="3" borderId="7" xfId="0" applyFont="1" applyFill="1" applyBorder="1" applyAlignment="1" applyProtection="1">
      <alignment horizontal="center"/>
    </xf>
    <xf numFmtId="0" fontId="27" fillId="3" borderId="9" xfId="0" quotePrefix="1" applyFont="1" applyFill="1" applyBorder="1" applyAlignment="1" applyProtection="1">
      <alignment horizontal="center"/>
    </xf>
    <xf numFmtId="0" fontId="27" fillId="3" borderId="10" xfId="0" quotePrefix="1" applyFont="1" applyFill="1" applyBorder="1" applyAlignment="1" applyProtection="1">
      <alignment horizontal="center"/>
    </xf>
    <xf numFmtId="165" fontId="11" fillId="0" borderId="8" xfId="1" applyNumberFormat="1" applyFont="1" applyFill="1" applyBorder="1" applyAlignment="1" applyProtection="1">
      <alignment vertical="center"/>
    </xf>
    <xf numFmtId="0" fontId="11" fillId="10" borderId="3" xfId="0" applyFont="1" applyFill="1" applyBorder="1" applyAlignment="1" applyProtection="1">
      <alignment vertical="top"/>
    </xf>
    <xf numFmtId="0" fontId="11" fillId="10" borderId="3" xfId="0" applyFont="1" applyFill="1" applyBorder="1" applyAlignment="1" applyProtection="1">
      <alignment horizontal="center" vertical="top"/>
      <protection locked="0"/>
    </xf>
    <xf numFmtId="0" fontId="11" fillId="10" borderId="0" xfId="0" applyFont="1" applyFill="1" applyAlignment="1" applyProtection="1">
      <alignment vertical="center"/>
    </xf>
    <xf numFmtId="167" fontId="11" fillId="10" borderId="1" xfId="2" applyNumberFormat="1" applyFont="1" applyFill="1" applyBorder="1" applyAlignment="1" applyProtection="1">
      <alignment vertical="center"/>
      <protection locked="0"/>
    </xf>
    <xf numFmtId="44" fontId="11" fillId="10" borderId="4" xfId="0" applyNumberFormat="1" applyFont="1" applyFill="1" applyBorder="1" applyAlignment="1" applyProtection="1">
      <alignment vertical="center"/>
      <protection locked="0"/>
    </xf>
    <xf numFmtId="44" fontId="27" fillId="10" borderId="4" xfId="2" applyFont="1" applyFill="1" applyBorder="1" applyAlignment="1" applyProtection="1">
      <alignment vertical="center"/>
    </xf>
    <xf numFmtId="44" fontId="27" fillId="10" borderId="1" xfId="0" applyNumberFormat="1" applyFont="1" applyFill="1" applyBorder="1" applyAlignment="1" applyProtection="1">
      <alignment vertical="center"/>
    </xf>
    <xf numFmtId="164" fontId="27" fillId="10" borderId="4" xfId="3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top"/>
      <protection locked="0"/>
    </xf>
    <xf numFmtId="0" fontId="11" fillId="10" borderId="3" xfId="0" applyFont="1" applyFill="1" applyBorder="1" applyProtection="1"/>
    <xf numFmtId="0" fontId="11" fillId="10" borderId="3" xfId="0" applyFont="1" applyFill="1" applyBorder="1" applyAlignment="1" applyProtection="1">
      <alignment horizontal="center"/>
    </xf>
    <xf numFmtId="0" fontId="11" fillId="10" borderId="1" xfId="0" applyFont="1" applyFill="1" applyBorder="1" applyAlignment="1" applyProtection="1">
      <alignment vertical="center"/>
    </xf>
    <xf numFmtId="0" fontId="11" fillId="10" borderId="4" xfId="0" applyFont="1" applyFill="1" applyBorder="1" applyAlignment="1" applyProtection="1">
      <alignment vertical="center"/>
    </xf>
    <xf numFmtId="44" fontId="27" fillId="10" borderId="4" xfId="0" applyNumberFormat="1" applyFont="1" applyFill="1" applyBorder="1" applyAlignment="1" applyProtection="1">
      <alignment vertical="center"/>
    </xf>
    <xf numFmtId="0" fontId="11" fillId="10" borderId="3" xfId="0" applyFont="1" applyFill="1" applyBorder="1" applyAlignment="1" applyProtection="1">
      <alignment horizontal="center" vertical="top"/>
    </xf>
    <xf numFmtId="0" fontId="27" fillId="10" borderId="0" xfId="0" applyFont="1" applyFill="1" applyAlignment="1" applyProtection="1">
      <alignment vertical="center"/>
    </xf>
    <xf numFmtId="0" fontId="27" fillId="10" borderId="1" xfId="0" applyFont="1" applyFill="1" applyBorder="1" applyAlignment="1" applyProtection="1">
      <alignment vertical="center"/>
    </xf>
    <xf numFmtId="165" fontId="11" fillId="10" borderId="1" xfId="1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top" wrapText="1"/>
    </xf>
    <xf numFmtId="44" fontId="11" fillId="3" borderId="15" xfId="5" applyNumberFormat="1" applyFont="1" applyFill="1" applyBorder="1" applyAlignment="1" applyProtection="1">
      <alignment vertical="center"/>
    </xf>
    <xf numFmtId="0" fontId="11" fillId="3" borderId="9" xfId="0" applyFont="1" applyFill="1" applyBorder="1" applyAlignment="1" applyProtection="1">
      <alignment vertical="center"/>
    </xf>
    <xf numFmtId="44" fontId="11" fillId="3" borderId="22" xfId="0" applyNumberFormat="1" applyFont="1" applyFill="1" applyBorder="1" applyAlignment="1" applyProtection="1">
      <alignment vertical="center"/>
    </xf>
    <xf numFmtId="0" fontId="11" fillId="3" borderId="16" xfId="0" applyFont="1" applyFill="1" applyBorder="1" applyAlignment="1" applyProtection="1">
      <alignment vertical="center"/>
    </xf>
    <xf numFmtId="0" fontId="11" fillId="3" borderId="0" xfId="0" applyFont="1" applyFill="1" applyAlignment="1"/>
    <xf numFmtId="0" fontId="3" fillId="2" borderId="0" xfId="0" applyFont="1" applyFill="1" applyBorder="1" applyProtection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 applyProtection="1">
      <alignment horizontal="left" vertical="top"/>
    </xf>
    <xf numFmtId="0" fontId="29" fillId="3" borderId="0" xfId="0" applyFont="1" applyFill="1" applyBorder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0" fontId="24" fillId="4" borderId="1" xfId="0" applyFont="1" applyFill="1" applyBorder="1" applyAlignment="1" applyProtection="1">
      <alignment horizontal="center"/>
    </xf>
    <xf numFmtId="0" fontId="27" fillId="3" borderId="0" xfId="0" applyFont="1" applyFill="1" applyAlignment="1" applyProtection="1">
      <alignment horizontal="left"/>
    </xf>
    <xf numFmtId="165" fontId="17" fillId="3" borderId="0" xfId="0" applyNumberFormat="1" applyFont="1" applyFill="1" applyProtection="1"/>
    <xf numFmtId="165" fontId="24" fillId="4" borderId="1" xfId="1" applyNumberFormat="1" applyFont="1" applyFill="1" applyBorder="1" applyAlignment="1" applyProtection="1">
      <alignment horizontal="center"/>
    </xf>
    <xf numFmtId="44" fontId="11" fillId="3" borderId="0" xfId="0" applyNumberFormat="1" applyFont="1" applyFill="1"/>
    <xf numFmtId="167" fontId="1" fillId="4" borderId="8" xfId="2" applyNumberFormat="1" applyFont="1" applyFill="1" applyBorder="1" applyAlignment="1" applyProtection="1">
      <alignment vertical="center"/>
      <protection locked="0"/>
    </xf>
    <xf numFmtId="167" fontId="1" fillId="4" borderId="8" xfId="4" applyNumberFormat="1" applyFont="1" applyFill="1" applyBorder="1" applyAlignment="1" applyProtection="1">
      <alignment vertical="center"/>
      <protection locked="0"/>
    </xf>
    <xf numFmtId="0" fontId="27" fillId="10" borderId="4" xfId="0" applyFont="1" applyFill="1" applyBorder="1" applyAlignment="1" applyProtection="1">
      <alignment vertical="center"/>
    </xf>
    <xf numFmtId="165" fontId="11" fillId="3" borderId="7" xfId="0" applyNumberFormat="1" applyFont="1" applyFill="1" applyBorder="1" applyAlignment="1" applyProtection="1">
      <alignment vertical="center"/>
    </xf>
    <xf numFmtId="0" fontId="27" fillId="3" borderId="0" xfId="0" applyFont="1" applyFill="1" applyProtection="1"/>
    <xf numFmtId="0" fontId="27" fillId="3" borderId="0" xfId="0" applyFont="1" applyFill="1" applyAlignment="1" applyProtection="1">
      <alignment horizontal="center" vertical="top"/>
    </xf>
    <xf numFmtId="0" fontId="27" fillId="3" borderId="0" xfId="0" applyFont="1" applyFill="1" applyBorder="1"/>
    <xf numFmtId="0" fontId="27" fillId="3" borderId="0" xfId="0" applyFont="1" applyFill="1"/>
    <xf numFmtId="9" fontId="27" fillId="3" borderId="0" xfId="0" applyNumberFormat="1" applyFont="1" applyFill="1" applyBorder="1" applyAlignment="1" applyProtection="1">
      <alignment vertical="center"/>
    </xf>
    <xf numFmtId="0" fontId="11" fillId="8" borderId="11" xfId="5" applyFont="1" applyFill="1" applyBorder="1" applyProtection="1"/>
    <xf numFmtId="0" fontId="11" fillId="3" borderId="0" xfId="5" applyFont="1" applyFill="1" applyAlignment="1" applyProtection="1">
      <alignment horizontal="left" vertical="top" indent="1"/>
    </xf>
    <xf numFmtId="0" fontId="17" fillId="8" borderId="17" xfId="5" applyFont="1" applyFill="1" applyBorder="1" applyAlignment="1" applyProtection="1">
      <alignment vertical="center"/>
    </xf>
    <xf numFmtId="167" fontId="17" fillId="8" borderId="17" xfId="2" applyNumberFormat="1" applyFont="1" applyFill="1" applyBorder="1" applyAlignment="1" applyProtection="1">
      <alignment vertical="top"/>
      <protection locked="0"/>
    </xf>
    <xf numFmtId="0" fontId="17" fillId="8" borderId="17" xfId="5" applyFont="1" applyFill="1" applyBorder="1" applyAlignment="1" applyProtection="1">
      <alignment vertical="center"/>
      <protection locked="0"/>
    </xf>
    <xf numFmtId="44" fontId="17" fillId="8" borderId="13" xfId="2" applyFont="1" applyFill="1" applyBorder="1" applyAlignment="1" applyProtection="1">
      <alignment vertical="center"/>
    </xf>
    <xf numFmtId="0" fontId="11" fillId="6" borderId="0" xfId="0" applyFont="1" applyFill="1" applyProtection="1"/>
    <xf numFmtId="0" fontId="24" fillId="3" borderId="0" xfId="0" applyFont="1" applyFill="1"/>
    <xf numFmtId="0" fontId="30" fillId="3" borderId="0" xfId="0" applyFont="1" applyFill="1" applyAlignment="1">
      <alignment horizontal="right" vertical="top"/>
    </xf>
    <xf numFmtId="0" fontId="30" fillId="3" borderId="23" xfId="0" applyFont="1" applyFill="1" applyBorder="1" applyAlignment="1">
      <alignment horizontal="right" vertical="top"/>
    </xf>
    <xf numFmtId="0" fontId="31" fillId="3" borderId="0" xfId="0" applyFont="1" applyFill="1" applyAlignment="1">
      <alignment horizontal="right" vertical="top"/>
    </xf>
    <xf numFmtId="0" fontId="8" fillId="3" borderId="0" xfId="0" applyFont="1" applyFill="1" applyBorder="1" applyAlignment="1" applyProtection="1">
      <alignment horizontal="center"/>
    </xf>
    <xf numFmtId="165" fontId="1" fillId="6" borderId="8" xfId="0" applyNumberFormat="1" applyFont="1" applyFill="1" applyBorder="1" applyAlignment="1" applyProtection="1">
      <alignment vertical="center"/>
    </xf>
    <xf numFmtId="165" fontId="11" fillId="3" borderId="7" xfId="1" applyNumberFormat="1" applyFont="1" applyFill="1" applyBorder="1" applyAlignment="1" applyProtection="1">
      <alignment vertical="center"/>
    </xf>
    <xf numFmtId="165" fontId="1" fillId="6" borderId="7" xfId="0" applyNumberFormat="1" applyFont="1" applyFill="1" applyBorder="1" applyAlignment="1" applyProtection="1">
      <alignment vertical="center"/>
    </xf>
    <xf numFmtId="164" fontId="17" fillId="8" borderId="14" xfId="3" applyNumberFormat="1" applyFont="1" applyFill="1" applyBorder="1" applyAlignment="1" applyProtection="1">
      <alignment vertical="center"/>
    </xf>
    <xf numFmtId="164" fontId="11" fillId="3" borderId="0" xfId="0" applyNumberFormat="1" applyFont="1" applyFill="1" applyProtection="1"/>
    <xf numFmtId="164" fontId="11" fillId="3" borderId="0" xfId="0" applyNumberFormat="1" applyFont="1" applyFill="1"/>
    <xf numFmtId="0" fontId="0" fillId="3" borderId="0" xfId="0" applyFont="1" applyFill="1" applyAlignment="1" applyProtection="1">
      <alignment vertical="top" wrapText="1"/>
    </xf>
    <xf numFmtId="0" fontId="27" fillId="10" borderId="2" xfId="0" applyFont="1" applyFill="1" applyBorder="1" applyAlignment="1" applyProtection="1">
      <alignment vertical="top" wrapText="1"/>
    </xf>
    <xf numFmtId="0" fontId="11" fillId="3" borderId="0" xfId="0" applyFont="1" applyFill="1" applyAlignment="1" applyProtection="1">
      <alignment vertical="center" wrapText="1"/>
    </xf>
    <xf numFmtId="0" fontId="25" fillId="3" borderId="0" xfId="0" applyFont="1" applyFill="1" applyAlignment="1" applyProtection="1">
      <alignment horizontal="left"/>
    </xf>
    <xf numFmtId="0" fontId="11" fillId="5" borderId="0" xfId="0" applyFont="1" applyFill="1" applyAlignment="1" applyProtection="1">
      <alignment horizontal="center" vertical="center"/>
      <protection locked="0"/>
    </xf>
    <xf numFmtId="44" fontId="11" fillId="3" borderId="9" xfId="0" applyNumberFormat="1" applyFont="1" applyFill="1" applyBorder="1" applyAlignment="1" applyProtection="1">
      <alignment vertical="center"/>
    </xf>
    <xf numFmtId="0" fontId="21" fillId="3" borderId="0" xfId="0" applyFont="1" applyFill="1" applyAlignment="1" applyProtection="1">
      <alignment horizontal="center" vertical="center"/>
    </xf>
    <xf numFmtId="0" fontId="21" fillId="3" borderId="0" xfId="0" applyFont="1" applyFill="1" applyAlignment="1" applyProtection="1">
      <alignment horizontal="left" vertical="center"/>
    </xf>
    <xf numFmtId="44" fontId="21" fillId="3" borderId="0" xfId="2" applyFont="1" applyFill="1" applyAlignment="1" applyProtection="1">
      <alignment horizontal="center"/>
    </xf>
    <xf numFmtId="0" fontId="25" fillId="3" borderId="0" xfId="0" applyFont="1" applyFill="1" applyAlignment="1" applyProtection="1">
      <alignment horizontal="center"/>
    </xf>
    <xf numFmtId="43" fontId="11" fillId="3" borderId="0" xfId="1" applyNumberFormat="1" applyFont="1" applyFill="1" applyProtection="1"/>
    <xf numFmtId="165" fontId="1" fillId="3" borderId="7" xfId="1" applyNumberFormat="1" applyFont="1" applyFill="1" applyBorder="1" applyAlignment="1" applyProtection="1">
      <alignment vertical="center"/>
    </xf>
    <xf numFmtId="166" fontId="11" fillId="4" borderId="8" xfId="4" applyNumberFormat="1" applyFont="1" applyFill="1" applyBorder="1" applyAlignment="1" applyProtection="1">
      <alignment vertical="top"/>
      <protection locked="0"/>
    </xf>
    <xf numFmtId="165" fontId="11" fillId="3" borderId="8" xfId="1" applyNumberFormat="1" applyFont="1" applyFill="1" applyBorder="1" applyAlignment="1" applyProtection="1">
      <alignment horizontal="left"/>
    </xf>
    <xf numFmtId="0" fontId="11" fillId="6" borderId="0" xfId="0" applyFont="1" applyFill="1"/>
    <xf numFmtId="169" fontId="11" fillId="3" borderId="0" xfId="0" applyNumberFormat="1" applyFont="1" applyFill="1"/>
    <xf numFmtId="165" fontId="21" fillId="3" borderId="0" xfId="1" applyNumberFormat="1" applyFont="1" applyFill="1" applyBorder="1" applyAlignment="1" applyProtection="1">
      <alignment horizontal="center"/>
    </xf>
    <xf numFmtId="0" fontId="11" fillId="3" borderId="8" xfId="0" applyFont="1" applyFill="1" applyBorder="1" applyAlignment="1" applyProtection="1">
      <alignment horizontal="right" vertical="center"/>
    </xf>
    <xf numFmtId="1" fontId="11" fillId="3" borderId="8" xfId="0" applyNumberFormat="1" applyFont="1" applyFill="1" applyBorder="1" applyAlignment="1" applyProtection="1">
      <alignment horizontal="right" vertical="center"/>
    </xf>
    <xf numFmtId="165" fontId="11" fillId="3" borderId="8" xfId="1" applyNumberFormat="1" applyFont="1" applyFill="1" applyBorder="1" applyAlignment="1" applyProtection="1">
      <alignment horizontal="right" vertical="center"/>
    </xf>
    <xf numFmtId="1" fontId="11" fillId="3" borderId="7" xfId="0" applyNumberFormat="1" applyFont="1" applyFill="1" applyBorder="1" applyAlignment="1" applyProtection="1">
      <alignment horizontal="right" vertical="center"/>
    </xf>
    <xf numFmtId="0" fontId="11" fillId="3" borderId="0" xfId="0" applyFont="1" applyFill="1" applyBorder="1" applyProtection="1"/>
    <xf numFmtId="44" fontId="11" fillId="3" borderId="0" xfId="0" applyNumberFormat="1" applyFont="1" applyFill="1" applyBorder="1" applyProtection="1"/>
    <xf numFmtId="164" fontId="11" fillId="3" borderId="0" xfId="0" applyNumberFormat="1" applyFont="1" applyFill="1" applyBorder="1" applyProtection="1"/>
    <xf numFmtId="0" fontId="0" fillId="3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2" fillId="0" borderId="0" xfId="0" applyFont="1" applyFill="1"/>
    <xf numFmtId="0" fontId="11" fillId="0" borderId="0" xfId="0" applyFont="1" applyFill="1"/>
    <xf numFmtId="0" fontId="2" fillId="10" borderId="2" xfId="0" applyFont="1" applyFill="1" applyBorder="1" applyAlignment="1" applyProtection="1">
      <alignment vertical="top"/>
      <protection locked="0"/>
    </xf>
    <xf numFmtId="0" fontId="0" fillId="11" borderId="3" xfId="0" applyFont="1" applyFill="1" applyBorder="1" applyAlignment="1" applyProtection="1">
      <alignment horizontal="center" vertical="center"/>
      <protection locked="0"/>
    </xf>
    <xf numFmtId="0" fontId="17" fillId="8" borderId="1" xfId="5" applyFont="1" applyFill="1" applyBorder="1" applyAlignment="1" applyProtection="1">
      <alignment vertical="center"/>
    </xf>
    <xf numFmtId="0" fontId="11" fillId="3" borderId="0" xfId="0" applyFont="1" applyFill="1" applyAlignment="1" applyProtection="1">
      <alignment horizontal="left" vertical="top"/>
    </xf>
    <xf numFmtId="44" fontId="14" fillId="8" borderId="17" xfId="5" applyNumberFormat="1" applyFont="1" applyFill="1" applyBorder="1" applyAlignment="1" applyProtection="1">
      <alignment vertical="center"/>
    </xf>
    <xf numFmtId="44" fontId="1" fillId="8" borderId="17" xfId="5" applyNumberFormat="1" applyFont="1" applyFill="1" applyBorder="1" applyAlignment="1" applyProtection="1">
      <alignment vertical="center"/>
    </xf>
    <xf numFmtId="167" fontId="1" fillId="8" borderId="17" xfId="2" applyNumberFormat="1" applyFont="1" applyFill="1" applyBorder="1" applyAlignment="1" applyProtection="1">
      <alignment vertical="center"/>
      <protection locked="0"/>
    </xf>
    <xf numFmtId="167" fontId="14" fillId="8" borderId="17" xfId="2" applyNumberFormat="1" applyFont="1" applyFill="1" applyBorder="1" applyAlignment="1" applyProtection="1">
      <alignment vertical="center"/>
      <protection locked="0"/>
    </xf>
    <xf numFmtId="44" fontId="17" fillId="8" borderId="17" xfId="5" applyNumberFormat="1" applyFont="1" applyFill="1" applyBorder="1" applyAlignment="1" applyProtection="1">
      <alignment vertical="center"/>
    </xf>
    <xf numFmtId="44" fontId="11" fillId="8" borderId="17" xfId="5" applyNumberFormat="1" applyFont="1" applyFill="1" applyBorder="1" applyAlignment="1" applyProtection="1">
      <alignment vertical="center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0" fillId="3" borderId="9" xfId="0" applyFont="1" applyFill="1" applyBorder="1" applyAlignment="1">
      <alignment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>
      <alignment vertical="center" wrapText="1"/>
    </xf>
    <xf numFmtId="0" fontId="2" fillId="9" borderId="0" xfId="0" applyFont="1" applyFill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/>
    </xf>
    <xf numFmtId="0" fontId="13" fillId="4" borderId="0" xfId="0" applyFont="1" applyFill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indent="7"/>
    </xf>
    <xf numFmtId="0" fontId="27" fillId="9" borderId="0" xfId="0" applyFont="1" applyFill="1" applyAlignment="1" applyProtection="1">
      <alignment horizontal="left" vertical="top" wrapText="1"/>
    </xf>
    <xf numFmtId="0" fontId="23" fillId="6" borderId="0" xfId="0" applyFont="1" applyFill="1" applyAlignment="1" applyProtection="1">
      <alignment horizontal="center"/>
    </xf>
    <xf numFmtId="0" fontId="12" fillId="3" borderId="2" xfId="0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/>
    </xf>
    <xf numFmtId="0" fontId="12" fillId="3" borderId="4" xfId="0" applyFont="1" applyFill="1" applyBorder="1" applyAlignment="1" applyProtection="1">
      <alignment horizontal="center"/>
    </xf>
    <xf numFmtId="0" fontId="24" fillId="3" borderId="0" xfId="0" applyFont="1" applyFill="1" applyAlignment="1" applyProtection="1">
      <alignment horizontal="center" wrapText="1"/>
    </xf>
    <xf numFmtId="0" fontId="11" fillId="3" borderId="0" xfId="0" applyFont="1" applyFill="1" applyAlignment="1">
      <alignment horizontal="center" wrapText="1"/>
    </xf>
    <xf numFmtId="0" fontId="24" fillId="3" borderId="8" xfId="0" applyFont="1" applyFill="1" applyBorder="1" applyAlignment="1" applyProtection="1">
      <alignment horizontal="center" wrapText="1"/>
    </xf>
    <xf numFmtId="0" fontId="11" fillId="3" borderId="9" xfId="0" applyFont="1" applyFill="1" applyBorder="1" applyAlignment="1">
      <alignment wrapText="1"/>
    </xf>
    <xf numFmtId="0" fontId="24" fillId="3" borderId="7" xfId="0" applyFont="1" applyFill="1" applyBorder="1" applyAlignment="1" applyProtection="1">
      <alignment horizontal="center" wrapText="1"/>
    </xf>
    <xf numFmtId="0" fontId="11" fillId="3" borderId="10" xfId="0" applyFont="1" applyFill="1" applyBorder="1" applyAlignment="1">
      <alignment wrapText="1"/>
    </xf>
    <xf numFmtId="0" fontId="23" fillId="3" borderId="0" xfId="0" applyFont="1" applyFill="1" applyAlignment="1" applyProtection="1">
      <alignment horizontal="center"/>
    </xf>
    <xf numFmtId="0" fontId="20" fillId="2" borderId="0" xfId="0" applyFont="1" applyFill="1" applyBorder="1" applyAlignment="1" applyProtection="1">
      <alignment horizontal="left" indent="7"/>
    </xf>
    <xf numFmtId="0" fontId="21" fillId="4" borderId="0" xfId="0" applyFont="1" applyFill="1" applyAlignment="1" applyProtection="1">
      <alignment horizontal="left" vertical="center"/>
    </xf>
    <xf numFmtId="0" fontId="11" fillId="3" borderId="0" xfId="5" applyFont="1" applyFill="1" applyAlignment="1" applyProtection="1">
      <alignment horizontal="left" vertical="top" wrapText="1"/>
    </xf>
    <xf numFmtId="0" fontId="27" fillId="3" borderId="0" xfId="0" applyFont="1" applyFill="1" applyAlignment="1" applyProtection="1">
      <alignment horizontal="center" wrapText="1"/>
    </xf>
    <xf numFmtId="0" fontId="27" fillId="3" borderId="8" xfId="0" applyFont="1" applyFill="1" applyBorder="1" applyAlignment="1" applyProtection="1">
      <alignment horizontal="center" wrapText="1"/>
    </xf>
    <xf numFmtId="0" fontId="27" fillId="3" borderId="7" xfId="0" applyFont="1" applyFill="1" applyBorder="1" applyAlignment="1" applyProtection="1">
      <alignment horizontal="center" wrapText="1"/>
    </xf>
    <xf numFmtId="0" fontId="27" fillId="9" borderId="0" xfId="5" applyFont="1" applyFill="1" applyAlignment="1" applyProtection="1">
      <alignment horizontal="left" vertical="top" wrapText="1"/>
    </xf>
    <xf numFmtId="0" fontId="11" fillId="3" borderId="0" xfId="0" applyFont="1" applyFill="1" applyAlignment="1" applyProtection="1">
      <alignment horizontal="left" vertical="top" wrapText="1"/>
    </xf>
    <xf numFmtId="0" fontId="27" fillId="9" borderId="24" xfId="0" applyFont="1" applyFill="1" applyBorder="1" applyAlignment="1" applyProtection="1">
      <alignment horizontal="left" vertical="top" wrapText="1"/>
    </xf>
    <xf numFmtId="0" fontId="11" fillId="3" borderId="24" xfId="0" applyFont="1" applyFill="1" applyBorder="1" applyAlignment="1" applyProtection="1">
      <alignment horizontal="left" vertical="top" wrapText="1"/>
    </xf>
  </cellXfs>
  <cellStyles count="7">
    <cellStyle name="$_9. Rev2Cost_GDPIPI" xfId="6" xr:uid="{36C42CDD-8607-4917-99BE-D8A143D477E1}"/>
    <cellStyle name="Comma" xfId="1" builtinId="3"/>
    <cellStyle name="Currency" xfId="2" builtinId="4"/>
    <cellStyle name="Currency 10" xfId="4" xr:uid="{98A0B507-2C5B-49DA-A2C4-4B4D37CAFC9A}"/>
    <cellStyle name="Normal" xfId="0" builtinId="0"/>
    <cellStyle name="Normal 2" xfId="5" xr:uid="{89111BF5-CBD6-4D47-9FCF-10E44C236666}"/>
    <cellStyle name="Percent" xfId="3" builtinId="5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$N$9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$O$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$N$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fmlaLink="$N$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firstButton="1" fmlaLink="$O$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$O$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checked="Checked" firstButton="1" fmlaLink="$O$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75</xdr:row>
          <xdr:rowOff>107950</xdr:rowOff>
        </xdr:from>
        <xdr:to>
          <xdr:col>18</xdr:col>
          <xdr:colOff>19050</xdr:colOff>
          <xdr:row>77</xdr:row>
          <xdr:rowOff>88900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75</xdr:row>
          <xdr:rowOff>184150</xdr:rowOff>
        </xdr:from>
        <xdr:to>
          <xdr:col>10</xdr:col>
          <xdr:colOff>603250</xdr:colOff>
          <xdr:row>77</xdr:row>
          <xdr:rowOff>31750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134</xdr:row>
          <xdr:rowOff>152400</xdr:rowOff>
        </xdr:from>
        <xdr:to>
          <xdr:col>10</xdr:col>
          <xdr:colOff>698500</xdr:colOff>
          <xdr:row>135</xdr:row>
          <xdr:rowOff>171450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171450</xdr:rowOff>
        </xdr:from>
        <xdr:to>
          <xdr:col>10</xdr:col>
          <xdr:colOff>552450</xdr:colOff>
          <xdr:row>17</xdr:row>
          <xdr:rowOff>171450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590550</xdr:colOff>
          <xdr:row>134</xdr:row>
          <xdr:rowOff>19050</xdr:rowOff>
        </xdr:from>
        <xdr:to>
          <xdr:col>20</xdr:col>
          <xdr:colOff>228600</xdr:colOff>
          <xdr:row>136</xdr:row>
          <xdr:rowOff>31750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16</xdr:row>
          <xdr:rowOff>190500</xdr:rowOff>
        </xdr:from>
        <xdr:to>
          <xdr:col>16</xdr:col>
          <xdr:colOff>38100</xdr:colOff>
          <xdr:row>17</xdr:row>
          <xdr:rowOff>184150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57150</xdr:rowOff>
        </xdr:from>
        <xdr:to>
          <xdr:col>19</xdr:col>
          <xdr:colOff>361950</xdr:colOff>
          <xdr:row>18</xdr:row>
          <xdr:rowOff>69850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16</xdr:row>
          <xdr:rowOff>171450</xdr:rowOff>
        </xdr:from>
        <xdr:to>
          <xdr:col>10</xdr:col>
          <xdr:colOff>717550</xdr:colOff>
          <xdr:row>18</xdr:row>
          <xdr:rowOff>12700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72</xdr:row>
          <xdr:rowOff>88900</xdr:rowOff>
        </xdr:from>
        <xdr:to>
          <xdr:col>19</xdr:col>
          <xdr:colOff>266700</xdr:colOff>
          <xdr:row>74</xdr:row>
          <xdr:rowOff>95250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72</xdr:row>
          <xdr:rowOff>184150</xdr:rowOff>
        </xdr:from>
        <xdr:to>
          <xdr:col>10</xdr:col>
          <xdr:colOff>717550</xdr:colOff>
          <xdr:row>74</xdr:row>
          <xdr:rowOff>38100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16</xdr:row>
          <xdr:rowOff>95250</xdr:rowOff>
        </xdr:from>
        <xdr:to>
          <xdr:col>16</xdr:col>
          <xdr:colOff>0</xdr:colOff>
          <xdr:row>18</xdr:row>
          <xdr:rowOff>114300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171450</xdr:rowOff>
        </xdr:from>
        <xdr:to>
          <xdr:col>10</xdr:col>
          <xdr:colOff>438150</xdr:colOff>
          <xdr:row>18</xdr:row>
          <xdr:rowOff>50800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81</xdr:row>
          <xdr:rowOff>114300</xdr:rowOff>
        </xdr:from>
        <xdr:to>
          <xdr:col>15</xdr:col>
          <xdr:colOff>800100</xdr:colOff>
          <xdr:row>83</xdr:row>
          <xdr:rowOff>127000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81</xdr:row>
          <xdr:rowOff>171450</xdr:rowOff>
        </xdr:from>
        <xdr:to>
          <xdr:col>10</xdr:col>
          <xdr:colOff>381000</xdr:colOff>
          <xdr:row>83</xdr:row>
          <xdr:rowOff>50800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16</xdr:row>
          <xdr:rowOff>146050</xdr:rowOff>
        </xdr:from>
        <xdr:to>
          <xdr:col>15</xdr:col>
          <xdr:colOff>660400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17</xdr:row>
          <xdr:rowOff>31750</xdr:rowOff>
        </xdr:from>
        <xdr:to>
          <xdr:col>10</xdr:col>
          <xdr:colOff>171450</xdr:colOff>
          <xdr:row>18</xdr:row>
          <xdr:rowOff>133350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80</xdr:row>
          <xdr:rowOff>57150</xdr:rowOff>
        </xdr:from>
        <xdr:to>
          <xdr:col>15</xdr:col>
          <xdr:colOff>609600</xdr:colOff>
          <xdr:row>82</xdr:row>
          <xdr:rowOff>114300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81</xdr:row>
          <xdr:rowOff>31750</xdr:rowOff>
        </xdr:from>
        <xdr:to>
          <xdr:col>10</xdr:col>
          <xdr:colOff>171450</xdr:colOff>
          <xdr:row>82</xdr:row>
          <xdr:rowOff>133350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95250</xdr:rowOff>
        </xdr:from>
        <xdr:to>
          <xdr:col>15</xdr:col>
          <xdr:colOff>342900</xdr:colOff>
          <xdr:row>18</xdr:row>
          <xdr:rowOff>146050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19050</xdr:rowOff>
        </xdr:from>
        <xdr:to>
          <xdr:col>10</xdr:col>
          <xdr:colOff>76200</xdr:colOff>
          <xdr:row>18</xdr:row>
          <xdr:rowOff>95250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16</xdr:row>
          <xdr:rowOff>171450</xdr:rowOff>
        </xdr:from>
        <xdr:to>
          <xdr:col>14</xdr:col>
          <xdr:colOff>927100</xdr:colOff>
          <xdr:row>19</xdr:row>
          <xdr:rowOff>50800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38100</xdr:rowOff>
        </xdr:from>
        <xdr:to>
          <xdr:col>8</xdr:col>
          <xdr:colOff>1238250</xdr:colOff>
          <xdr:row>18</xdr:row>
          <xdr:rowOff>133350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17</xdr:row>
          <xdr:rowOff>95250</xdr:rowOff>
        </xdr:from>
        <xdr:to>
          <xdr:col>20</xdr:col>
          <xdr:colOff>285750</xdr:colOff>
          <xdr:row>19</xdr:row>
          <xdr:rowOff>184150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18</xdr:row>
          <xdr:rowOff>19050</xdr:rowOff>
        </xdr:from>
        <xdr:to>
          <xdr:col>11</xdr:col>
          <xdr:colOff>69850</xdr:colOff>
          <xdr:row>19</xdr:row>
          <xdr:rowOff>133350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16</xdr:row>
          <xdr:rowOff>95250</xdr:rowOff>
        </xdr:from>
        <xdr:to>
          <xdr:col>20</xdr:col>
          <xdr:colOff>400050</xdr:colOff>
          <xdr:row>18</xdr:row>
          <xdr:rowOff>165100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146050</xdr:rowOff>
        </xdr:from>
        <xdr:to>
          <xdr:col>11</xdr:col>
          <xdr:colOff>31750</xdr:colOff>
          <xdr:row>18</xdr:row>
          <xdr:rowOff>57150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divisions/regulatorylegal/2020cir/Exhibits/2022%20CIR%20Update/DRO/2021-2022%20Bill%20Impacts%20(linked)%20-%20202111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Staff/Shirley/2014/CIR%20Filing/OEB%20Bill%20Impact%20Table/2013_Filing_Requirements_Chapter2_Appendic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iders Rates"/>
      <sheetName val="Rate Riders Disciptions"/>
      <sheetName val="Action Log"/>
      <sheetName val="RR Cost Allocation"/>
      <sheetName val="GROUP 2  RR Calc"/>
      <sheetName val="DRO Rate Smoothing"/>
      <sheetName val="17IRMRegultoryCharges"/>
      <sheetName val="20IRM-2021-BillImpact"/>
      <sheetName val="Summary Final"/>
      <sheetName val="2020-2024 Dist. &amp; Tx Rates"/>
      <sheetName val="Bill Impact Summary"/>
      <sheetName val="2022 Bill Impacts"/>
      <sheetName val="Brochure Rates"/>
      <sheetName val="RESIDENTIAL"/>
      <sheetName val="CSMUR"/>
      <sheetName val="GS&lt;50 kW"/>
      <sheetName val="GS 50-999 kW"/>
      <sheetName val="GS 1,000-4,999 kW"/>
      <sheetName val="LARGE USE SERVICE"/>
      <sheetName val="STREET LIGHTING SERVICE"/>
      <sheetName val="USL"/>
    </sheetNames>
    <sheetDataSet>
      <sheetData sheetId="0">
        <row r="66">
          <cell r="I66">
            <v>-0.02</v>
          </cell>
        </row>
      </sheetData>
      <sheetData sheetId="1" refreshError="1"/>
      <sheetData sheetId="2" refreshError="1"/>
      <sheetData sheetId="3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4" refreshError="1"/>
      <sheetData sheetId="5" refreshError="1"/>
      <sheetData sheetId="6">
        <row r="15">
          <cell r="E15">
            <v>3.0000000000000001E-3</v>
          </cell>
        </row>
      </sheetData>
      <sheetData sheetId="7" refreshError="1"/>
      <sheetData sheetId="8" refreshError="1"/>
      <sheetData sheetId="9">
        <row r="6">
          <cell r="H6">
            <v>40.1</v>
          </cell>
        </row>
      </sheetData>
      <sheetData sheetId="10" refreshError="1"/>
      <sheetData sheetId="11" refreshError="1"/>
      <sheetData sheetId="12" refreshError="1"/>
      <sheetData sheetId="13">
        <row r="35">
          <cell r="B35" t="str">
            <v>Rate Rider for Disposition of Lost Revenue Adjustment Mechanism (LRAMVA) - effective until December. 31, 2021</v>
          </cell>
        </row>
      </sheetData>
      <sheetData sheetId="14"/>
      <sheetData sheetId="15"/>
      <sheetData sheetId="16">
        <row r="38">
          <cell r="G38">
            <v>0.26889999999999997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6">
          <cell r="A16" t="str">
            <v>Rate Class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">
          <cell r="B12">
            <v>0.02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1FBE-BED8-468F-8767-1415C262E96C}">
  <sheetPr>
    <pageSetUpPr fitToPage="1"/>
  </sheetPr>
  <dimension ref="A1:AV427"/>
  <sheetViews>
    <sheetView tabSelected="1" zoomScale="80" zoomScaleNormal="80" workbookViewId="0">
      <selection activeCell="T142" sqref="T142"/>
    </sheetView>
  </sheetViews>
  <sheetFormatPr defaultColWidth="9.26953125" defaultRowHeight="14.5" x14ac:dyDescent="0.35"/>
  <cols>
    <col min="1" max="1" width="1.7265625" style="22" customWidth="1"/>
    <col min="2" max="2" width="122.26953125" style="22" bestFit="1" customWidth="1"/>
    <col min="3" max="3" width="1.453125" style="22" customWidth="1"/>
    <col min="4" max="4" width="12.26953125" style="221" customWidth="1"/>
    <col min="5" max="5" width="0.54296875" style="22" customWidth="1"/>
    <col min="6" max="6" width="1.26953125" style="22" hidden="1" customWidth="1"/>
    <col min="7" max="7" width="13.81640625" style="21" customWidth="1"/>
    <col min="8" max="8" width="10.26953125" style="21" bestFit="1" customWidth="1"/>
    <col min="9" max="9" width="12.453125" style="21" bestFit="1" customWidth="1"/>
    <col min="10" max="10" width="0.7265625" style="21" customWidth="1"/>
    <col min="11" max="11" width="13" style="21" customWidth="1"/>
    <col min="12" max="12" width="10.26953125" style="21" bestFit="1" customWidth="1"/>
    <col min="13" max="13" width="14.26953125" style="21" customWidth="1"/>
    <col min="14" max="14" width="0.7265625" style="21" customWidth="1"/>
    <col min="15" max="15" width="10.26953125" style="21" bestFit="1" customWidth="1"/>
    <col min="16" max="16" width="10.26953125" style="21" customWidth="1"/>
    <col min="17" max="17" width="2.26953125" style="495" customWidth="1"/>
    <col min="18" max="18" width="1.26953125" style="225" customWidth="1"/>
    <col min="19" max="19" width="0.7265625" style="225" customWidth="1"/>
    <col min="20" max="20" width="1.26953125" style="225" customWidth="1"/>
    <col min="21" max="33" width="9.26953125" style="225"/>
    <col min="34" max="34" width="1.26953125" style="225" customWidth="1"/>
    <col min="35" max="48" width="9.26953125" style="494"/>
    <col min="49" max="16384" width="9.26953125" style="22"/>
  </cols>
  <sheetData>
    <row r="1" spans="1:48" s="7" customFormat="1" ht="20" x14ac:dyDescent="0.35">
      <c r="A1" s="1"/>
      <c r="B1" s="2"/>
      <c r="C1" s="2"/>
      <c r="D1" s="3"/>
      <c r="E1" s="2"/>
      <c r="F1" s="2"/>
      <c r="G1" s="4"/>
      <c r="H1" s="4"/>
      <c r="I1" s="5"/>
      <c r="J1" s="5"/>
      <c r="K1" s="6"/>
      <c r="L1" s="6"/>
      <c r="M1" s="6"/>
      <c r="N1" s="6">
        <v>2</v>
      </c>
      <c r="O1" s="6">
        <v>6</v>
      </c>
      <c r="P1" s="6"/>
      <c r="Q1" s="6"/>
      <c r="R1" s="226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6"/>
      <c r="AI1" s="493"/>
      <c r="AJ1" s="493"/>
      <c r="AK1" s="493"/>
      <c r="AL1" s="493"/>
      <c r="AM1" s="493"/>
      <c r="AN1" s="493"/>
      <c r="AO1" s="493"/>
      <c r="AP1" s="493"/>
      <c r="AQ1" s="493"/>
      <c r="AR1" s="493"/>
      <c r="AS1" s="493"/>
      <c r="AT1" s="493"/>
      <c r="AU1" s="493"/>
      <c r="AV1" s="493"/>
    </row>
    <row r="2" spans="1:48" s="7" customFormat="1" ht="17.5" x14ac:dyDescent="0.35">
      <c r="A2" s="8"/>
      <c r="B2" s="8"/>
      <c r="C2" s="8"/>
      <c r="D2" s="9"/>
      <c r="E2" s="8"/>
      <c r="F2" s="8"/>
      <c r="G2" s="10"/>
      <c r="H2" s="10"/>
      <c r="I2" s="5"/>
      <c r="J2" s="5"/>
      <c r="K2" s="6"/>
      <c r="L2" s="6"/>
      <c r="M2" s="6"/>
      <c r="N2" s="6"/>
      <c r="O2" s="6"/>
      <c r="P2" s="6"/>
      <c r="Q2" s="6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493"/>
      <c r="AJ2" s="493"/>
      <c r="AK2" s="493"/>
      <c r="AL2" s="493"/>
      <c r="AM2" s="493"/>
      <c r="AN2" s="493"/>
      <c r="AO2" s="493"/>
      <c r="AP2" s="493"/>
      <c r="AQ2" s="493"/>
      <c r="AR2" s="493"/>
      <c r="AS2" s="493"/>
      <c r="AT2" s="493"/>
      <c r="AU2" s="493"/>
      <c r="AV2" s="493"/>
    </row>
    <row r="3" spans="1:48" s="7" customFormat="1" ht="17.5" x14ac:dyDescent="0.35">
      <c r="A3" s="520"/>
      <c r="B3" s="520"/>
      <c r="C3" s="520"/>
      <c r="D3" s="520"/>
      <c r="E3" s="520"/>
      <c r="F3" s="520"/>
      <c r="G3" s="520"/>
      <c r="H3" s="520"/>
      <c r="I3" s="5"/>
      <c r="J3" s="5"/>
      <c r="K3" s="6"/>
      <c r="L3" s="6"/>
      <c r="M3" s="6"/>
      <c r="N3" s="6"/>
      <c r="O3" s="6"/>
      <c r="P3" s="6"/>
      <c r="Q3" s="6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493"/>
      <c r="AJ3" s="493"/>
      <c r="AK3" s="493"/>
      <c r="AL3" s="493"/>
      <c r="AM3" s="493"/>
      <c r="AN3" s="493"/>
      <c r="AO3" s="493"/>
      <c r="AP3" s="493"/>
      <c r="AQ3" s="493"/>
      <c r="AR3" s="493"/>
      <c r="AS3" s="493"/>
      <c r="AT3" s="493"/>
      <c r="AU3" s="493"/>
      <c r="AV3" s="493"/>
    </row>
    <row r="4" spans="1:48" s="7" customFormat="1" ht="17.5" x14ac:dyDescent="0.35">
      <c r="A4" s="8"/>
      <c r="B4" s="8"/>
      <c r="C4" s="8"/>
      <c r="D4" s="9"/>
      <c r="E4" s="8"/>
      <c r="F4" s="11"/>
      <c r="G4" s="12"/>
      <c r="H4" s="12"/>
      <c r="I4" s="5"/>
      <c r="J4" s="5"/>
      <c r="K4" s="6"/>
      <c r="L4" s="6"/>
      <c r="M4" s="6"/>
      <c r="N4" s="6"/>
      <c r="O4" s="6"/>
      <c r="P4" s="6"/>
      <c r="Q4" s="6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493"/>
      <c r="AJ4" s="493"/>
      <c r="AK4" s="493"/>
      <c r="AL4" s="493"/>
      <c r="AM4" s="493"/>
      <c r="AN4" s="493"/>
      <c r="AO4" s="493"/>
      <c r="AP4" s="493"/>
      <c r="AQ4" s="493"/>
      <c r="AR4" s="493"/>
      <c r="AS4" s="493"/>
      <c r="AT4" s="493"/>
      <c r="AU4" s="493"/>
      <c r="AV4" s="493"/>
    </row>
    <row r="5" spans="1:48" s="7" customFormat="1" ht="15.5" x14ac:dyDescent="0.35">
      <c r="A5" s="1"/>
      <c r="B5" s="1"/>
      <c r="C5" s="13"/>
      <c r="D5" s="14"/>
      <c r="E5" s="13"/>
      <c r="F5" s="1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493"/>
      <c r="AJ5" s="493"/>
      <c r="AK5" s="493"/>
      <c r="AL5" s="493"/>
      <c r="AM5" s="493"/>
      <c r="AN5" s="493"/>
      <c r="AO5" s="493"/>
      <c r="AP5" s="493"/>
      <c r="AQ5" s="493"/>
      <c r="AR5" s="493"/>
      <c r="AS5" s="493"/>
      <c r="AT5" s="493"/>
      <c r="AU5" s="493"/>
      <c r="AV5" s="493"/>
    </row>
    <row r="6" spans="1:48" s="7" customFormat="1" x14ac:dyDescent="0.35">
      <c r="A6" s="1"/>
      <c r="B6" s="1"/>
      <c r="C6" s="1"/>
      <c r="D6" s="15"/>
      <c r="E6" s="1"/>
      <c r="F6" s="1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493"/>
      <c r="AJ6" s="493"/>
      <c r="AK6" s="493"/>
      <c r="AL6" s="493"/>
      <c r="AM6" s="493"/>
      <c r="AN6" s="493"/>
      <c r="AO6" s="493"/>
      <c r="AP6" s="493"/>
      <c r="AQ6" s="493"/>
      <c r="AR6" s="493"/>
      <c r="AS6" s="493"/>
      <c r="AT6" s="493"/>
      <c r="AU6" s="493"/>
      <c r="AV6" s="493"/>
    </row>
    <row r="7" spans="1:48" s="7" customFormat="1" x14ac:dyDescent="0.35">
      <c r="A7" s="1"/>
      <c r="B7" s="1"/>
      <c r="C7" s="1"/>
      <c r="D7" s="15"/>
      <c r="E7" s="1"/>
      <c r="F7" s="1"/>
      <c r="G7" s="5"/>
      <c r="H7" s="5"/>
      <c r="I7" s="5"/>
      <c r="J7" s="5"/>
      <c r="K7" s="6"/>
      <c r="L7" s="6"/>
      <c r="M7" s="6"/>
      <c r="N7" s="6"/>
      <c r="O7" s="6"/>
      <c r="P7" s="6"/>
      <c r="Q7" s="6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I7" s="493"/>
      <c r="AJ7" s="493"/>
      <c r="AK7" s="493"/>
      <c r="AL7" s="493"/>
      <c r="AM7" s="493"/>
      <c r="AN7" s="493"/>
      <c r="AO7" s="493"/>
      <c r="AP7" s="493"/>
      <c r="AQ7" s="493"/>
      <c r="AR7" s="493"/>
      <c r="AS7" s="493"/>
      <c r="AT7" s="493"/>
      <c r="AU7" s="493"/>
      <c r="AV7" s="493"/>
    </row>
    <row r="8" spans="1:48" s="7" customFormat="1" x14ac:dyDescent="0.35">
      <c r="A8" s="16"/>
      <c r="B8" s="1"/>
      <c r="C8" s="1"/>
      <c r="D8" s="15"/>
      <c r="E8" s="1"/>
      <c r="F8" s="1"/>
      <c r="G8" s="5"/>
      <c r="H8" s="5"/>
      <c r="I8" s="5"/>
      <c r="J8" s="5"/>
      <c r="K8" s="6"/>
      <c r="L8" s="6"/>
      <c r="M8" s="6"/>
      <c r="N8" s="6"/>
      <c r="O8" s="6"/>
      <c r="P8" s="6"/>
      <c r="Q8" s="6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I8" s="493"/>
      <c r="AJ8" s="493"/>
      <c r="AK8" s="493"/>
      <c r="AL8" s="493"/>
      <c r="AM8" s="493"/>
      <c r="AN8" s="493"/>
      <c r="AO8" s="493"/>
      <c r="AP8" s="493"/>
      <c r="AQ8" s="493"/>
      <c r="AR8" s="493"/>
      <c r="AS8" s="493"/>
      <c r="AT8" s="493"/>
      <c r="AU8" s="493"/>
      <c r="AV8" s="493"/>
    </row>
    <row r="9" spans="1:48" s="7" customFormat="1" x14ac:dyDescent="0.35">
      <c r="A9" s="17"/>
      <c r="B9" s="17"/>
      <c r="C9" s="17"/>
      <c r="D9" s="18"/>
      <c r="E9" s="17"/>
      <c r="F9" s="17"/>
      <c r="G9" s="19"/>
      <c r="H9" s="19"/>
      <c r="I9" s="6"/>
      <c r="J9" s="6"/>
      <c r="K9" s="6"/>
      <c r="L9" s="6"/>
      <c r="M9" s="6"/>
      <c r="N9" s="6"/>
      <c r="O9" s="6"/>
      <c r="P9" s="6"/>
      <c r="Q9" s="6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I9" s="493"/>
      <c r="AJ9" s="493"/>
      <c r="AK9" s="493"/>
      <c r="AL9" s="493"/>
      <c r="AM9" s="493"/>
      <c r="AN9" s="493"/>
      <c r="AO9" s="493"/>
      <c r="AP9" s="493"/>
      <c r="AQ9" s="493"/>
      <c r="AR9" s="493"/>
      <c r="AS9" s="493"/>
      <c r="AT9" s="493"/>
      <c r="AU9" s="493"/>
      <c r="AV9" s="493"/>
    </row>
    <row r="10" spans="1:48" ht="18" x14ac:dyDescent="0.4">
      <c r="A10" s="20"/>
      <c r="B10" s="518" t="s">
        <v>0</v>
      </c>
      <c r="C10" s="518"/>
      <c r="D10" s="518"/>
      <c r="E10" s="518"/>
      <c r="F10" s="518"/>
      <c r="G10" s="518"/>
      <c r="H10" s="518"/>
      <c r="I10" s="518"/>
      <c r="J10" s="518"/>
      <c r="M10" s="6"/>
      <c r="N10" s="6"/>
      <c r="O10" s="6"/>
      <c r="P10" s="6"/>
      <c r="Q10" s="6"/>
      <c r="R10" s="351"/>
      <c r="AH10" s="351"/>
    </row>
    <row r="11" spans="1:48" ht="18" x14ac:dyDescent="0.4">
      <c r="A11" s="20"/>
      <c r="B11" s="518" t="s">
        <v>1</v>
      </c>
      <c r="C11" s="518"/>
      <c r="D11" s="518"/>
      <c r="E11" s="518"/>
      <c r="F11" s="518"/>
      <c r="G11" s="518"/>
      <c r="H11" s="518"/>
      <c r="I11" s="518"/>
      <c r="J11" s="518"/>
      <c r="K11" s="23"/>
      <c r="L11" s="24"/>
      <c r="M11" s="25"/>
      <c r="N11" s="25"/>
      <c r="Q11" s="6"/>
      <c r="R11" s="352"/>
      <c r="AH11" s="352"/>
    </row>
    <row r="12" spans="1:48" x14ac:dyDescent="0.35">
      <c r="A12" s="20"/>
      <c r="B12" s="20"/>
      <c r="C12" s="20"/>
      <c r="D12" s="26"/>
      <c r="E12" s="20"/>
      <c r="F12" s="20"/>
      <c r="G12" s="27"/>
      <c r="H12" s="27"/>
      <c r="K12" s="23"/>
      <c r="L12" s="24"/>
      <c r="M12" s="25"/>
      <c r="N12" s="25"/>
      <c r="Q12" s="6"/>
      <c r="R12" s="352"/>
      <c r="AH12" s="352"/>
    </row>
    <row r="13" spans="1:48" x14ac:dyDescent="0.35">
      <c r="A13" s="20"/>
      <c r="B13" s="20"/>
      <c r="C13" s="20"/>
      <c r="D13" s="26"/>
      <c r="E13" s="20"/>
      <c r="F13" s="20"/>
      <c r="G13" s="27"/>
      <c r="H13" s="27"/>
      <c r="K13" s="23"/>
      <c r="L13" s="24"/>
      <c r="M13" s="25"/>
      <c r="N13" s="25"/>
      <c r="Q13" s="6"/>
      <c r="R13" s="352"/>
      <c r="AH13" s="352"/>
    </row>
    <row r="14" spans="1:48" ht="15.5" x14ac:dyDescent="0.35">
      <c r="A14" s="20"/>
      <c r="B14" s="28" t="s">
        <v>2</v>
      </c>
      <c r="C14" s="20"/>
      <c r="D14" s="519" t="s">
        <v>3</v>
      </c>
      <c r="E14" s="519"/>
      <c r="F14" s="519"/>
      <c r="G14" s="519"/>
      <c r="H14" s="519"/>
      <c r="I14" s="519"/>
      <c r="J14" s="519"/>
      <c r="K14" s="23"/>
      <c r="L14" s="29"/>
      <c r="M14" s="6"/>
      <c r="N14" s="6"/>
      <c r="O14" s="6"/>
      <c r="P14" s="6"/>
      <c r="Q14" s="6"/>
      <c r="R14" s="355"/>
      <c r="AH14" s="355"/>
    </row>
    <row r="15" spans="1:48" ht="15.5" x14ac:dyDescent="0.35">
      <c r="A15" s="20"/>
      <c r="B15" s="30"/>
      <c r="C15" s="20"/>
      <c r="D15" s="31"/>
      <c r="E15" s="32"/>
      <c r="F15" s="33"/>
      <c r="G15" s="34"/>
      <c r="H15" s="34"/>
      <c r="I15" s="34"/>
      <c r="J15" s="34"/>
      <c r="K15" s="35"/>
      <c r="M15" s="36"/>
      <c r="N15" s="37"/>
      <c r="O15" s="37"/>
      <c r="P15" s="37"/>
      <c r="Q15" s="6"/>
      <c r="R15" s="240"/>
      <c r="S15" s="240"/>
      <c r="T15" s="240"/>
      <c r="AH15" s="240"/>
    </row>
    <row r="16" spans="1:48" ht="15.5" x14ac:dyDescent="0.35">
      <c r="A16" s="20"/>
      <c r="B16" s="28" t="s">
        <v>4</v>
      </c>
      <c r="C16" s="20"/>
      <c r="D16" s="38" t="s">
        <v>5</v>
      </c>
      <c r="E16" s="32"/>
      <c r="F16" s="33"/>
      <c r="G16" s="39"/>
      <c r="H16" s="34"/>
      <c r="I16" s="40"/>
      <c r="J16" s="34"/>
      <c r="K16" s="35"/>
      <c r="M16" s="40"/>
      <c r="N16" s="39"/>
      <c r="O16" s="41"/>
      <c r="P16" s="42"/>
      <c r="Q16" s="6"/>
      <c r="R16" s="240"/>
      <c r="S16" s="240"/>
      <c r="T16" s="240"/>
      <c r="AH16" s="240"/>
    </row>
    <row r="17" spans="1:34" ht="15.5" x14ac:dyDescent="0.35">
      <c r="A17" s="20"/>
      <c r="B17" s="30"/>
      <c r="C17" s="20"/>
      <c r="D17" s="31"/>
      <c r="E17" s="32"/>
      <c r="F17" s="32"/>
      <c r="G17" s="31"/>
      <c r="H17" s="31"/>
      <c r="I17" s="31"/>
      <c r="J17" s="31"/>
      <c r="Q17" s="6"/>
    </row>
    <row r="18" spans="1:34" x14ac:dyDescent="0.35">
      <c r="A18" s="20"/>
      <c r="B18" s="43"/>
      <c r="C18" s="20"/>
      <c r="D18" s="44" t="s">
        <v>6</v>
      </c>
      <c r="E18" s="45"/>
      <c r="F18" s="20"/>
      <c r="G18" s="46">
        <v>750</v>
      </c>
      <c r="H18" s="47" t="s">
        <v>7</v>
      </c>
      <c r="I18" s="27"/>
      <c r="J18" s="27"/>
      <c r="O18" s="48"/>
      <c r="P18" s="48"/>
      <c r="Q18" s="6"/>
    </row>
    <row r="19" spans="1:34" x14ac:dyDescent="0.35">
      <c r="A19" s="20"/>
      <c r="B19" s="43"/>
      <c r="C19" s="20"/>
      <c r="D19" s="26"/>
      <c r="E19" s="20"/>
      <c r="F19" s="20"/>
      <c r="G19" s="27"/>
      <c r="H19" s="27"/>
      <c r="I19" s="49"/>
      <c r="J19" s="27"/>
      <c r="O19" s="48"/>
      <c r="P19" s="48"/>
      <c r="Q19" s="6"/>
    </row>
    <row r="20" spans="1:34" x14ac:dyDescent="0.35">
      <c r="A20" s="20"/>
      <c r="B20" s="43"/>
      <c r="C20" s="20"/>
      <c r="D20" s="44"/>
      <c r="E20" s="50"/>
      <c r="F20" s="20"/>
      <c r="G20" s="508" t="s">
        <v>8</v>
      </c>
      <c r="H20" s="517"/>
      <c r="I20" s="509"/>
      <c r="J20" s="27"/>
      <c r="K20" s="508" t="s">
        <v>9</v>
      </c>
      <c r="L20" s="517"/>
      <c r="M20" s="509"/>
      <c r="N20" s="27"/>
      <c r="O20" s="508" t="s">
        <v>10</v>
      </c>
      <c r="P20" s="509"/>
      <c r="Q20" s="6"/>
      <c r="R20" s="251"/>
      <c r="S20" s="251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51"/>
    </row>
    <row r="21" spans="1:34" ht="15" customHeight="1" x14ac:dyDescent="0.35">
      <c r="A21" s="20"/>
      <c r="B21" s="43"/>
      <c r="C21" s="20"/>
      <c r="D21" s="510" t="s">
        <v>11</v>
      </c>
      <c r="E21" s="51"/>
      <c r="F21" s="20"/>
      <c r="G21" s="52" t="s">
        <v>12</v>
      </c>
      <c r="H21" s="53" t="s">
        <v>13</v>
      </c>
      <c r="I21" s="54" t="s">
        <v>14</v>
      </c>
      <c r="J21" s="27"/>
      <c r="K21" s="52" t="s">
        <v>12</v>
      </c>
      <c r="L21" s="53" t="s">
        <v>13</v>
      </c>
      <c r="M21" s="54" t="s">
        <v>14</v>
      </c>
      <c r="N21" s="27"/>
      <c r="O21" s="512" t="s">
        <v>15</v>
      </c>
      <c r="P21" s="514" t="s">
        <v>16</v>
      </c>
      <c r="Q21" s="6"/>
      <c r="R21" s="240"/>
      <c r="S21" s="240"/>
      <c r="AH21" s="240"/>
    </row>
    <row r="22" spans="1:34" x14ac:dyDescent="0.35">
      <c r="A22" s="20"/>
      <c r="B22" s="43"/>
      <c r="C22" s="20"/>
      <c r="D22" s="511"/>
      <c r="E22" s="51"/>
      <c r="F22" s="20"/>
      <c r="G22" s="55" t="s">
        <v>17</v>
      </c>
      <c r="H22" s="56"/>
      <c r="I22" s="56" t="s">
        <v>17</v>
      </c>
      <c r="J22" s="27"/>
      <c r="K22" s="55" t="s">
        <v>17</v>
      </c>
      <c r="L22" s="56"/>
      <c r="M22" s="56" t="s">
        <v>17</v>
      </c>
      <c r="N22" s="27"/>
      <c r="O22" s="513"/>
      <c r="P22" s="515"/>
      <c r="Q22" s="6"/>
      <c r="R22" s="240"/>
      <c r="S22" s="240"/>
      <c r="AH22" s="240"/>
    </row>
    <row r="23" spans="1:34" x14ac:dyDescent="0.35">
      <c r="A23" s="20"/>
      <c r="B23" s="57" t="s">
        <v>18</v>
      </c>
      <c r="C23" s="58"/>
      <c r="D23" s="59" t="s">
        <v>19</v>
      </c>
      <c r="E23" s="58"/>
      <c r="F23" s="27"/>
      <c r="G23" s="60">
        <v>40.1</v>
      </c>
      <c r="H23" s="61">
        <v>1</v>
      </c>
      <c r="I23" s="62">
        <f t="shared" ref="I23:I34" si="0">H23*G23</f>
        <v>40.1</v>
      </c>
      <c r="J23" s="63"/>
      <c r="K23" s="60">
        <v>40.700000000000003</v>
      </c>
      <c r="L23" s="61">
        <v>1</v>
      </c>
      <c r="M23" s="62">
        <f t="shared" ref="M23:M35" si="1">L23*K23</f>
        <v>40.700000000000003</v>
      </c>
      <c r="N23" s="63"/>
      <c r="O23" s="64">
        <f>+M23-I23</f>
        <v>0.60000000000000142</v>
      </c>
      <c r="P23" s="65">
        <f t="shared" ref="P23:P59" si="2">IF(OR(I23=0,M23=0),"",(O23/I23))</f>
        <v>1.4962593516209511E-2</v>
      </c>
      <c r="Q23" s="6"/>
      <c r="R23" s="66"/>
      <c r="S23" s="66"/>
      <c r="T23" s="260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66"/>
    </row>
    <row r="24" spans="1:34" x14ac:dyDescent="0.35">
      <c r="A24" s="20"/>
      <c r="B24" s="67" t="s">
        <v>20</v>
      </c>
      <c r="C24" s="58"/>
      <c r="D24" s="59" t="s">
        <v>19</v>
      </c>
      <c r="E24" s="58"/>
      <c r="F24" s="27"/>
      <c r="G24" s="68">
        <v>0.48</v>
      </c>
      <c r="H24" s="69">
        <v>1</v>
      </c>
      <c r="I24" s="70">
        <f t="shared" si="0"/>
        <v>0.48</v>
      </c>
      <c r="J24" s="63"/>
      <c r="K24" s="68">
        <v>0.48</v>
      </c>
      <c r="L24" s="69">
        <v>1</v>
      </c>
      <c r="M24" s="70">
        <f t="shared" si="1"/>
        <v>0.48</v>
      </c>
      <c r="N24" s="63"/>
      <c r="O24" s="64">
        <f t="shared" ref="O24:O36" si="3">+M24-I24</f>
        <v>0</v>
      </c>
      <c r="P24" s="65">
        <f t="shared" si="2"/>
        <v>0</v>
      </c>
      <c r="Q24" s="6"/>
      <c r="R24" s="240"/>
      <c r="S24" s="240"/>
      <c r="AH24" s="240"/>
    </row>
    <row r="25" spans="1:34" x14ac:dyDescent="0.35">
      <c r="A25" s="20"/>
      <c r="B25" s="67" t="s">
        <v>21</v>
      </c>
      <c r="C25" s="58"/>
      <c r="D25" s="59" t="s">
        <v>19</v>
      </c>
      <c r="E25" s="58"/>
      <c r="F25" s="27"/>
      <c r="G25" s="68">
        <v>-0.02</v>
      </c>
      <c r="H25" s="69">
        <v>1</v>
      </c>
      <c r="I25" s="70">
        <f t="shared" si="0"/>
        <v>-0.02</v>
      </c>
      <c r="J25" s="63"/>
      <c r="K25" s="68">
        <v>-0.02</v>
      </c>
      <c r="L25" s="69">
        <v>1</v>
      </c>
      <c r="M25" s="70">
        <f t="shared" si="1"/>
        <v>-0.02</v>
      </c>
      <c r="N25" s="63"/>
      <c r="O25" s="64">
        <f t="shared" si="3"/>
        <v>0</v>
      </c>
      <c r="P25" s="65">
        <f t="shared" si="2"/>
        <v>0</v>
      </c>
      <c r="Q25" s="6"/>
      <c r="R25" s="240"/>
      <c r="S25" s="240"/>
      <c r="AH25" s="240"/>
    </row>
    <row r="26" spans="1:34" x14ac:dyDescent="0.35">
      <c r="A26" s="20"/>
      <c r="B26" s="67" t="s">
        <v>22</v>
      </c>
      <c r="C26" s="58"/>
      <c r="D26" s="59" t="s">
        <v>19</v>
      </c>
      <c r="E26" s="58"/>
      <c r="F26" s="27"/>
      <c r="G26" s="68">
        <v>-2.13</v>
      </c>
      <c r="H26" s="61">
        <v>1</v>
      </c>
      <c r="I26" s="70">
        <f t="shared" si="0"/>
        <v>-2.13</v>
      </c>
      <c r="J26" s="63"/>
      <c r="K26" s="68">
        <v>0</v>
      </c>
      <c r="L26" s="61">
        <v>1</v>
      </c>
      <c r="M26" s="70">
        <f t="shared" si="1"/>
        <v>0</v>
      </c>
      <c r="N26" s="63"/>
      <c r="O26" s="64">
        <f t="shared" si="3"/>
        <v>2.13</v>
      </c>
      <c r="P26" s="65" t="str">
        <f t="shared" si="2"/>
        <v/>
      </c>
      <c r="Q26" s="6"/>
      <c r="R26" s="240"/>
      <c r="S26" s="240"/>
      <c r="AH26" s="240"/>
    </row>
    <row r="27" spans="1:34" x14ac:dyDescent="0.35">
      <c r="A27" s="20"/>
      <c r="B27" s="67" t="s">
        <v>23</v>
      </c>
      <c r="C27" s="58"/>
      <c r="D27" s="59" t="s">
        <v>19</v>
      </c>
      <c r="E27" s="58"/>
      <c r="F27" s="27"/>
      <c r="G27" s="68">
        <v>-0.34</v>
      </c>
      <c r="H27" s="61">
        <v>1</v>
      </c>
      <c r="I27" s="70">
        <f t="shared" si="0"/>
        <v>-0.34</v>
      </c>
      <c r="J27" s="63"/>
      <c r="K27" s="68">
        <v>0</v>
      </c>
      <c r="L27" s="61">
        <v>1</v>
      </c>
      <c r="M27" s="70">
        <f t="shared" si="1"/>
        <v>0</v>
      </c>
      <c r="N27" s="63"/>
      <c r="O27" s="64">
        <f t="shared" si="3"/>
        <v>0.34</v>
      </c>
      <c r="P27" s="65" t="str">
        <f t="shared" si="2"/>
        <v/>
      </c>
      <c r="Q27" s="6"/>
      <c r="R27" s="240"/>
      <c r="S27" s="240"/>
      <c r="AH27" s="240"/>
    </row>
    <row r="28" spans="1:34" x14ac:dyDescent="0.35">
      <c r="A28" s="20"/>
      <c r="B28" s="67" t="s">
        <v>24</v>
      </c>
      <c r="C28" s="58"/>
      <c r="D28" s="59" t="s">
        <v>19</v>
      </c>
      <c r="E28" s="58"/>
      <c r="F28" s="27"/>
      <c r="G28" s="68">
        <v>-0.01</v>
      </c>
      <c r="H28" s="61">
        <v>1</v>
      </c>
      <c r="I28" s="70">
        <f t="shared" si="0"/>
        <v>-0.01</v>
      </c>
      <c r="J28" s="63"/>
      <c r="K28" s="68">
        <v>-0.01</v>
      </c>
      <c r="L28" s="61">
        <v>1</v>
      </c>
      <c r="M28" s="70">
        <f t="shared" si="1"/>
        <v>-0.01</v>
      </c>
      <c r="N28" s="63"/>
      <c r="O28" s="64">
        <f t="shared" si="3"/>
        <v>0</v>
      </c>
      <c r="P28" s="65">
        <f t="shared" si="2"/>
        <v>0</v>
      </c>
      <c r="Q28" s="6"/>
      <c r="R28" s="240"/>
      <c r="S28" s="240"/>
      <c r="AH28" s="240"/>
    </row>
    <row r="29" spans="1:34" x14ac:dyDescent="0.35">
      <c r="A29" s="20"/>
      <c r="B29" s="67" t="s">
        <v>25</v>
      </c>
      <c r="C29" s="58"/>
      <c r="D29" s="59" t="s">
        <v>19</v>
      </c>
      <c r="E29" s="58"/>
      <c r="F29" s="27"/>
      <c r="G29" s="68">
        <v>0</v>
      </c>
      <c r="H29" s="69">
        <v>1</v>
      </c>
      <c r="I29" s="70">
        <f t="shared" si="0"/>
        <v>0</v>
      </c>
      <c r="J29" s="63"/>
      <c r="K29" s="68">
        <v>0</v>
      </c>
      <c r="L29" s="69">
        <v>1</v>
      </c>
      <c r="M29" s="70">
        <f t="shared" si="1"/>
        <v>0</v>
      </c>
      <c r="N29" s="63"/>
      <c r="O29" s="64">
        <f t="shared" si="3"/>
        <v>0</v>
      </c>
      <c r="P29" s="65" t="str">
        <f t="shared" si="2"/>
        <v/>
      </c>
      <c r="Q29" s="6"/>
      <c r="R29" s="240"/>
      <c r="S29" s="240"/>
      <c r="AH29" s="240"/>
    </row>
    <row r="30" spans="1:34" x14ac:dyDescent="0.35">
      <c r="A30" s="20"/>
      <c r="B30" s="67" t="s">
        <v>26</v>
      </c>
      <c r="C30" s="58"/>
      <c r="D30" s="59" t="s">
        <v>19</v>
      </c>
      <c r="E30" s="58"/>
      <c r="F30" s="27"/>
      <c r="G30" s="60">
        <v>0</v>
      </c>
      <c r="H30" s="69">
        <v>1</v>
      </c>
      <c r="I30" s="70">
        <f t="shared" si="0"/>
        <v>0</v>
      </c>
      <c r="J30" s="63"/>
      <c r="K30" s="68">
        <v>0</v>
      </c>
      <c r="L30" s="69">
        <v>1</v>
      </c>
      <c r="M30" s="70">
        <f t="shared" si="1"/>
        <v>0</v>
      </c>
      <c r="N30" s="63"/>
      <c r="O30" s="64">
        <f t="shared" si="3"/>
        <v>0</v>
      </c>
      <c r="P30" s="65" t="str">
        <f t="shared" si="2"/>
        <v/>
      </c>
      <c r="Q30" s="6"/>
      <c r="R30" s="240"/>
      <c r="S30" s="240"/>
      <c r="AH30" s="240"/>
    </row>
    <row r="31" spans="1:34" x14ac:dyDescent="0.35">
      <c r="A31" s="20"/>
      <c r="B31" s="67" t="s">
        <v>27</v>
      </c>
      <c r="C31" s="58"/>
      <c r="D31" s="59" t="s">
        <v>19</v>
      </c>
      <c r="E31" s="58"/>
      <c r="F31" s="27"/>
      <c r="G31" s="68">
        <v>0</v>
      </c>
      <c r="H31" s="69">
        <v>1</v>
      </c>
      <c r="I31" s="70">
        <f t="shared" si="0"/>
        <v>0</v>
      </c>
      <c r="J31" s="63"/>
      <c r="K31" s="68">
        <v>-1.81</v>
      </c>
      <c r="L31" s="69">
        <v>1</v>
      </c>
      <c r="M31" s="70">
        <f t="shared" si="1"/>
        <v>-1.81</v>
      </c>
      <c r="N31" s="63"/>
      <c r="O31" s="64">
        <f t="shared" si="3"/>
        <v>-1.81</v>
      </c>
      <c r="P31" s="65" t="str">
        <f t="shared" si="2"/>
        <v/>
      </c>
      <c r="Q31" s="6"/>
      <c r="R31" s="240"/>
      <c r="S31" s="240"/>
      <c r="AH31" s="240"/>
    </row>
    <row r="32" spans="1:34" x14ac:dyDescent="0.35">
      <c r="A32" s="20"/>
      <c r="B32" s="67" t="s">
        <v>28</v>
      </c>
      <c r="C32" s="58"/>
      <c r="D32" s="59" t="s">
        <v>19</v>
      </c>
      <c r="E32" s="58"/>
      <c r="F32" s="27"/>
      <c r="G32" s="68">
        <v>-0.1</v>
      </c>
      <c r="H32" s="69">
        <v>1</v>
      </c>
      <c r="I32" s="70">
        <f t="shared" si="0"/>
        <v>-0.1</v>
      </c>
      <c r="J32" s="63"/>
      <c r="K32" s="68">
        <v>-0.1</v>
      </c>
      <c r="L32" s="69">
        <v>1</v>
      </c>
      <c r="M32" s="70">
        <f t="shared" si="1"/>
        <v>-0.1</v>
      </c>
      <c r="N32" s="63"/>
      <c r="O32" s="64">
        <f t="shared" si="3"/>
        <v>0</v>
      </c>
      <c r="P32" s="65">
        <f t="shared" si="2"/>
        <v>0</v>
      </c>
      <c r="Q32" s="6"/>
      <c r="R32" s="240"/>
      <c r="S32" s="240"/>
      <c r="AH32" s="240"/>
    </row>
    <row r="33" spans="1:48" x14ac:dyDescent="0.35">
      <c r="A33" s="20"/>
      <c r="B33" s="67" t="s">
        <v>29</v>
      </c>
      <c r="C33" s="58"/>
      <c r="D33" s="59" t="s">
        <v>19</v>
      </c>
      <c r="E33" s="58"/>
      <c r="F33" s="27"/>
      <c r="G33" s="68">
        <v>-0.26</v>
      </c>
      <c r="H33" s="69">
        <v>1</v>
      </c>
      <c r="I33" s="70">
        <f t="shared" si="0"/>
        <v>-0.26</v>
      </c>
      <c r="J33" s="63"/>
      <c r="K33" s="68">
        <v>0</v>
      </c>
      <c r="L33" s="69">
        <v>1</v>
      </c>
      <c r="M33" s="70">
        <f t="shared" si="1"/>
        <v>0</v>
      </c>
      <c r="N33" s="63"/>
      <c r="O33" s="64">
        <f t="shared" si="3"/>
        <v>0.26</v>
      </c>
      <c r="P33" s="65" t="str">
        <f t="shared" si="2"/>
        <v/>
      </c>
      <c r="Q33" s="6"/>
      <c r="R33" s="240"/>
      <c r="S33" s="240"/>
      <c r="X33" s="361"/>
      <c r="AH33" s="240"/>
    </row>
    <row r="34" spans="1:48" x14ac:dyDescent="0.35">
      <c r="A34" s="20"/>
      <c r="B34" s="67" t="s">
        <v>30</v>
      </c>
      <c r="C34" s="58"/>
      <c r="D34" s="59" t="s">
        <v>31</v>
      </c>
      <c r="E34" s="58"/>
      <c r="F34" s="27"/>
      <c r="G34" s="71">
        <v>0</v>
      </c>
      <c r="H34" s="72">
        <f>+$G$18</f>
        <v>750</v>
      </c>
      <c r="I34" s="62">
        <f t="shared" si="0"/>
        <v>0</v>
      </c>
      <c r="J34" s="63"/>
      <c r="K34" s="71">
        <v>0</v>
      </c>
      <c r="L34" s="72">
        <f>+$G$18</f>
        <v>750</v>
      </c>
      <c r="M34" s="62">
        <f t="shared" si="1"/>
        <v>0</v>
      </c>
      <c r="N34" s="63"/>
      <c r="O34" s="64">
        <f t="shared" si="3"/>
        <v>0</v>
      </c>
      <c r="P34" s="65" t="str">
        <f t="shared" si="2"/>
        <v/>
      </c>
      <c r="Q34" s="6"/>
      <c r="R34" s="240"/>
      <c r="S34" s="240"/>
      <c r="AH34" s="240"/>
    </row>
    <row r="35" spans="1:48" x14ac:dyDescent="0.35">
      <c r="A35" s="20"/>
      <c r="B35" s="73" t="s">
        <v>32</v>
      </c>
      <c r="C35" s="58"/>
      <c r="D35" s="59" t="s">
        <v>31</v>
      </c>
      <c r="E35" s="58"/>
      <c r="F35" s="27"/>
      <c r="G35" s="71">
        <v>9.8999999999999999E-4</v>
      </c>
      <c r="H35" s="72">
        <f>+$G$18</f>
        <v>750</v>
      </c>
      <c r="I35" s="62">
        <f>H35*G35</f>
        <v>0.74250000000000005</v>
      </c>
      <c r="J35" s="63"/>
      <c r="K35" s="71">
        <v>0</v>
      </c>
      <c r="L35" s="72">
        <f>+$G$18</f>
        <v>750</v>
      </c>
      <c r="M35" s="62">
        <f t="shared" si="1"/>
        <v>0</v>
      </c>
      <c r="N35" s="63"/>
      <c r="O35" s="64">
        <f t="shared" si="3"/>
        <v>-0.74250000000000005</v>
      </c>
      <c r="P35" s="65" t="str">
        <f t="shared" si="2"/>
        <v/>
      </c>
      <c r="Q35" s="6"/>
      <c r="R35" s="240"/>
      <c r="S35" s="240"/>
      <c r="AH35" s="240"/>
    </row>
    <row r="36" spans="1:48" s="85" customFormat="1" x14ac:dyDescent="0.35">
      <c r="A36" s="74"/>
      <c r="B36" s="75" t="s">
        <v>33</v>
      </c>
      <c r="C36" s="76"/>
      <c r="D36" s="77"/>
      <c r="E36" s="76"/>
      <c r="F36" s="78"/>
      <c r="G36" s="79"/>
      <c r="H36" s="80"/>
      <c r="I36" s="81">
        <f>SUM(I23:I35)</f>
        <v>38.462499999999991</v>
      </c>
      <c r="J36" s="82"/>
      <c r="K36" s="79"/>
      <c r="L36" s="80"/>
      <c r="M36" s="81">
        <f>SUM(M23:M35)</f>
        <v>39.239999999999995</v>
      </c>
      <c r="N36" s="82"/>
      <c r="O36" s="83">
        <f t="shared" si="3"/>
        <v>0.77750000000000341</v>
      </c>
      <c r="P36" s="84">
        <f t="shared" si="2"/>
        <v>2.0214494637634153E-2</v>
      </c>
      <c r="Q36" s="6"/>
      <c r="R36" s="66"/>
      <c r="S36" s="66"/>
      <c r="T36" s="260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66"/>
      <c r="AI36" s="494"/>
      <c r="AJ36" s="494"/>
      <c r="AK36" s="494"/>
      <c r="AL36" s="494"/>
      <c r="AM36" s="494"/>
      <c r="AN36" s="494"/>
      <c r="AO36" s="494"/>
      <c r="AP36" s="494"/>
      <c r="AQ36" s="494"/>
      <c r="AR36" s="494"/>
      <c r="AS36" s="494"/>
      <c r="AT36" s="494"/>
      <c r="AU36" s="494"/>
      <c r="AV36" s="494"/>
    </row>
    <row r="37" spans="1:48" ht="15.75" customHeight="1" x14ac:dyDescent="0.35">
      <c r="A37" s="20"/>
      <c r="B37" s="73" t="s">
        <v>34</v>
      </c>
      <c r="C37" s="58"/>
      <c r="D37" s="59" t="s">
        <v>31</v>
      </c>
      <c r="E37" s="58"/>
      <c r="F37" s="27"/>
      <c r="G37" s="86">
        <f>IF(ISBLANK($D16)=TRUE, 0, IF($D16="TOU", $D$187*G53+$D$188*G54+$D$189*G55, IF(AND($D16="non-TOU", H57&gt;0), G57,G56)))</f>
        <v>0.10342000000000001</v>
      </c>
      <c r="H37" s="72">
        <f>$G$18*(1+G67)-$G$18</f>
        <v>22.125000000000114</v>
      </c>
      <c r="I37" s="70">
        <f>H37*G37</f>
        <v>2.2881675000000121</v>
      </c>
      <c r="J37" s="63"/>
      <c r="K37" s="86">
        <f>IF(ISBLANK($D16)=TRUE, 0, IF($D16="TOU", $D$187*K53+$D$188*K54+$D$189*K55, IF(AND($D16="non-TOU", L57&gt;0), K57,K56)))</f>
        <v>0.10342000000000001</v>
      </c>
      <c r="L37" s="72">
        <f>$G$18*(1+K67)-$G$18</f>
        <v>22.125000000000114</v>
      </c>
      <c r="M37" s="70">
        <f>L37*K37</f>
        <v>2.2881675000000121</v>
      </c>
      <c r="N37" s="63"/>
      <c r="O37" s="64">
        <f>+M37-I37</f>
        <v>0</v>
      </c>
      <c r="P37" s="65">
        <f t="shared" si="2"/>
        <v>0</v>
      </c>
      <c r="Q37" s="6"/>
      <c r="R37" s="66"/>
      <c r="S37" s="66"/>
      <c r="T37" s="260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66"/>
    </row>
    <row r="38" spans="1:48" x14ac:dyDescent="0.35">
      <c r="A38" s="20"/>
      <c r="B38" s="73" t="s">
        <v>35</v>
      </c>
      <c r="C38" s="58"/>
      <c r="D38" s="59" t="s">
        <v>31</v>
      </c>
      <c r="E38" s="58"/>
      <c r="F38" s="27"/>
      <c r="G38" s="87">
        <v>2.7E-4</v>
      </c>
      <c r="H38" s="72">
        <f>+$G$18</f>
        <v>750</v>
      </c>
      <c r="I38" s="70">
        <f t="shared" ref="I38:I43" si="4">H38*G38</f>
        <v>0.20250000000000001</v>
      </c>
      <c r="J38" s="63"/>
      <c r="K38" s="87"/>
      <c r="L38" s="88"/>
      <c r="M38" s="70">
        <f t="shared" ref="M38:M43" si="5">L38*K38</f>
        <v>0</v>
      </c>
      <c r="N38" s="63"/>
      <c r="O38" s="64">
        <f t="shared" ref="O38:O44" si="6">+M38-I38</f>
        <v>-0.20250000000000001</v>
      </c>
      <c r="P38" s="65" t="str">
        <f t="shared" si="2"/>
        <v/>
      </c>
      <c r="Q38" s="6"/>
      <c r="R38" s="66"/>
      <c r="S38" s="66"/>
      <c r="T38" s="260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66"/>
    </row>
    <row r="39" spans="1:48" x14ac:dyDescent="0.35">
      <c r="A39" s="20"/>
      <c r="B39" s="73" t="s">
        <v>36</v>
      </c>
      <c r="C39" s="58"/>
      <c r="D39" s="59" t="s">
        <v>31</v>
      </c>
      <c r="E39" s="58"/>
      <c r="F39" s="27"/>
      <c r="G39" s="87">
        <v>3.3E-4</v>
      </c>
      <c r="H39" s="72">
        <f>+$G$18</f>
        <v>750</v>
      </c>
      <c r="I39" s="70">
        <f t="shared" si="4"/>
        <v>0.2475</v>
      </c>
      <c r="J39" s="63"/>
      <c r="K39" s="87"/>
      <c r="L39" s="88"/>
      <c r="M39" s="70">
        <f t="shared" si="5"/>
        <v>0</v>
      </c>
      <c r="N39" s="63"/>
      <c r="O39" s="64">
        <f t="shared" si="6"/>
        <v>-0.2475</v>
      </c>
      <c r="P39" s="65" t="str">
        <f t="shared" si="2"/>
        <v/>
      </c>
      <c r="Q39" s="6"/>
      <c r="R39" s="66"/>
      <c r="S39" s="66"/>
      <c r="T39" s="260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66"/>
    </row>
    <row r="40" spans="1:48" ht="17.25" customHeight="1" x14ac:dyDescent="0.35">
      <c r="A40" s="20"/>
      <c r="B40" s="73" t="s">
        <v>37</v>
      </c>
      <c r="C40" s="58"/>
      <c r="D40" s="59" t="s">
        <v>31</v>
      </c>
      <c r="E40" s="58"/>
      <c r="F40" s="27"/>
      <c r="G40" s="87">
        <v>-9.0000000000000006E-5</v>
      </c>
      <c r="H40" s="72">
        <f>+$G$18</f>
        <v>750</v>
      </c>
      <c r="I40" s="70">
        <f t="shared" si="4"/>
        <v>-6.7500000000000004E-2</v>
      </c>
      <c r="J40" s="63"/>
      <c r="K40" s="87"/>
      <c r="L40" s="88"/>
      <c r="M40" s="70">
        <f t="shared" si="5"/>
        <v>0</v>
      </c>
      <c r="N40" s="63"/>
      <c r="O40" s="64">
        <f t="shared" si="6"/>
        <v>6.7500000000000004E-2</v>
      </c>
      <c r="P40" s="65" t="str">
        <f t="shared" si="2"/>
        <v/>
      </c>
      <c r="Q40" s="6"/>
      <c r="R40" s="66"/>
      <c r="S40" s="66"/>
      <c r="T40" s="260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66"/>
    </row>
    <row r="41" spans="1:48" ht="16.5" customHeight="1" x14ac:dyDescent="0.35">
      <c r="A41" s="20"/>
      <c r="B41" s="73" t="s">
        <v>38</v>
      </c>
      <c r="C41" s="58"/>
      <c r="D41" s="59" t="s">
        <v>31</v>
      </c>
      <c r="E41" s="58"/>
      <c r="F41" s="27"/>
      <c r="G41" s="87">
        <v>-2.0000000000000002E-5</v>
      </c>
      <c r="H41" s="72">
        <f>+$G$18</f>
        <v>750</v>
      </c>
      <c r="I41" s="70">
        <f t="shared" si="4"/>
        <v>-1.5000000000000001E-2</v>
      </c>
      <c r="J41" s="63"/>
      <c r="K41" s="87"/>
      <c r="L41" s="88"/>
      <c r="M41" s="70">
        <f t="shared" si="5"/>
        <v>0</v>
      </c>
      <c r="N41" s="63"/>
      <c r="O41" s="64">
        <f t="shared" si="6"/>
        <v>1.5000000000000001E-2</v>
      </c>
      <c r="P41" s="65" t="str">
        <f t="shared" si="2"/>
        <v/>
      </c>
      <c r="Q41" s="6"/>
      <c r="R41" s="66"/>
      <c r="S41" s="66"/>
      <c r="T41" s="260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66"/>
    </row>
    <row r="42" spans="1:48" x14ac:dyDescent="0.35">
      <c r="A42" s="20"/>
      <c r="B42" s="73" t="s">
        <v>39</v>
      </c>
      <c r="C42" s="58"/>
      <c r="D42" s="59" t="s">
        <v>31</v>
      </c>
      <c r="E42" s="58"/>
      <c r="F42" s="27"/>
      <c r="G42" s="87">
        <v>2.3900000000000002E-3</v>
      </c>
      <c r="H42" s="72"/>
      <c r="I42" s="70">
        <f t="shared" si="4"/>
        <v>0</v>
      </c>
      <c r="J42" s="63"/>
      <c r="K42" s="87"/>
      <c r="L42" s="88"/>
      <c r="M42" s="70">
        <f t="shared" si="5"/>
        <v>0</v>
      </c>
      <c r="N42" s="63"/>
      <c r="O42" s="64">
        <f t="shared" si="6"/>
        <v>0</v>
      </c>
      <c r="P42" s="65" t="str">
        <f t="shared" si="2"/>
        <v/>
      </c>
      <c r="Q42" s="6"/>
      <c r="R42" s="66"/>
      <c r="S42" s="66"/>
      <c r="T42" s="260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66"/>
    </row>
    <row r="43" spans="1:48" x14ac:dyDescent="0.35">
      <c r="A43" s="20"/>
      <c r="B43" s="73" t="s">
        <v>40</v>
      </c>
      <c r="C43" s="58"/>
      <c r="D43" s="59" t="s">
        <v>31</v>
      </c>
      <c r="E43" s="58"/>
      <c r="F43" s="27"/>
      <c r="G43" s="87">
        <v>-1.5900000000000001E-3</v>
      </c>
      <c r="H43" s="72"/>
      <c r="I43" s="70">
        <f t="shared" si="4"/>
        <v>0</v>
      </c>
      <c r="J43" s="63"/>
      <c r="K43" s="87"/>
      <c r="L43" s="88"/>
      <c r="M43" s="70">
        <f t="shared" si="5"/>
        <v>0</v>
      </c>
      <c r="N43" s="63"/>
      <c r="O43" s="64">
        <f t="shared" si="6"/>
        <v>0</v>
      </c>
      <c r="P43" s="65" t="str">
        <f t="shared" si="2"/>
        <v/>
      </c>
      <c r="Q43" s="6"/>
      <c r="R43" s="66"/>
      <c r="S43" s="66"/>
      <c r="T43" s="260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66"/>
    </row>
    <row r="44" spans="1:48" x14ac:dyDescent="0.35">
      <c r="A44" s="20"/>
      <c r="B44" s="73" t="s">
        <v>41</v>
      </c>
      <c r="C44" s="58"/>
      <c r="D44" s="59" t="s">
        <v>19</v>
      </c>
      <c r="E44" s="58"/>
      <c r="F44" s="27"/>
      <c r="G44" s="89">
        <v>0.56219178082191779</v>
      </c>
      <c r="H44" s="72">
        <v>1</v>
      </c>
      <c r="I44" s="70">
        <f>H44*G44</f>
        <v>0.56219178082191779</v>
      </c>
      <c r="J44" s="63"/>
      <c r="K44" s="90">
        <f>+$G$44</f>
        <v>0.56219178082191779</v>
      </c>
      <c r="L44" s="61">
        <v>1</v>
      </c>
      <c r="M44" s="70">
        <f>L44*K44</f>
        <v>0.56219178082191779</v>
      </c>
      <c r="N44" s="63"/>
      <c r="O44" s="64">
        <f t="shared" si="6"/>
        <v>0</v>
      </c>
      <c r="P44" s="65">
        <f t="shared" si="2"/>
        <v>0</v>
      </c>
      <c r="Q44" s="6"/>
      <c r="R44" s="66"/>
      <c r="S44" s="66"/>
      <c r="T44" s="260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66"/>
    </row>
    <row r="45" spans="1:48" s="85" customFormat="1" x14ac:dyDescent="0.35">
      <c r="A45" s="74"/>
      <c r="B45" s="91" t="s">
        <v>42</v>
      </c>
      <c r="C45" s="92"/>
      <c r="D45" s="93"/>
      <c r="E45" s="92"/>
      <c r="F45" s="78"/>
      <c r="G45" s="94"/>
      <c r="H45" s="95"/>
      <c r="I45" s="96">
        <f>SUM(I37:I44)+I36</f>
        <v>41.680359280821918</v>
      </c>
      <c r="J45" s="82"/>
      <c r="K45" s="94"/>
      <c r="L45" s="95"/>
      <c r="M45" s="96">
        <f>SUM(M37:M44)+M36</f>
        <v>42.090359280821922</v>
      </c>
      <c r="N45" s="82"/>
      <c r="O45" s="83">
        <f t="shared" ref="O45:O48" si="7">M45-I45</f>
        <v>0.41000000000000369</v>
      </c>
      <c r="P45" s="84">
        <f t="shared" si="2"/>
        <v>9.8367674145422735E-3</v>
      </c>
      <c r="Q45" s="6"/>
      <c r="R45" s="66"/>
      <c r="S45" s="66"/>
      <c r="T45" s="260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66"/>
      <c r="AI45" s="494"/>
      <c r="AJ45" s="494"/>
      <c r="AK45" s="494"/>
      <c r="AL45" s="494"/>
      <c r="AM45" s="494"/>
      <c r="AN45" s="494"/>
      <c r="AO45" s="494"/>
      <c r="AP45" s="494"/>
      <c r="AQ45" s="494"/>
      <c r="AR45" s="494"/>
      <c r="AS45" s="494"/>
      <c r="AT45" s="494"/>
      <c r="AU45" s="494"/>
      <c r="AV45" s="494"/>
    </row>
    <row r="46" spans="1:48" x14ac:dyDescent="0.35">
      <c r="A46" s="20"/>
      <c r="B46" s="97" t="s">
        <v>43</v>
      </c>
      <c r="C46" s="27"/>
      <c r="D46" s="59" t="s">
        <v>31</v>
      </c>
      <c r="E46" s="27"/>
      <c r="F46" s="27"/>
      <c r="G46" s="71">
        <v>8.2100000000000003E-3</v>
      </c>
      <c r="H46" s="98">
        <f>$G$18*(1+G67)</f>
        <v>772.12500000000011</v>
      </c>
      <c r="I46" s="62">
        <f>H46*G46</f>
        <v>6.3391462500000015</v>
      </c>
      <c r="J46" s="63"/>
      <c r="K46" s="71">
        <v>1.0416855437046329E-2</v>
      </c>
      <c r="L46" s="98">
        <f>$G$18*(1+K67)</f>
        <v>772.12500000000011</v>
      </c>
      <c r="M46" s="62">
        <f>L46*K46</f>
        <v>8.043114504329397</v>
      </c>
      <c r="N46" s="63"/>
      <c r="O46" s="64">
        <f>+M46-I46</f>
        <v>1.7039682543293955</v>
      </c>
      <c r="P46" s="65">
        <f t="shared" si="2"/>
        <v>0.26880090585217137</v>
      </c>
      <c r="Q46" s="6"/>
      <c r="R46" s="66"/>
      <c r="S46" s="66"/>
      <c r="T46" s="260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66"/>
    </row>
    <row r="47" spans="1:48" x14ac:dyDescent="0.35">
      <c r="A47" s="20"/>
      <c r="B47" s="97" t="s">
        <v>44</v>
      </c>
      <c r="C47" s="27"/>
      <c r="D47" s="59" t="s">
        <v>31</v>
      </c>
      <c r="E47" s="27"/>
      <c r="F47" s="27"/>
      <c r="G47" s="71">
        <v>6.62E-3</v>
      </c>
      <c r="H47" s="99">
        <f>+H46</f>
        <v>772.12500000000011</v>
      </c>
      <c r="I47" s="62">
        <f>H47*G47</f>
        <v>5.1114675000000007</v>
      </c>
      <c r="J47" s="63"/>
      <c r="K47" s="71">
        <v>6.932461183505656E-3</v>
      </c>
      <c r="L47" s="99">
        <f>+L46</f>
        <v>772.12500000000011</v>
      </c>
      <c r="M47" s="62">
        <f>L47*K47</f>
        <v>5.3527265913143056</v>
      </c>
      <c r="N47" s="63"/>
      <c r="O47" s="64">
        <f>+M47-I47</f>
        <v>0.2412590913143049</v>
      </c>
      <c r="P47" s="65">
        <f t="shared" si="2"/>
        <v>4.719957454768222E-2</v>
      </c>
      <c r="Q47" s="6"/>
      <c r="R47" s="66"/>
      <c r="S47" s="66"/>
      <c r="T47" s="260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66"/>
    </row>
    <row r="48" spans="1:48" s="85" customFormat="1" x14ac:dyDescent="0.35">
      <c r="A48" s="74"/>
      <c r="B48" s="91" t="s">
        <v>45</v>
      </c>
      <c r="C48" s="76"/>
      <c r="D48" s="93"/>
      <c r="E48" s="76"/>
      <c r="F48" s="100"/>
      <c r="G48" s="101"/>
      <c r="H48" s="102"/>
      <c r="I48" s="96">
        <f>SUM(I45:I47)</f>
        <v>53.13097303082192</v>
      </c>
      <c r="J48" s="103"/>
      <c r="K48" s="101"/>
      <c r="L48" s="102"/>
      <c r="M48" s="96">
        <f>SUM(M45:M47)</f>
        <v>55.486200376465625</v>
      </c>
      <c r="N48" s="103"/>
      <c r="O48" s="83">
        <f t="shared" si="7"/>
        <v>2.355227345643705</v>
      </c>
      <c r="P48" s="84">
        <f t="shared" si="2"/>
        <v>4.4328707179471551E-2</v>
      </c>
      <c r="Q48" s="6"/>
      <c r="R48" s="66"/>
      <c r="S48" s="66"/>
      <c r="T48" s="260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66"/>
      <c r="AI48" s="494"/>
      <c r="AJ48" s="494"/>
      <c r="AK48" s="494"/>
      <c r="AL48" s="494"/>
      <c r="AM48" s="494"/>
      <c r="AN48" s="494"/>
      <c r="AO48" s="494"/>
      <c r="AP48" s="494"/>
      <c r="AQ48" s="494"/>
      <c r="AR48" s="494"/>
      <c r="AS48" s="494"/>
      <c r="AT48" s="494"/>
      <c r="AU48" s="494"/>
      <c r="AV48" s="494"/>
    </row>
    <row r="49" spans="1:48" x14ac:dyDescent="0.35">
      <c r="A49" s="20"/>
      <c r="B49" s="67" t="s">
        <v>46</v>
      </c>
      <c r="C49" s="58"/>
      <c r="D49" s="59" t="s">
        <v>31</v>
      </c>
      <c r="E49" s="58"/>
      <c r="F49" s="27"/>
      <c r="G49" s="104">
        <v>3.0000000000000001E-3</v>
      </c>
      <c r="H49" s="88">
        <f>+H46</f>
        <v>772.12500000000011</v>
      </c>
      <c r="I49" s="70">
        <f t="shared" ref="I49:I59" si="8">H49*G49</f>
        <v>2.3163750000000003</v>
      </c>
      <c r="J49" s="63"/>
      <c r="K49" s="104">
        <f>+$G$49</f>
        <v>3.0000000000000001E-3</v>
      </c>
      <c r="L49" s="88">
        <f>+L46</f>
        <v>772.12500000000011</v>
      </c>
      <c r="M49" s="70">
        <f t="shared" ref="M49:M59" si="9">L49*K49</f>
        <v>2.3163750000000003</v>
      </c>
      <c r="N49" s="63"/>
      <c r="O49" s="64">
        <f>+M49-I49</f>
        <v>0</v>
      </c>
      <c r="P49" s="65">
        <f t="shared" si="2"/>
        <v>0</v>
      </c>
      <c r="Q49" s="6"/>
      <c r="R49" s="66"/>
      <c r="S49" s="66"/>
      <c r="T49" s="260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66"/>
    </row>
    <row r="50" spans="1:48" x14ac:dyDescent="0.35">
      <c r="A50" s="20"/>
      <c r="B50" s="67" t="s">
        <v>47</v>
      </c>
      <c r="C50" s="58"/>
      <c r="D50" s="59" t="s">
        <v>31</v>
      </c>
      <c r="E50" s="58"/>
      <c r="F50" s="27"/>
      <c r="G50" s="104">
        <v>5.0000000000000001E-4</v>
      </c>
      <c r="H50" s="88">
        <f>+H46</f>
        <v>772.12500000000011</v>
      </c>
      <c r="I50" s="70">
        <f t="shared" si="8"/>
        <v>0.38606250000000009</v>
      </c>
      <c r="J50" s="63"/>
      <c r="K50" s="104">
        <f>+$G$50</f>
        <v>5.0000000000000001E-4</v>
      </c>
      <c r="L50" s="88">
        <f>+L46</f>
        <v>772.12500000000011</v>
      </c>
      <c r="M50" s="70">
        <f t="shared" si="9"/>
        <v>0.38606250000000009</v>
      </c>
      <c r="N50" s="63"/>
      <c r="O50" s="64">
        <f t="shared" ref="O50:O59" si="10">+M50-I50</f>
        <v>0</v>
      </c>
      <c r="P50" s="65">
        <f t="shared" si="2"/>
        <v>0</v>
      </c>
      <c r="Q50" s="6"/>
      <c r="R50" s="66"/>
      <c r="S50" s="66"/>
      <c r="T50" s="260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66"/>
    </row>
    <row r="51" spans="1:48" x14ac:dyDescent="0.35">
      <c r="A51" s="20"/>
      <c r="B51" s="67" t="s">
        <v>48</v>
      </c>
      <c r="C51" s="58"/>
      <c r="D51" s="59" t="s">
        <v>31</v>
      </c>
      <c r="E51" s="58"/>
      <c r="F51" s="27"/>
      <c r="G51" s="104">
        <v>4.0000000000000002E-4</v>
      </c>
      <c r="H51" s="88">
        <f>+H46</f>
        <v>772.12500000000011</v>
      </c>
      <c r="I51" s="70">
        <f t="shared" si="8"/>
        <v>0.30885000000000007</v>
      </c>
      <c r="J51" s="63"/>
      <c r="K51" s="104">
        <f>+$G$51</f>
        <v>4.0000000000000002E-4</v>
      </c>
      <c r="L51" s="88">
        <f>+L46</f>
        <v>772.12500000000011</v>
      </c>
      <c r="M51" s="70">
        <f t="shared" si="9"/>
        <v>0.30885000000000007</v>
      </c>
      <c r="N51" s="63"/>
      <c r="O51" s="64">
        <f t="shared" si="10"/>
        <v>0</v>
      </c>
      <c r="P51" s="65">
        <f t="shared" si="2"/>
        <v>0</v>
      </c>
      <c r="Q51" s="6"/>
      <c r="R51" s="66"/>
      <c r="S51" s="66"/>
      <c r="T51" s="260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66"/>
    </row>
    <row r="52" spans="1:48" x14ac:dyDescent="0.35">
      <c r="A52" s="20"/>
      <c r="B52" s="67" t="s">
        <v>49</v>
      </c>
      <c r="C52" s="58"/>
      <c r="D52" s="59" t="s">
        <v>19</v>
      </c>
      <c r="E52" s="58"/>
      <c r="F52" s="27"/>
      <c r="G52" s="105">
        <v>0.25</v>
      </c>
      <c r="H52" s="61">
        <v>1</v>
      </c>
      <c r="I52" s="62">
        <f t="shared" si="8"/>
        <v>0.25</v>
      </c>
      <c r="J52" s="63"/>
      <c r="K52" s="105">
        <f>+$G$52</f>
        <v>0.25</v>
      </c>
      <c r="L52" s="61">
        <v>1</v>
      </c>
      <c r="M52" s="62">
        <f t="shared" si="9"/>
        <v>0.25</v>
      </c>
      <c r="N52" s="63"/>
      <c r="O52" s="64">
        <f t="shared" si="10"/>
        <v>0</v>
      </c>
      <c r="P52" s="65">
        <f t="shared" si="2"/>
        <v>0</v>
      </c>
      <c r="Q52" s="6"/>
      <c r="R52" s="66"/>
      <c r="S52" s="66"/>
      <c r="T52" s="260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66"/>
    </row>
    <row r="53" spans="1:48" x14ac:dyDescent="0.35">
      <c r="A53" s="20"/>
      <c r="B53" s="67" t="s">
        <v>50</v>
      </c>
      <c r="C53" s="58"/>
      <c r="D53" s="59" t="s">
        <v>31</v>
      </c>
      <c r="E53" s="58"/>
      <c r="F53" s="27"/>
      <c r="G53" s="104">
        <v>8.2000000000000003E-2</v>
      </c>
      <c r="H53" s="106">
        <f>$D$187*$G$18</f>
        <v>480</v>
      </c>
      <c r="I53" s="70">
        <f t="shared" si="8"/>
        <v>39.36</v>
      </c>
      <c r="J53" s="63"/>
      <c r="K53" s="104">
        <f>+$G$53</f>
        <v>8.2000000000000003E-2</v>
      </c>
      <c r="L53" s="88">
        <f t="shared" ref="L53:L59" si="11">$H53</f>
        <v>480</v>
      </c>
      <c r="M53" s="70">
        <f t="shared" si="9"/>
        <v>39.36</v>
      </c>
      <c r="N53" s="63"/>
      <c r="O53" s="64">
        <f t="shared" si="10"/>
        <v>0</v>
      </c>
      <c r="P53" s="65">
        <f t="shared" si="2"/>
        <v>0</v>
      </c>
      <c r="Q53" s="6"/>
      <c r="R53" s="66"/>
      <c r="S53" s="66"/>
      <c r="T53" s="260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66"/>
    </row>
    <row r="54" spans="1:48" x14ac:dyDescent="0.35">
      <c r="A54" s="20"/>
      <c r="B54" s="67" t="s">
        <v>51</v>
      </c>
      <c r="C54" s="58"/>
      <c r="D54" s="59" t="s">
        <v>31</v>
      </c>
      <c r="E54" s="58"/>
      <c r="F54" s="27"/>
      <c r="G54" s="104">
        <v>0.113</v>
      </c>
      <c r="H54" s="107">
        <f>$D$188*$G$18</f>
        <v>135</v>
      </c>
      <c r="I54" s="70">
        <f t="shared" si="8"/>
        <v>15.255000000000001</v>
      </c>
      <c r="J54" s="63"/>
      <c r="K54" s="104">
        <f>+$G$54</f>
        <v>0.113</v>
      </c>
      <c r="L54" s="88">
        <f t="shared" si="11"/>
        <v>135</v>
      </c>
      <c r="M54" s="70">
        <f t="shared" si="9"/>
        <v>15.255000000000001</v>
      </c>
      <c r="N54" s="63"/>
      <c r="O54" s="64">
        <f t="shared" si="10"/>
        <v>0</v>
      </c>
      <c r="P54" s="65">
        <f t="shared" si="2"/>
        <v>0</v>
      </c>
      <c r="Q54" s="6"/>
      <c r="R54" s="66"/>
      <c r="S54" s="66"/>
      <c r="T54" s="260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66"/>
    </row>
    <row r="55" spans="1:48" x14ac:dyDescent="0.35">
      <c r="A55" s="20"/>
      <c r="B55" s="67" t="s">
        <v>52</v>
      </c>
      <c r="C55" s="58"/>
      <c r="D55" s="59" t="s">
        <v>31</v>
      </c>
      <c r="E55" s="58"/>
      <c r="F55" s="27"/>
      <c r="G55" s="104">
        <v>0.17</v>
      </c>
      <c r="H55" s="106">
        <f>$D$189*$G$18</f>
        <v>135</v>
      </c>
      <c r="I55" s="70">
        <f t="shared" si="8"/>
        <v>22.950000000000003</v>
      </c>
      <c r="J55" s="63"/>
      <c r="K55" s="104">
        <f>+$G$55</f>
        <v>0.17</v>
      </c>
      <c r="L55" s="88">
        <f t="shared" si="11"/>
        <v>135</v>
      </c>
      <c r="M55" s="70">
        <f t="shared" si="9"/>
        <v>22.950000000000003</v>
      </c>
      <c r="N55" s="63"/>
      <c r="O55" s="64">
        <f t="shared" si="10"/>
        <v>0</v>
      </c>
      <c r="P55" s="65">
        <f t="shared" si="2"/>
        <v>0</v>
      </c>
      <c r="Q55" s="6"/>
      <c r="R55" s="66"/>
      <c r="S55" s="66"/>
      <c r="T55" s="260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66"/>
    </row>
    <row r="56" spans="1:48" x14ac:dyDescent="0.35">
      <c r="A56" s="20"/>
      <c r="B56" s="67" t="s">
        <v>53</v>
      </c>
      <c r="C56" s="58"/>
      <c r="D56" s="59" t="s">
        <v>31</v>
      </c>
      <c r="E56" s="58"/>
      <c r="F56" s="27"/>
      <c r="G56" s="104">
        <v>9.8000000000000004E-2</v>
      </c>
      <c r="H56" s="88">
        <v>600</v>
      </c>
      <c r="I56" s="70">
        <f t="shared" si="8"/>
        <v>58.800000000000004</v>
      </c>
      <c r="J56" s="63"/>
      <c r="K56" s="104">
        <f>+$G$56</f>
        <v>9.8000000000000004E-2</v>
      </c>
      <c r="L56" s="88">
        <f t="shared" si="11"/>
        <v>600</v>
      </c>
      <c r="M56" s="70">
        <f t="shared" si="9"/>
        <v>58.800000000000004</v>
      </c>
      <c r="N56" s="63"/>
      <c r="O56" s="64">
        <f t="shared" si="10"/>
        <v>0</v>
      </c>
      <c r="P56" s="65">
        <f t="shared" si="2"/>
        <v>0</v>
      </c>
      <c r="Q56" s="6"/>
      <c r="R56" s="66"/>
      <c r="S56" s="66"/>
      <c r="T56" s="260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66"/>
    </row>
    <row r="57" spans="1:48" x14ac:dyDescent="0.35">
      <c r="A57" s="20"/>
      <c r="B57" s="67" t="s">
        <v>54</v>
      </c>
      <c r="C57" s="58"/>
      <c r="D57" s="59" t="s">
        <v>31</v>
      </c>
      <c r="E57" s="58"/>
      <c r="F57" s="27"/>
      <c r="G57" s="104">
        <v>0.115</v>
      </c>
      <c r="H57" s="88">
        <v>150</v>
      </c>
      <c r="I57" s="70">
        <f t="shared" si="8"/>
        <v>17.25</v>
      </c>
      <c r="J57" s="63"/>
      <c r="K57" s="104">
        <f>+$G$57</f>
        <v>0.115</v>
      </c>
      <c r="L57" s="88">
        <f t="shared" si="11"/>
        <v>150</v>
      </c>
      <c r="M57" s="70">
        <f t="shared" si="9"/>
        <v>17.25</v>
      </c>
      <c r="N57" s="63"/>
      <c r="O57" s="64">
        <f t="shared" si="10"/>
        <v>0</v>
      </c>
      <c r="P57" s="65">
        <f t="shared" si="2"/>
        <v>0</v>
      </c>
      <c r="Q57" s="6"/>
      <c r="R57" s="66"/>
      <c r="S57" s="66"/>
      <c r="T57" s="260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66"/>
    </row>
    <row r="58" spans="1:48" x14ac:dyDescent="0.35">
      <c r="A58" s="20"/>
      <c r="B58" s="108" t="s">
        <v>55</v>
      </c>
      <c r="C58" s="58"/>
      <c r="D58" s="59" t="s">
        <v>31</v>
      </c>
      <c r="E58" s="58"/>
      <c r="F58" s="27"/>
      <c r="G58" s="104">
        <v>0.26889999999999997</v>
      </c>
      <c r="H58" s="88">
        <v>0</v>
      </c>
      <c r="I58" s="70">
        <f t="shared" si="8"/>
        <v>0</v>
      </c>
      <c r="J58" s="63"/>
      <c r="K58" s="104">
        <f>+$G$59</f>
        <v>0.26889999999999997</v>
      </c>
      <c r="L58" s="88">
        <f t="shared" si="11"/>
        <v>0</v>
      </c>
      <c r="M58" s="70">
        <f t="shared" si="9"/>
        <v>0</v>
      </c>
      <c r="N58" s="63"/>
      <c r="O58" s="64">
        <f t="shared" si="10"/>
        <v>0</v>
      </c>
      <c r="P58" s="65" t="str">
        <f t="shared" si="2"/>
        <v/>
      </c>
      <c r="Q58" s="6"/>
      <c r="R58" s="66"/>
      <c r="S58" s="66"/>
      <c r="T58" s="260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66"/>
    </row>
    <row r="59" spans="1:48" ht="15" thickBot="1" x14ac:dyDescent="0.4">
      <c r="A59" s="20"/>
      <c r="B59" s="109" t="s">
        <v>56</v>
      </c>
      <c r="C59" s="58"/>
      <c r="D59" s="59" t="s">
        <v>31</v>
      </c>
      <c r="E59" s="58"/>
      <c r="F59" s="27"/>
      <c r="G59" s="104">
        <f>G58</f>
        <v>0.26889999999999997</v>
      </c>
      <c r="H59" s="88">
        <v>0</v>
      </c>
      <c r="I59" s="70">
        <f t="shared" si="8"/>
        <v>0</v>
      </c>
      <c r="J59" s="63"/>
      <c r="K59" s="104">
        <f>+$G$59</f>
        <v>0.26889999999999997</v>
      </c>
      <c r="L59" s="88">
        <f t="shared" si="11"/>
        <v>0</v>
      </c>
      <c r="M59" s="70">
        <f t="shared" si="9"/>
        <v>0</v>
      </c>
      <c r="N59" s="63"/>
      <c r="O59" s="64">
        <f t="shared" si="10"/>
        <v>0</v>
      </c>
      <c r="P59" s="65" t="str">
        <f t="shared" si="2"/>
        <v/>
      </c>
      <c r="Q59" s="6"/>
      <c r="R59" s="66"/>
      <c r="S59" s="66"/>
      <c r="T59" s="260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66"/>
    </row>
    <row r="60" spans="1:48" ht="15" thickBot="1" x14ac:dyDescent="0.4">
      <c r="A60" s="20"/>
      <c r="B60" s="110"/>
      <c r="C60" s="111"/>
      <c r="D60" s="112"/>
      <c r="E60" s="111"/>
      <c r="F60" s="113"/>
      <c r="G60" s="114"/>
      <c r="H60" s="115"/>
      <c r="I60" s="116"/>
      <c r="J60" s="117"/>
      <c r="K60" s="114"/>
      <c r="L60" s="115"/>
      <c r="M60" s="116"/>
      <c r="N60" s="117"/>
      <c r="O60" s="118"/>
      <c r="P60" s="119"/>
      <c r="Q60" s="6"/>
      <c r="R60" s="66"/>
      <c r="S60" s="66"/>
      <c r="T60" s="260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66"/>
    </row>
    <row r="61" spans="1:48" x14ac:dyDescent="0.35">
      <c r="A61" s="20"/>
      <c r="B61" s="120" t="s">
        <v>57</v>
      </c>
      <c r="C61" s="58"/>
      <c r="D61" s="26"/>
      <c r="E61" s="58"/>
      <c r="F61" s="121"/>
      <c r="G61" s="122"/>
      <c r="H61" s="122"/>
      <c r="I61" s="123">
        <f>SUM(I49:I55,I48)</f>
        <v>133.95726053082194</v>
      </c>
      <c r="J61" s="124"/>
      <c r="K61" s="122"/>
      <c r="L61" s="122"/>
      <c r="M61" s="123">
        <f>SUM(M49:M55,M48)</f>
        <v>136.31248787646564</v>
      </c>
      <c r="N61" s="124"/>
      <c r="O61" s="125">
        <f>M61-I61</f>
        <v>2.3552273456436978</v>
      </c>
      <c r="P61" s="126">
        <f>IF(OR(I61=0,M61=0),"",(O61/I61))</f>
        <v>1.7581931254124061E-2</v>
      </c>
      <c r="Q61" s="6"/>
      <c r="R61" s="240"/>
      <c r="S61" s="240"/>
      <c r="AH61" s="240"/>
    </row>
    <row r="62" spans="1:48" x14ac:dyDescent="0.35">
      <c r="A62" s="20"/>
      <c r="B62" s="127" t="s">
        <v>58</v>
      </c>
      <c r="C62" s="58"/>
      <c r="D62" s="26"/>
      <c r="E62" s="58"/>
      <c r="F62" s="121"/>
      <c r="G62" s="128">
        <v>-0.17</v>
      </c>
      <c r="H62" s="129"/>
      <c r="I62" s="64">
        <f>+I61*G62</f>
        <v>-22.772734290239733</v>
      </c>
      <c r="J62" s="124"/>
      <c r="K62" s="128">
        <f>$G$62</f>
        <v>-0.17</v>
      </c>
      <c r="L62" s="129"/>
      <c r="M62" s="64">
        <f>+M61*K62</f>
        <v>-23.17312293899916</v>
      </c>
      <c r="N62" s="124"/>
      <c r="O62" s="64">
        <f>M62-I62</f>
        <v>-0.40038864875942792</v>
      </c>
      <c r="P62" s="65">
        <f>IF(OR(I62=0,M62=0),"",(O62/I62))</f>
        <v>1.7581931254124029E-2</v>
      </c>
      <c r="Q62" s="6"/>
      <c r="R62" s="240"/>
      <c r="S62" s="240"/>
      <c r="AH62" s="240"/>
    </row>
    <row r="63" spans="1:48" x14ac:dyDescent="0.35">
      <c r="A63" s="20"/>
      <c r="B63" s="130" t="s">
        <v>59</v>
      </c>
      <c r="C63" s="58"/>
      <c r="D63" s="26"/>
      <c r="E63" s="58"/>
      <c r="F63" s="131"/>
      <c r="G63" s="132">
        <v>0.13</v>
      </c>
      <c r="H63" s="69"/>
      <c r="I63" s="64">
        <f>I61*G63</f>
        <v>17.414443869006853</v>
      </c>
      <c r="J63" s="133"/>
      <c r="K63" s="132">
        <v>0.13</v>
      </c>
      <c r="L63" s="69"/>
      <c r="M63" s="64">
        <f>M61*K63</f>
        <v>17.720623423940534</v>
      </c>
      <c r="N63" s="133"/>
      <c r="O63" s="64">
        <f>M63-I63</f>
        <v>0.30617955493368143</v>
      </c>
      <c r="P63" s="65">
        <f>IF(OR(I63=0,M63=0),"",(O63/I63))</f>
        <v>1.7581931254124102E-2</v>
      </c>
      <c r="Q63" s="6"/>
      <c r="R63" s="240"/>
      <c r="S63" s="240"/>
      <c r="AH63" s="240"/>
    </row>
    <row r="64" spans="1:48" s="142" customFormat="1" ht="15" thickBot="1" x14ac:dyDescent="0.4">
      <c r="A64" s="134"/>
      <c r="B64" s="516" t="s">
        <v>60</v>
      </c>
      <c r="C64" s="516"/>
      <c r="D64" s="516"/>
      <c r="E64" s="135"/>
      <c r="F64" s="136"/>
      <c r="G64" s="137"/>
      <c r="H64" s="137"/>
      <c r="I64" s="138">
        <f>SUM(I61:I63)</f>
        <v>128.59897010958906</v>
      </c>
      <c r="J64" s="139"/>
      <c r="K64" s="137"/>
      <c r="L64" s="137"/>
      <c r="M64" s="138">
        <f>SUM(M61:M63)</f>
        <v>130.85998836140701</v>
      </c>
      <c r="N64" s="139"/>
      <c r="O64" s="140">
        <f>M64-I64</f>
        <v>2.2610182518179442</v>
      </c>
      <c r="P64" s="141">
        <f>IF(OR(I64=0,M64=0),"",(O64/I64))</f>
        <v>1.7581931254124019E-2</v>
      </c>
      <c r="Q64" s="6"/>
      <c r="R64" s="240"/>
      <c r="S64" s="240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40"/>
      <c r="AI64" s="496"/>
      <c r="AJ64" s="496"/>
      <c r="AK64" s="496"/>
      <c r="AL64" s="496"/>
      <c r="AM64" s="496"/>
      <c r="AN64" s="496"/>
      <c r="AO64" s="496"/>
      <c r="AP64" s="496"/>
      <c r="AQ64" s="496"/>
      <c r="AR64" s="496"/>
      <c r="AS64" s="496"/>
      <c r="AT64" s="496"/>
      <c r="AU64" s="496"/>
      <c r="AV64" s="496"/>
    </row>
    <row r="65" spans="1:34" ht="15" thickBot="1" x14ac:dyDescent="0.4">
      <c r="A65" s="143"/>
      <c r="B65" s="144" t="s">
        <v>61</v>
      </c>
      <c r="C65" s="145"/>
      <c r="D65" s="146"/>
      <c r="E65" s="145"/>
      <c r="F65" s="147"/>
      <c r="G65" s="148"/>
      <c r="H65" s="149"/>
      <c r="I65" s="150"/>
      <c r="J65" s="147"/>
      <c r="K65" s="148"/>
      <c r="L65" s="149"/>
      <c r="M65" s="150"/>
      <c r="N65" s="147"/>
      <c r="O65" s="502"/>
      <c r="P65" s="151"/>
      <c r="Q65" s="6"/>
      <c r="R65" s="240"/>
      <c r="S65" s="240"/>
      <c r="AH65" s="240"/>
    </row>
    <row r="66" spans="1:34" x14ac:dyDescent="0.35">
      <c r="A66" s="20"/>
      <c r="B66" s="20"/>
      <c r="C66" s="20"/>
      <c r="D66" s="26"/>
      <c r="E66" s="20"/>
      <c r="F66" s="20"/>
      <c r="G66" s="27"/>
      <c r="H66" s="27"/>
      <c r="I66" s="49"/>
      <c r="J66" s="27"/>
      <c r="K66" s="27"/>
      <c r="L66" s="27"/>
      <c r="M66" s="49"/>
      <c r="N66" s="27"/>
      <c r="O66" s="27"/>
      <c r="P66" s="27"/>
      <c r="Q66" s="6"/>
      <c r="R66" s="240"/>
      <c r="S66" s="240"/>
      <c r="AH66" s="240"/>
    </row>
    <row r="67" spans="1:34" x14ac:dyDescent="0.35">
      <c r="A67" s="20"/>
      <c r="B67" s="152" t="s">
        <v>62</v>
      </c>
      <c r="C67" s="20"/>
      <c r="D67" s="26"/>
      <c r="E67" s="20"/>
      <c r="F67" s="20"/>
      <c r="G67" s="153">
        <v>2.9499999999999998E-2</v>
      </c>
      <c r="H67" s="27"/>
      <c r="I67" s="27"/>
      <c r="J67" s="27"/>
      <c r="K67" s="153">
        <v>2.9499999999999998E-2</v>
      </c>
      <c r="L67" s="27"/>
      <c r="M67" s="27"/>
      <c r="N67" s="27"/>
      <c r="O67" s="154"/>
      <c r="P67" s="27"/>
      <c r="Q67" s="6"/>
      <c r="R67" s="240"/>
      <c r="AH67" s="240"/>
    </row>
    <row r="68" spans="1:34" x14ac:dyDescent="0.35">
      <c r="A68" s="20"/>
      <c r="B68" s="20"/>
      <c r="C68" s="20"/>
      <c r="D68" s="26"/>
      <c r="E68" s="20"/>
      <c r="F68" s="20"/>
      <c r="G68" s="27"/>
      <c r="H68" s="27"/>
      <c r="I68" s="27"/>
      <c r="J68" s="27"/>
      <c r="K68" s="39"/>
      <c r="L68" s="39"/>
      <c r="M68" s="39"/>
      <c r="N68" s="39"/>
      <c r="O68" s="39"/>
      <c r="P68" s="39"/>
      <c r="Q68" s="6"/>
      <c r="R68" s="240"/>
      <c r="AH68" s="240"/>
    </row>
    <row r="69" spans="1:34" ht="18" x14ac:dyDescent="0.4">
      <c r="A69" s="20"/>
      <c r="B69" s="518" t="s">
        <v>0</v>
      </c>
      <c r="C69" s="518"/>
      <c r="D69" s="518"/>
      <c r="E69" s="518"/>
      <c r="F69" s="518"/>
      <c r="G69" s="518"/>
      <c r="H69" s="518"/>
      <c r="I69" s="518"/>
      <c r="J69" s="518"/>
      <c r="Q69" s="6"/>
      <c r="R69" s="240"/>
      <c r="AH69" s="240"/>
    </row>
    <row r="70" spans="1:34" ht="18" x14ac:dyDescent="0.4">
      <c r="A70" s="20"/>
      <c r="B70" s="518" t="s">
        <v>1</v>
      </c>
      <c r="C70" s="518"/>
      <c r="D70" s="518"/>
      <c r="E70" s="518"/>
      <c r="F70" s="518"/>
      <c r="G70" s="518"/>
      <c r="H70" s="518"/>
      <c r="I70" s="518"/>
      <c r="J70" s="518"/>
      <c r="Q70" s="6"/>
      <c r="R70" s="240"/>
      <c r="AH70" s="240"/>
    </row>
    <row r="71" spans="1:34" x14ac:dyDescent="0.35">
      <c r="A71" s="20"/>
      <c r="B71" s="20"/>
      <c r="C71" s="20"/>
      <c r="D71" s="26"/>
      <c r="E71" s="20"/>
      <c r="F71" s="20"/>
      <c r="G71" s="27"/>
      <c r="H71" s="27"/>
      <c r="Q71" s="6"/>
      <c r="R71" s="240"/>
      <c r="AH71" s="240"/>
    </row>
    <row r="72" spans="1:34" x14ac:dyDescent="0.35">
      <c r="A72" s="20"/>
      <c r="B72" s="20"/>
      <c r="C72" s="20"/>
      <c r="D72" s="26"/>
      <c r="E72" s="20"/>
      <c r="F72" s="20"/>
      <c r="G72" s="27"/>
      <c r="H72" s="27"/>
      <c r="M72" s="155"/>
      <c r="N72" s="156">
        <v>2</v>
      </c>
      <c r="Q72" s="6"/>
      <c r="R72" s="240"/>
      <c r="AH72" s="240"/>
    </row>
    <row r="73" spans="1:34" ht="15.5" x14ac:dyDescent="0.35">
      <c r="A73" s="20"/>
      <c r="B73" s="28" t="s">
        <v>2</v>
      </c>
      <c r="C73" s="20"/>
      <c r="D73" s="519" t="s">
        <v>3</v>
      </c>
      <c r="E73" s="519"/>
      <c r="F73" s="519"/>
      <c r="G73" s="519"/>
      <c r="H73" s="519"/>
      <c r="I73" s="519"/>
      <c r="J73" s="519"/>
      <c r="Q73" s="6"/>
      <c r="R73" s="240"/>
      <c r="S73" s="240"/>
      <c r="AH73" s="240"/>
    </row>
    <row r="74" spans="1:34" ht="15.5" x14ac:dyDescent="0.35">
      <c r="A74" s="20"/>
      <c r="B74" s="30"/>
      <c r="C74" s="20"/>
      <c r="D74" s="31"/>
      <c r="E74" s="32"/>
      <c r="F74" s="33"/>
      <c r="G74" s="34"/>
      <c r="H74" s="34"/>
      <c r="I74" s="34"/>
      <c r="J74" s="34"/>
      <c r="K74" s="39"/>
      <c r="L74" s="39"/>
      <c r="M74" s="34"/>
      <c r="N74" s="39"/>
      <c r="O74" s="39"/>
      <c r="P74" s="39"/>
      <c r="Q74" s="6"/>
    </row>
    <row r="75" spans="1:34" ht="15.5" x14ac:dyDescent="0.35">
      <c r="A75" s="20"/>
      <c r="B75" s="28" t="s">
        <v>4</v>
      </c>
      <c r="C75" s="20"/>
      <c r="D75" s="38" t="s">
        <v>5</v>
      </c>
      <c r="E75" s="32"/>
      <c r="F75" s="33"/>
      <c r="G75" s="39"/>
      <c r="H75" s="34"/>
      <c r="I75" s="40"/>
      <c r="J75" s="34"/>
      <c r="K75" s="157"/>
      <c r="L75" s="39"/>
      <c r="M75" s="40"/>
      <c r="N75" s="39"/>
      <c r="O75" s="41"/>
      <c r="P75" s="42"/>
      <c r="Q75" s="6"/>
    </row>
    <row r="76" spans="1:34" ht="15.5" x14ac:dyDescent="0.35">
      <c r="A76" s="20"/>
      <c r="B76" s="30"/>
      <c r="C76" s="20"/>
      <c r="D76" s="31"/>
      <c r="E76" s="32"/>
      <c r="F76" s="32"/>
      <c r="G76" s="31"/>
      <c r="H76" s="31"/>
      <c r="I76" s="31"/>
      <c r="J76" s="31"/>
      <c r="Q76" s="6"/>
    </row>
    <row r="77" spans="1:34" x14ac:dyDescent="0.35">
      <c r="A77" s="20"/>
      <c r="B77" s="43"/>
      <c r="C77" s="20"/>
      <c r="D77" s="44" t="s">
        <v>6</v>
      </c>
      <c r="E77" s="45"/>
      <c r="F77" s="20"/>
      <c r="G77" s="46">
        <v>212</v>
      </c>
      <c r="H77" s="47" t="s">
        <v>7</v>
      </c>
      <c r="I77" s="27"/>
      <c r="J77" s="27"/>
      <c r="Q77" s="6"/>
    </row>
    <row r="78" spans="1:34" x14ac:dyDescent="0.35">
      <c r="A78" s="20"/>
      <c r="B78" s="43"/>
      <c r="C78" s="20"/>
      <c r="D78" s="26"/>
      <c r="E78" s="20"/>
      <c r="F78" s="20"/>
      <c r="G78" s="27"/>
      <c r="H78" s="27"/>
      <c r="I78" s="49"/>
      <c r="J78" s="27"/>
      <c r="Q78" s="6"/>
    </row>
    <row r="79" spans="1:34" x14ac:dyDescent="0.35">
      <c r="A79" s="20"/>
      <c r="B79" s="43"/>
      <c r="C79" s="20"/>
      <c r="D79" s="44"/>
      <c r="E79" s="50"/>
      <c r="F79" s="20"/>
      <c r="G79" s="508" t="s">
        <v>8</v>
      </c>
      <c r="H79" s="517"/>
      <c r="I79" s="509"/>
      <c r="J79" s="27"/>
      <c r="K79" s="508" t="s">
        <v>9</v>
      </c>
      <c r="L79" s="517"/>
      <c r="M79" s="509"/>
      <c r="N79" s="27"/>
      <c r="O79" s="508" t="s">
        <v>10</v>
      </c>
      <c r="P79" s="509"/>
      <c r="Q79" s="6"/>
    </row>
    <row r="80" spans="1:34" ht="15" customHeight="1" x14ac:dyDescent="0.35">
      <c r="A80" s="20"/>
      <c r="B80" s="43"/>
      <c r="C80" s="20"/>
      <c r="D80" s="510" t="s">
        <v>11</v>
      </c>
      <c r="E80" s="51"/>
      <c r="F80" s="20"/>
      <c r="G80" s="52" t="s">
        <v>12</v>
      </c>
      <c r="H80" s="53" t="s">
        <v>13</v>
      </c>
      <c r="I80" s="54" t="s">
        <v>14</v>
      </c>
      <c r="J80" s="27"/>
      <c r="K80" s="52" t="s">
        <v>12</v>
      </c>
      <c r="L80" s="53" t="s">
        <v>13</v>
      </c>
      <c r="M80" s="54" t="s">
        <v>14</v>
      </c>
      <c r="N80" s="27"/>
      <c r="O80" s="512" t="s">
        <v>15</v>
      </c>
      <c r="P80" s="514" t="s">
        <v>16</v>
      </c>
      <c r="Q80" s="6"/>
      <c r="R80" s="240"/>
      <c r="S80" s="240"/>
      <c r="T80" s="240"/>
      <c r="AH80" s="240"/>
    </row>
    <row r="81" spans="1:48" x14ac:dyDescent="0.35">
      <c r="A81" s="20"/>
      <c r="B81" s="158"/>
      <c r="C81" s="20"/>
      <c r="D81" s="511"/>
      <c r="E81" s="51"/>
      <c r="F81" s="20"/>
      <c r="G81" s="55" t="s">
        <v>17</v>
      </c>
      <c r="H81" s="56"/>
      <c r="I81" s="56" t="s">
        <v>17</v>
      </c>
      <c r="J81" s="27"/>
      <c r="K81" s="55" t="s">
        <v>17</v>
      </c>
      <c r="L81" s="56"/>
      <c r="M81" s="56" t="s">
        <v>17</v>
      </c>
      <c r="N81" s="27"/>
      <c r="O81" s="513"/>
      <c r="P81" s="515"/>
      <c r="Q81" s="6"/>
      <c r="R81" s="240"/>
      <c r="S81" s="240"/>
      <c r="T81" s="240"/>
      <c r="AH81" s="240"/>
    </row>
    <row r="82" spans="1:48" x14ac:dyDescent="0.35">
      <c r="A82" s="20"/>
      <c r="B82" s="57" t="s">
        <v>18</v>
      </c>
      <c r="C82" s="58"/>
      <c r="D82" s="59" t="s">
        <v>19</v>
      </c>
      <c r="E82" s="58"/>
      <c r="F82" s="27"/>
      <c r="G82" s="60">
        <v>40.1</v>
      </c>
      <c r="H82" s="61">
        <v>1</v>
      </c>
      <c r="I82" s="62">
        <f t="shared" ref="I82:I94" si="12">H82*G82</f>
        <v>40.1</v>
      </c>
      <c r="J82" s="63"/>
      <c r="K82" s="60">
        <v>40.700000000000003</v>
      </c>
      <c r="L82" s="61">
        <v>1</v>
      </c>
      <c r="M82" s="62">
        <f t="shared" ref="M82:M94" si="13">L82*K82</f>
        <v>40.700000000000003</v>
      </c>
      <c r="N82" s="63"/>
      <c r="O82" s="64">
        <f t="shared" ref="O82:O118" si="14">M82-I82</f>
        <v>0.60000000000000142</v>
      </c>
      <c r="P82" s="65">
        <f t="shared" ref="P82:P118" si="15">IF(OR(I82=0,M82=0),"",(O82/I82))</f>
        <v>1.4962593516209511E-2</v>
      </c>
      <c r="Q82" s="6"/>
    </row>
    <row r="83" spans="1:48" x14ac:dyDescent="0.35">
      <c r="A83" s="20"/>
      <c r="B83" s="67" t="s">
        <v>20</v>
      </c>
      <c r="C83" s="58"/>
      <c r="D83" s="59" t="s">
        <v>19</v>
      </c>
      <c r="E83" s="58"/>
      <c r="F83" s="27"/>
      <c r="G83" s="68">
        <v>0.48</v>
      </c>
      <c r="H83" s="69">
        <v>1</v>
      </c>
      <c r="I83" s="70">
        <f t="shared" si="12"/>
        <v>0.48</v>
      </c>
      <c r="J83" s="63"/>
      <c r="K83" s="68">
        <v>0.48</v>
      </c>
      <c r="L83" s="69">
        <v>1</v>
      </c>
      <c r="M83" s="70">
        <f t="shared" si="13"/>
        <v>0.48</v>
      </c>
      <c r="N83" s="63"/>
      <c r="O83" s="64">
        <f t="shared" si="14"/>
        <v>0</v>
      </c>
      <c r="P83" s="65">
        <f t="shared" si="15"/>
        <v>0</v>
      </c>
      <c r="Q83" s="6"/>
    </row>
    <row r="84" spans="1:48" x14ac:dyDescent="0.35">
      <c r="A84" s="20"/>
      <c r="B84" s="67" t="s">
        <v>21</v>
      </c>
      <c r="C84" s="58"/>
      <c r="D84" s="59" t="s">
        <v>19</v>
      </c>
      <c r="E84" s="58"/>
      <c r="F84" s="27"/>
      <c r="G84" s="68">
        <v>-0.02</v>
      </c>
      <c r="H84" s="69">
        <v>1</v>
      </c>
      <c r="I84" s="70">
        <f t="shared" si="12"/>
        <v>-0.02</v>
      </c>
      <c r="J84" s="63"/>
      <c r="K84" s="68">
        <v>-0.02</v>
      </c>
      <c r="L84" s="69">
        <v>1</v>
      </c>
      <c r="M84" s="70">
        <f t="shared" si="13"/>
        <v>-0.02</v>
      </c>
      <c r="N84" s="63"/>
      <c r="O84" s="64">
        <f t="shared" si="14"/>
        <v>0</v>
      </c>
      <c r="P84" s="65">
        <f t="shared" si="15"/>
        <v>0</v>
      </c>
      <c r="Q84" s="6"/>
    </row>
    <row r="85" spans="1:48" x14ac:dyDescent="0.35">
      <c r="A85" s="20"/>
      <c r="B85" s="67" t="s">
        <v>22</v>
      </c>
      <c r="C85" s="58"/>
      <c r="D85" s="59" t="s">
        <v>19</v>
      </c>
      <c r="E85" s="58"/>
      <c r="F85" s="27"/>
      <c r="G85" s="68">
        <v>-2.13</v>
      </c>
      <c r="H85" s="61">
        <v>1</v>
      </c>
      <c r="I85" s="70">
        <f t="shared" si="12"/>
        <v>-2.13</v>
      </c>
      <c r="J85" s="63"/>
      <c r="K85" s="68">
        <v>0</v>
      </c>
      <c r="L85" s="61">
        <v>1</v>
      </c>
      <c r="M85" s="70">
        <f t="shared" si="13"/>
        <v>0</v>
      </c>
      <c r="N85" s="63"/>
      <c r="O85" s="64">
        <f t="shared" si="14"/>
        <v>2.13</v>
      </c>
      <c r="P85" s="65" t="str">
        <f t="shared" si="15"/>
        <v/>
      </c>
      <c r="Q85" s="6"/>
      <c r="R85" s="251"/>
      <c r="S85" s="251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51"/>
    </row>
    <row r="86" spans="1:48" x14ac:dyDescent="0.35">
      <c r="A86" s="20"/>
      <c r="B86" s="67" t="s">
        <v>23</v>
      </c>
      <c r="C86" s="58"/>
      <c r="D86" s="59" t="s">
        <v>19</v>
      </c>
      <c r="E86" s="58"/>
      <c r="F86" s="27"/>
      <c r="G86" s="68">
        <v>-0.34</v>
      </c>
      <c r="H86" s="61">
        <v>1</v>
      </c>
      <c r="I86" s="70">
        <f t="shared" si="12"/>
        <v>-0.34</v>
      </c>
      <c r="J86" s="63"/>
      <c r="K86" s="68">
        <v>0</v>
      </c>
      <c r="L86" s="61">
        <v>1</v>
      </c>
      <c r="M86" s="70">
        <f t="shared" si="13"/>
        <v>0</v>
      </c>
      <c r="N86" s="63"/>
      <c r="O86" s="64">
        <f t="shared" si="14"/>
        <v>0.34</v>
      </c>
      <c r="P86" s="65" t="str">
        <f t="shared" si="15"/>
        <v/>
      </c>
      <c r="Q86" s="6"/>
      <c r="R86" s="240"/>
      <c r="S86" s="240"/>
      <c r="AH86" s="240"/>
    </row>
    <row r="87" spans="1:48" x14ac:dyDescent="0.35">
      <c r="A87" s="20"/>
      <c r="B87" s="67" t="s">
        <v>24</v>
      </c>
      <c r="C87" s="58"/>
      <c r="D87" s="59" t="s">
        <v>19</v>
      </c>
      <c r="E87" s="58"/>
      <c r="F87" s="27"/>
      <c r="G87" s="68">
        <v>-0.01</v>
      </c>
      <c r="H87" s="61">
        <v>1</v>
      </c>
      <c r="I87" s="70">
        <f t="shared" si="12"/>
        <v>-0.01</v>
      </c>
      <c r="J87" s="63"/>
      <c r="K87" s="68">
        <v>-0.01</v>
      </c>
      <c r="L87" s="61">
        <v>1</v>
      </c>
      <c r="M87" s="70">
        <f t="shared" si="13"/>
        <v>-0.01</v>
      </c>
      <c r="N87" s="63"/>
      <c r="O87" s="64">
        <f t="shared" si="14"/>
        <v>0</v>
      </c>
      <c r="P87" s="65">
        <f t="shared" si="15"/>
        <v>0</v>
      </c>
      <c r="Q87" s="6"/>
      <c r="R87" s="240"/>
      <c r="S87" s="240"/>
      <c r="AH87" s="240"/>
    </row>
    <row r="88" spans="1:48" x14ac:dyDescent="0.35">
      <c r="A88" s="20"/>
      <c r="B88" s="67" t="s">
        <v>25</v>
      </c>
      <c r="C88" s="58"/>
      <c r="D88" s="59" t="s">
        <v>19</v>
      </c>
      <c r="E88" s="58"/>
      <c r="F88" s="27"/>
      <c r="G88" s="68">
        <v>0</v>
      </c>
      <c r="H88" s="69">
        <v>1</v>
      </c>
      <c r="I88" s="70">
        <f t="shared" si="12"/>
        <v>0</v>
      </c>
      <c r="J88" s="63"/>
      <c r="K88" s="68">
        <v>0</v>
      </c>
      <c r="L88" s="69">
        <v>1</v>
      </c>
      <c r="M88" s="70">
        <f t="shared" si="13"/>
        <v>0</v>
      </c>
      <c r="N88" s="63"/>
      <c r="O88" s="64">
        <f t="shared" si="14"/>
        <v>0</v>
      </c>
      <c r="P88" s="65" t="str">
        <f t="shared" si="15"/>
        <v/>
      </c>
      <c r="Q88" s="6"/>
      <c r="R88" s="66"/>
      <c r="S88" s="66"/>
      <c r="T88" s="260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66"/>
    </row>
    <row r="89" spans="1:48" x14ac:dyDescent="0.35">
      <c r="A89" s="20"/>
      <c r="B89" s="67" t="s">
        <v>26</v>
      </c>
      <c r="C89" s="58"/>
      <c r="D89" s="59" t="s">
        <v>19</v>
      </c>
      <c r="E89" s="58"/>
      <c r="F89" s="27"/>
      <c r="G89" s="60">
        <v>0</v>
      </c>
      <c r="H89" s="69">
        <v>1</v>
      </c>
      <c r="I89" s="70">
        <f t="shared" si="12"/>
        <v>0</v>
      </c>
      <c r="J89" s="63"/>
      <c r="K89" s="68">
        <v>0</v>
      </c>
      <c r="L89" s="69">
        <v>1</v>
      </c>
      <c r="M89" s="70">
        <f t="shared" si="13"/>
        <v>0</v>
      </c>
      <c r="N89" s="63"/>
      <c r="O89" s="64">
        <f t="shared" si="14"/>
        <v>0</v>
      </c>
      <c r="P89" s="65" t="str">
        <f t="shared" si="15"/>
        <v/>
      </c>
      <c r="Q89" s="6"/>
      <c r="R89" s="240"/>
      <c r="S89" s="240"/>
      <c r="AH89" s="240"/>
    </row>
    <row r="90" spans="1:48" x14ac:dyDescent="0.35">
      <c r="A90" s="20"/>
      <c r="B90" s="67" t="s">
        <v>27</v>
      </c>
      <c r="C90" s="58"/>
      <c r="D90" s="59" t="s">
        <v>19</v>
      </c>
      <c r="E90" s="58"/>
      <c r="F90" s="27"/>
      <c r="G90" s="68">
        <v>0</v>
      </c>
      <c r="H90" s="69">
        <v>1</v>
      </c>
      <c r="I90" s="70">
        <f t="shared" si="12"/>
        <v>0</v>
      </c>
      <c r="J90" s="63"/>
      <c r="K90" s="68">
        <v>-1.81</v>
      </c>
      <c r="L90" s="69">
        <v>1</v>
      </c>
      <c r="M90" s="70">
        <f t="shared" si="13"/>
        <v>-1.81</v>
      </c>
      <c r="N90" s="63"/>
      <c r="O90" s="64">
        <f t="shared" si="14"/>
        <v>-1.81</v>
      </c>
      <c r="P90" s="65" t="str">
        <f t="shared" si="15"/>
        <v/>
      </c>
      <c r="Q90" s="6"/>
      <c r="R90" s="240"/>
      <c r="S90" s="240"/>
      <c r="AH90" s="240"/>
    </row>
    <row r="91" spans="1:48" x14ac:dyDescent="0.35">
      <c r="A91" s="20"/>
      <c r="B91" s="67" t="s">
        <v>28</v>
      </c>
      <c r="C91" s="58"/>
      <c r="D91" s="59" t="s">
        <v>19</v>
      </c>
      <c r="E91" s="58"/>
      <c r="F91" s="27"/>
      <c r="G91" s="68">
        <v>-0.1</v>
      </c>
      <c r="H91" s="69">
        <v>1</v>
      </c>
      <c r="I91" s="70">
        <f t="shared" si="12"/>
        <v>-0.1</v>
      </c>
      <c r="J91" s="63"/>
      <c r="K91" s="68">
        <v>-0.1</v>
      </c>
      <c r="L91" s="69">
        <v>1</v>
      </c>
      <c r="M91" s="70">
        <f t="shared" si="13"/>
        <v>-0.1</v>
      </c>
      <c r="N91" s="63"/>
      <c r="O91" s="64">
        <f t="shared" si="14"/>
        <v>0</v>
      </c>
      <c r="P91" s="65">
        <f t="shared" si="15"/>
        <v>0</v>
      </c>
      <c r="Q91" s="6"/>
      <c r="R91" s="240"/>
      <c r="S91" s="240"/>
      <c r="AH91" s="240"/>
    </row>
    <row r="92" spans="1:48" x14ac:dyDescent="0.35">
      <c r="A92" s="20"/>
      <c r="B92" s="67" t="s">
        <v>29</v>
      </c>
      <c r="C92" s="58"/>
      <c r="D92" s="59" t="s">
        <v>19</v>
      </c>
      <c r="E92" s="58"/>
      <c r="F92" s="27"/>
      <c r="G92" s="68">
        <v>-0.26</v>
      </c>
      <c r="H92" s="69">
        <v>1</v>
      </c>
      <c r="I92" s="70">
        <f t="shared" si="12"/>
        <v>-0.26</v>
      </c>
      <c r="J92" s="63"/>
      <c r="K92" s="68">
        <v>0</v>
      </c>
      <c r="L92" s="69">
        <v>1</v>
      </c>
      <c r="M92" s="70">
        <f t="shared" si="13"/>
        <v>0</v>
      </c>
      <c r="N92" s="63"/>
      <c r="O92" s="64">
        <f t="shared" si="14"/>
        <v>0.26</v>
      </c>
      <c r="P92" s="65" t="str">
        <f t="shared" si="15"/>
        <v/>
      </c>
      <c r="Q92" s="6"/>
      <c r="R92" s="240"/>
      <c r="S92" s="240"/>
      <c r="AH92" s="240"/>
    </row>
    <row r="93" spans="1:48" x14ac:dyDescent="0.35">
      <c r="A93" s="20"/>
      <c r="B93" s="67" t="s">
        <v>30</v>
      </c>
      <c r="C93" s="58"/>
      <c r="D93" s="59" t="s">
        <v>31</v>
      </c>
      <c r="E93" s="58"/>
      <c r="F93" s="27"/>
      <c r="G93" s="71">
        <f>G34</f>
        <v>0</v>
      </c>
      <c r="H93" s="72">
        <f>+$G$77</f>
        <v>212</v>
      </c>
      <c r="I93" s="62">
        <f t="shared" si="12"/>
        <v>0</v>
      </c>
      <c r="J93" s="63"/>
      <c r="K93" s="71">
        <f>K34</f>
        <v>0</v>
      </c>
      <c r="L93" s="72">
        <f>+$G$77</f>
        <v>212</v>
      </c>
      <c r="M93" s="62">
        <f t="shared" si="13"/>
        <v>0</v>
      </c>
      <c r="N93" s="63"/>
      <c r="O93" s="64">
        <f t="shared" si="14"/>
        <v>0</v>
      </c>
      <c r="P93" s="65" t="str">
        <f t="shared" si="15"/>
        <v/>
      </c>
      <c r="Q93" s="6"/>
      <c r="R93" s="240"/>
      <c r="S93" s="240"/>
      <c r="AH93" s="240"/>
    </row>
    <row r="94" spans="1:48" x14ac:dyDescent="0.35">
      <c r="A94" s="20"/>
      <c r="B94" s="67" t="str">
        <f>B35</f>
        <v>Rate Rider for Disposition of Lost Revenue Adjustment Mechanism (LRAMVA) - effective until December. 31, 2021</v>
      </c>
      <c r="C94" s="58"/>
      <c r="D94" s="59" t="s">
        <v>31</v>
      </c>
      <c r="E94" s="58"/>
      <c r="F94" s="27"/>
      <c r="G94" s="71">
        <v>9.8999999999999999E-4</v>
      </c>
      <c r="H94" s="72">
        <f>+$G$77</f>
        <v>212</v>
      </c>
      <c r="I94" s="62">
        <f t="shared" si="12"/>
        <v>0.20988000000000001</v>
      </c>
      <c r="J94" s="63"/>
      <c r="K94" s="71">
        <v>0</v>
      </c>
      <c r="L94" s="72">
        <f>+$G$77</f>
        <v>212</v>
      </c>
      <c r="M94" s="62">
        <f t="shared" si="13"/>
        <v>0</v>
      </c>
      <c r="N94" s="63"/>
      <c r="O94" s="64">
        <f t="shared" si="14"/>
        <v>-0.20988000000000001</v>
      </c>
      <c r="P94" s="65" t="str">
        <f t="shared" si="15"/>
        <v/>
      </c>
      <c r="Q94" s="6"/>
      <c r="R94" s="240"/>
      <c r="S94" s="240"/>
      <c r="AH94" s="240"/>
    </row>
    <row r="95" spans="1:48" s="85" customFormat="1" x14ac:dyDescent="0.35">
      <c r="A95" s="74"/>
      <c r="B95" s="159" t="s">
        <v>33</v>
      </c>
      <c r="C95" s="76"/>
      <c r="D95" s="77"/>
      <c r="E95" s="76"/>
      <c r="F95" s="78"/>
      <c r="G95" s="79"/>
      <c r="H95" s="80"/>
      <c r="I95" s="81">
        <f>SUM(I82:I94)</f>
        <v>37.92987999999999</v>
      </c>
      <c r="J95" s="82"/>
      <c r="K95" s="79"/>
      <c r="L95" s="80"/>
      <c r="M95" s="81">
        <f>SUM(M82:M94)</f>
        <v>39.239999999999995</v>
      </c>
      <c r="N95" s="82"/>
      <c r="O95" s="83">
        <f t="shared" si="14"/>
        <v>1.3101200000000048</v>
      </c>
      <c r="P95" s="84">
        <f t="shared" si="15"/>
        <v>3.4540578562336742E-2</v>
      </c>
      <c r="Q95" s="6"/>
      <c r="R95" s="240"/>
      <c r="S95" s="240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5"/>
      <c r="AH95" s="240"/>
      <c r="AI95" s="494"/>
      <c r="AJ95" s="494"/>
      <c r="AK95" s="494"/>
      <c r="AL95" s="494"/>
      <c r="AM95" s="494"/>
      <c r="AN95" s="494"/>
      <c r="AO95" s="494"/>
      <c r="AP95" s="494"/>
      <c r="AQ95" s="494"/>
      <c r="AR95" s="494"/>
      <c r="AS95" s="494"/>
      <c r="AT95" s="494"/>
      <c r="AU95" s="494"/>
      <c r="AV95" s="494"/>
    </row>
    <row r="96" spans="1:48" x14ac:dyDescent="0.35">
      <c r="A96" s="20"/>
      <c r="B96" s="67" t="s">
        <v>34</v>
      </c>
      <c r="C96" s="58"/>
      <c r="D96" s="59" t="s">
        <v>31</v>
      </c>
      <c r="E96" s="58"/>
      <c r="F96" s="27"/>
      <c r="G96" s="86">
        <f>IF(ISBLANK($D75)=TRUE, 0, IF($D75="TOU", $D$187*G112+$D$188*G113+$D$189*G114, IF(AND($D75="non-TOU", H116&gt;0), G116,G115)))</f>
        <v>0.10342000000000001</v>
      </c>
      <c r="H96" s="160">
        <f>$G$77*(1+G126)-$G$77</f>
        <v>6.2540000000000191</v>
      </c>
      <c r="I96" s="70">
        <f>H96*G96</f>
        <v>0.646788680000002</v>
      </c>
      <c r="J96" s="63"/>
      <c r="K96" s="86">
        <f>IF(ISBLANK($D75)=TRUE, 0, IF($D75="TOU", $D$187*K112+$D$188*K113+$D$189*K114, IF(AND($D75="non-TOU", L116&gt;0), K116,K115)))</f>
        <v>0.10342000000000001</v>
      </c>
      <c r="L96" s="72">
        <f>$G$77*(1+K126)-$G$77</f>
        <v>6.2540000000000191</v>
      </c>
      <c r="M96" s="70">
        <f>L96*K96</f>
        <v>0.646788680000002</v>
      </c>
      <c r="N96" s="63"/>
      <c r="O96" s="64">
        <f t="shared" si="14"/>
        <v>0</v>
      </c>
      <c r="P96" s="65">
        <f t="shared" si="15"/>
        <v>0</v>
      </c>
      <c r="Q96" s="6"/>
      <c r="R96" s="240"/>
      <c r="S96" s="240"/>
      <c r="AH96" s="240"/>
    </row>
    <row r="97" spans="1:48" x14ac:dyDescent="0.35">
      <c r="A97" s="20"/>
      <c r="B97" s="67" t="str">
        <f t="shared" ref="B97:B102" si="16">B38</f>
        <v>Rate Rider for Disposition of Deferral/Variance Accounts (2021) - effective until December 31, 2021</v>
      </c>
      <c r="C97" s="58"/>
      <c r="D97" s="59" t="s">
        <v>31</v>
      </c>
      <c r="E97" s="58"/>
      <c r="F97" s="27"/>
      <c r="G97" s="87">
        <v>2.7E-4</v>
      </c>
      <c r="H97" s="88">
        <f>$G$77</f>
        <v>212</v>
      </c>
      <c r="I97" s="70">
        <f t="shared" ref="I97:I102" si="17">H97*G97</f>
        <v>5.7239999999999999E-2</v>
      </c>
      <c r="J97" s="63"/>
      <c r="K97" s="87"/>
      <c r="L97" s="88"/>
      <c r="M97" s="70">
        <f t="shared" ref="M97:M102" si="18">L97*K97</f>
        <v>0</v>
      </c>
      <c r="N97" s="63"/>
      <c r="O97" s="64">
        <f>M97-I97</f>
        <v>-5.7239999999999999E-2</v>
      </c>
      <c r="P97" s="65" t="str">
        <f>IF(OR(I97=0,M97=0),"",(O97/I97))</f>
        <v/>
      </c>
      <c r="Q97" s="6"/>
      <c r="R97" s="240"/>
      <c r="S97" s="240"/>
      <c r="AH97" s="240"/>
    </row>
    <row r="98" spans="1:48" x14ac:dyDescent="0.35">
      <c r="A98" s="20"/>
      <c r="B98" s="67" t="str">
        <f t="shared" si="16"/>
        <v>Rate Rider for Disposition of Deferral/Variance Accounts (2020) - effective until December 31, 2021</v>
      </c>
      <c r="C98" s="58"/>
      <c r="D98" s="59" t="s">
        <v>31</v>
      </c>
      <c r="E98" s="58"/>
      <c r="F98" s="27"/>
      <c r="G98" s="87">
        <v>3.3E-4</v>
      </c>
      <c r="H98" s="88">
        <f>$G$77</f>
        <v>212</v>
      </c>
      <c r="I98" s="70">
        <f t="shared" si="17"/>
        <v>6.9959999999999994E-2</v>
      </c>
      <c r="J98" s="63"/>
      <c r="K98" s="87"/>
      <c r="L98" s="88"/>
      <c r="M98" s="70">
        <f t="shared" si="18"/>
        <v>0</v>
      </c>
      <c r="N98" s="63"/>
      <c r="O98" s="64">
        <f t="shared" ref="O98:O102" si="19">M98-I98</f>
        <v>-6.9959999999999994E-2</v>
      </c>
      <c r="P98" s="65" t="str">
        <f t="shared" ref="P98:P102" si="20">IF(OR(I98=0,M98=0),"",(O98/I98))</f>
        <v/>
      </c>
      <c r="Q98" s="6"/>
      <c r="R98" s="240"/>
      <c r="S98" s="240"/>
      <c r="X98" s="361"/>
      <c r="AH98" s="240"/>
    </row>
    <row r="99" spans="1:48" x14ac:dyDescent="0.35">
      <c r="A99" s="20"/>
      <c r="B99" s="67" t="str">
        <f t="shared" si="16"/>
        <v>Rate Rider for Disposition of Capacity Based Recovery Account (2021) - Applicable only for Class B Customers - effective until December 31, 2021</v>
      </c>
      <c r="C99" s="58"/>
      <c r="D99" s="59" t="s">
        <v>31</v>
      </c>
      <c r="E99" s="58"/>
      <c r="F99" s="27"/>
      <c r="G99" s="87">
        <v>-9.0000000000000006E-5</v>
      </c>
      <c r="H99" s="88">
        <f>$G$77</f>
        <v>212</v>
      </c>
      <c r="I99" s="70">
        <f t="shared" si="17"/>
        <v>-1.908E-2</v>
      </c>
      <c r="J99" s="63"/>
      <c r="K99" s="87"/>
      <c r="L99" s="88"/>
      <c r="M99" s="70">
        <f t="shared" si="18"/>
        <v>0</v>
      </c>
      <c r="N99" s="63"/>
      <c r="O99" s="64">
        <f>M99-I99</f>
        <v>1.908E-2</v>
      </c>
      <c r="P99" s="65" t="str">
        <f>IF(OR(I99=0,M99=0),"",(O99/I99))</f>
        <v/>
      </c>
      <c r="Q99" s="6"/>
      <c r="R99" s="240"/>
      <c r="S99" s="240"/>
      <c r="AH99" s="240"/>
    </row>
    <row r="100" spans="1:48" x14ac:dyDescent="0.35">
      <c r="A100" s="20"/>
      <c r="B100" s="67" t="str">
        <f t="shared" si="16"/>
        <v>Rate Rider for Disposition of Capacity Based Recovery Account (2020) - Applicable only for Class B Customers - effective until December 31, 2021</v>
      </c>
      <c r="C100" s="58"/>
      <c r="D100" s="59" t="s">
        <v>31</v>
      </c>
      <c r="E100" s="58"/>
      <c r="F100" s="27"/>
      <c r="G100" s="87">
        <v>-2.0000000000000002E-5</v>
      </c>
      <c r="H100" s="88">
        <f>$G$77</f>
        <v>212</v>
      </c>
      <c r="I100" s="70">
        <f t="shared" si="17"/>
        <v>-4.2400000000000007E-3</v>
      </c>
      <c r="J100" s="63"/>
      <c r="K100" s="87"/>
      <c r="L100" s="88"/>
      <c r="M100" s="70">
        <f t="shared" si="18"/>
        <v>0</v>
      </c>
      <c r="N100" s="63"/>
      <c r="O100" s="64">
        <f t="shared" si="19"/>
        <v>4.2400000000000007E-3</v>
      </c>
      <c r="P100" s="65" t="str">
        <f t="shared" si="20"/>
        <v/>
      </c>
      <c r="Q100" s="6"/>
      <c r="R100" s="240"/>
      <c r="S100" s="240"/>
      <c r="AH100" s="240"/>
    </row>
    <row r="101" spans="1:48" x14ac:dyDescent="0.35">
      <c r="A101" s="20"/>
      <c r="B101" s="67" t="str">
        <f t="shared" si="16"/>
        <v>Rate Rider for Disposition of Global Adjustment Account (2021) - Applicable only for Non-RPP Customers - effective until December 31, 2021</v>
      </c>
      <c r="C101" s="58"/>
      <c r="D101" s="59" t="s">
        <v>31</v>
      </c>
      <c r="E101" s="58"/>
      <c r="F101" s="27"/>
      <c r="G101" s="87">
        <v>2.3900000000000002E-3</v>
      </c>
      <c r="H101" s="88"/>
      <c r="I101" s="70">
        <f t="shared" si="17"/>
        <v>0</v>
      </c>
      <c r="J101" s="63"/>
      <c r="K101" s="87"/>
      <c r="L101" s="88"/>
      <c r="M101" s="70">
        <f t="shared" si="18"/>
        <v>0</v>
      </c>
      <c r="N101" s="63"/>
      <c r="O101" s="64">
        <f>M101-I101</f>
        <v>0</v>
      </c>
      <c r="P101" s="65" t="str">
        <f>IF(OR(I101=0,M101=0),"",(O101/I101))</f>
        <v/>
      </c>
      <c r="Q101" s="6"/>
      <c r="R101" s="66"/>
      <c r="S101" s="66"/>
      <c r="T101" s="260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66"/>
    </row>
    <row r="102" spans="1:48" x14ac:dyDescent="0.35">
      <c r="A102" s="20"/>
      <c r="B102" s="67" t="str">
        <f t="shared" si="16"/>
        <v>Rate Rider for Disposition of Global Adjustment Account (2020) - Applicable only for Non-RPP Customers - effective until December 31, 2021</v>
      </c>
      <c r="C102" s="58"/>
      <c r="D102" s="59" t="s">
        <v>31</v>
      </c>
      <c r="E102" s="58"/>
      <c r="F102" s="27"/>
      <c r="G102" s="87">
        <v>-1.5900000000000001E-3</v>
      </c>
      <c r="H102" s="88"/>
      <c r="I102" s="70">
        <f t="shared" si="17"/>
        <v>0</v>
      </c>
      <c r="J102" s="63"/>
      <c r="K102" s="87"/>
      <c r="L102" s="88"/>
      <c r="M102" s="70">
        <f t="shared" si="18"/>
        <v>0</v>
      </c>
      <c r="N102" s="63"/>
      <c r="O102" s="64">
        <f t="shared" si="19"/>
        <v>0</v>
      </c>
      <c r="P102" s="65" t="str">
        <f t="shared" si="20"/>
        <v/>
      </c>
      <c r="Q102" s="6"/>
      <c r="R102" s="240"/>
      <c r="S102" s="240"/>
      <c r="AH102" s="240"/>
    </row>
    <row r="103" spans="1:48" x14ac:dyDescent="0.35">
      <c r="A103" s="20"/>
      <c r="B103" s="67" t="s">
        <v>41</v>
      </c>
      <c r="C103" s="58"/>
      <c r="D103" s="59" t="s">
        <v>19</v>
      </c>
      <c r="E103" s="58"/>
      <c r="F103" s="27"/>
      <c r="G103" s="90">
        <f>G44</f>
        <v>0.56219178082191779</v>
      </c>
      <c r="H103" s="61">
        <v>1</v>
      </c>
      <c r="I103" s="70">
        <f>H103*G103</f>
        <v>0.56219178082191779</v>
      </c>
      <c r="J103" s="63"/>
      <c r="K103" s="90">
        <f>+$G$103</f>
        <v>0.56219178082191779</v>
      </c>
      <c r="L103" s="61">
        <v>1</v>
      </c>
      <c r="M103" s="70">
        <f>L103*K103</f>
        <v>0.56219178082191779</v>
      </c>
      <c r="N103" s="63"/>
      <c r="O103" s="64">
        <f t="shared" si="14"/>
        <v>0</v>
      </c>
      <c r="P103" s="65">
        <f t="shared" si="15"/>
        <v>0</v>
      </c>
      <c r="Q103" s="6"/>
      <c r="R103" s="240"/>
      <c r="S103" s="240"/>
      <c r="AH103" s="240"/>
    </row>
    <row r="104" spans="1:48" s="85" customFormat="1" x14ac:dyDescent="0.35">
      <c r="A104" s="74"/>
      <c r="B104" s="91" t="s">
        <v>42</v>
      </c>
      <c r="C104" s="92"/>
      <c r="D104" s="93"/>
      <c r="E104" s="92"/>
      <c r="F104" s="78"/>
      <c r="G104" s="94"/>
      <c r="H104" s="95"/>
      <c r="I104" s="96">
        <f>SUM(I96:I103)+I95</f>
        <v>39.242740460821906</v>
      </c>
      <c r="J104" s="82"/>
      <c r="K104" s="94"/>
      <c r="L104" s="95"/>
      <c r="M104" s="96">
        <f>SUM(M96:M103)+M95</f>
        <v>40.448980460821915</v>
      </c>
      <c r="N104" s="82"/>
      <c r="O104" s="83">
        <f t="shared" si="14"/>
        <v>1.2062400000000082</v>
      </c>
      <c r="P104" s="84">
        <f t="shared" si="15"/>
        <v>3.0737914473742248E-2</v>
      </c>
      <c r="Q104" s="6"/>
      <c r="R104" s="66"/>
      <c r="S104" s="66"/>
      <c r="T104" s="260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66"/>
      <c r="AI104" s="494"/>
      <c r="AJ104" s="494"/>
      <c r="AK104" s="494"/>
      <c r="AL104" s="494"/>
      <c r="AM104" s="494"/>
      <c r="AN104" s="494"/>
      <c r="AO104" s="494"/>
      <c r="AP104" s="494"/>
      <c r="AQ104" s="494"/>
      <c r="AR104" s="494"/>
      <c r="AS104" s="494"/>
      <c r="AT104" s="494"/>
      <c r="AU104" s="494"/>
      <c r="AV104" s="494"/>
    </row>
    <row r="105" spans="1:48" x14ac:dyDescent="0.35">
      <c r="A105" s="20"/>
      <c r="B105" s="97" t="s">
        <v>43</v>
      </c>
      <c r="C105" s="27"/>
      <c r="D105" s="59" t="s">
        <v>31</v>
      </c>
      <c r="E105" s="27"/>
      <c r="F105" s="27"/>
      <c r="G105" s="71">
        <v>8.2100000000000003E-3</v>
      </c>
      <c r="H105" s="98">
        <f>$G$77*(1+G126)</f>
        <v>218.25400000000002</v>
      </c>
      <c r="I105" s="62">
        <f>H105*G105</f>
        <v>1.7918653400000002</v>
      </c>
      <c r="J105" s="63"/>
      <c r="K105" s="71">
        <f>+$K$46</f>
        <v>1.0416855437046329E-2</v>
      </c>
      <c r="L105" s="98">
        <f>$G$77*(1+K126)</f>
        <v>218.25400000000002</v>
      </c>
      <c r="M105" s="62">
        <f>L105*K105</f>
        <v>2.2735203665571095</v>
      </c>
      <c r="N105" s="63"/>
      <c r="O105" s="64">
        <f t="shared" si="14"/>
        <v>0.48165502655710934</v>
      </c>
      <c r="P105" s="65">
        <f t="shared" si="15"/>
        <v>0.26880090585217153</v>
      </c>
      <c r="Q105" s="6"/>
      <c r="R105" s="66"/>
      <c r="S105" s="66"/>
      <c r="T105" s="260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66"/>
    </row>
    <row r="106" spans="1:48" x14ac:dyDescent="0.35">
      <c r="A106" s="20"/>
      <c r="B106" s="97" t="s">
        <v>44</v>
      </c>
      <c r="C106" s="27"/>
      <c r="D106" s="59" t="s">
        <v>31</v>
      </c>
      <c r="E106" s="27"/>
      <c r="F106" s="27"/>
      <c r="G106" s="71">
        <v>6.62E-3</v>
      </c>
      <c r="H106" s="99">
        <f>+H105</f>
        <v>218.25400000000002</v>
      </c>
      <c r="I106" s="62">
        <f>H106*G106</f>
        <v>1.4448414800000002</v>
      </c>
      <c r="J106" s="63"/>
      <c r="K106" s="71">
        <f>+$K$47</f>
        <v>6.932461183505656E-3</v>
      </c>
      <c r="L106" s="99">
        <f>+L105</f>
        <v>218.25400000000002</v>
      </c>
      <c r="M106" s="62">
        <f>L106*K106</f>
        <v>1.5130373831448436</v>
      </c>
      <c r="N106" s="63"/>
      <c r="O106" s="64">
        <f t="shared" si="14"/>
        <v>6.8195903144843362E-2</v>
      </c>
      <c r="P106" s="65">
        <f t="shared" si="15"/>
        <v>4.7199574547682109E-2</v>
      </c>
      <c r="Q106" s="6"/>
      <c r="R106" s="66"/>
      <c r="S106" s="66"/>
      <c r="T106" s="260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66"/>
    </row>
    <row r="107" spans="1:48" s="85" customFormat="1" x14ac:dyDescent="0.35">
      <c r="A107" s="74"/>
      <c r="B107" s="91" t="s">
        <v>45</v>
      </c>
      <c r="C107" s="76"/>
      <c r="D107" s="93"/>
      <c r="E107" s="76"/>
      <c r="F107" s="100"/>
      <c r="G107" s="101"/>
      <c r="H107" s="102"/>
      <c r="I107" s="96">
        <f>SUM(I104:I106)</f>
        <v>42.479447280821908</v>
      </c>
      <c r="J107" s="103"/>
      <c r="K107" s="101"/>
      <c r="L107" s="102"/>
      <c r="M107" s="96">
        <f>SUM(M104:M106)</f>
        <v>44.235538210523863</v>
      </c>
      <c r="N107" s="103"/>
      <c r="O107" s="83">
        <f t="shared" si="14"/>
        <v>1.7560909297019549</v>
      </c>
      <c r="P107" s="84">
        <f t="shared" si="15"/>
        <v>4.1339778224816333E-2</v>
      </c>
      <c r="Q107" s="6"/>
      <c r="R107" s="66"/>
      <c r="S107" s="66"/>
      <c r="T107" s="260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66"/>
      <c r="AI107" s="494"/>
      <c r="AJ107" s="494"/>
      <c r="AK107" s="494"/>
      <c r="AL107" s="494"/>
      <c r="AM107" s="494"/>
      <c r="AN107" s="494"/>
      <c r="AO107" s="494"/>
      <c r="AP107" s="494"/>
      <c r="AQ107" s="494"/>
      <c r="AR107" s="494"/>
      <c r="AS107" s="494"/>
      <c r="AT107" s="494"/>
      <c r="AU107" s="494"/>
      <c r="AV107" s="494"/>
    </row>
    <row r="108" spans="1:48" x14ac:dyDescent="0.35">
      <c r="A108" s="20"/>
      <c r="B108" s="58" t="s">
        <v>46</v>
      </c>
      <c r="C108" s="58"/>
      <c r="D108" s="59" t="s">
        <v>31</v>
      </c>
      <c r="E108" s="58"/>
      <c r="F108" s="27"/>
      <c r="G108" s="104">
        <f>+$G$49</f>
        <v>3.0000000000000001E-3</v>
      </c>
      <c r="H108" s="88">
        <f>+H105</f>
        <v>218.25400000000002</v>
      </c>
      <c r="I108" s="70">
        <f t="shared" ref="I108:I118" si="21">H108*G108</f>
        <v>0.65476200000000007</v>
      </c>
      <c r="J108" s="63"/>
      <c r="K108" s="104">
        <f>+$G$49</f>
        <v>3.0000000000000001E-3</v>
      </c>
      <c r="L108" s="88">
        <f>+L105</f>
        <v>218.25400000000002</v>
      </c>
      <c r="M108" s="70">
        <f t="shared" ref="M108:M118" si="22">L108*K108</f>
        <v>0.65476200000000007</v>
      </c>
      <c r="N108" s="63"/>
      <c r="O108" s="64">
        <f t="shared" si="14"/>
        <v>0</v>
      </c>
      <c r="P108" s="65">
        <f t="shared" si="15"/>
        <v>0</v>
      </c>
      <c r="Q108" s="6"/>
      <c r="R108" s="66"/>
      <c r="S108" s="66"/>
      <c r="T108" s="260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66"/>
    </row>
    <row r="109" spans="1:48" x14ac:dyDescent="0.35">
      <c r="A109" s="20"/>
      <c r="B109" s="58" t="s">
        <v>47</v>
      </c>
      <c r="C109" s="58"/>
      <c r="D109" s="59" t="s">
        <v>31</v>
      </c>
      <c r="E109" s="58"/>
      <c r="F109" s="27"/>
      <c r="G109" s="104">
        <f>+$G$50</f>
        <v>5.0000000000000001E-4</v>
      </c>
      <c r="H109" s="88">
        <f>+H105</f>
        <v>218.25400000000002</v>
      </c>
      <c r="I109" s="70">
        <f t="shared" si="21"/>
        <v>0.10912700000000002</v>
      </c>
      <c r="J109" s="63"/>
      <c r="K109" s="104">
        <f>+$G$50</f>
        <v>5.0000000000000001E-4</v>
      </c>
      <c r="L109" s="88">
        <f>+L105</f>
        <v>218.25400000000002</v>
      </c>
      <c r="M109" s="70">
        <f t="shared" si="22"/>
        <v>0.10912700000000002</v>
      </c>
      <c r="N109" s="63"/>
      <c r="O109" s="64">
        <f t="shared" si="14"/>
        <v>0</v>
      </c>
      <c r="P109" s="65">
        <f t="shared" si="15"/>
        <v>0</v>
      </c>
      <c r="Q109" s="6"/>
      <c r="R109" s="66"/>
      <c r="S109" s="66"/>
      <c r="T109" s="260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66"/>
    </row>
    <row r="110" spans="1:48" x14ac:dyDescent="0.35">
      <c r="A110" s="20"/>
      <c r="B110" s="58" t="s">
        <v>48</v>
      </c>
      <c r="C110" s="58"/>
      <c r="D110" s="59" t="s">
        <v>31</v>
      </c>
      <c r="E110" s="58"/>
      <c r="F110" s="27"/>
      <c r="G110" s="104">
        <f>+$G$51</f>
        <v>4.0000000000000002E-4</v>
      </c>
      <c r="H110" s="88">
        <f>+H105</f>
        <v>218.25400000000002</v>
      </c>
      <c r="I110" s="70">
        <f t="shared" si="21"/>
        <v>8.7301600000000007E-2</v>
      </c>
      <c r="J110" s="63"/>
      <c r="K110" s="104">
        <f>+$G$51</f>
        <v>4.0000000000000002E-4</v>
      </c>
      <c r="L110" s="88">
        <f>+L105</f>
        <v>218.25400000000002</v>
      </c>
      <c r="M110" s="70">
        <f t="shared" si="22"/>
        <v>8.7301600000000007E-2</v>
      </c>
      <c r="N110" s="63"/>
      <c r="O110" s="64">
        <f t="shared" si="14"/>
        <v>0</v>
      </c>
      <c r="P110" s="65">
        <f t="shared" si="15"/>
        <v>0</v>
      </c>
      <c r="Q110" s="6"/>
      <c r="R110" s="240"/>
      <c r="S110" s="240"/>
      <c r="AH110" s="240"/>
    </row>
    <row r="111" spans="1:48" x14ac:dyDescent="0.35">
      <c r="A111" s="20"/>
      <c r="B111" s="58" t="s">
        <v>49</v>
      </c>
      <c r="C111" s="58"/>
      <c r="D111" s="59" t="s">
        <v>19</v>
      </c>
      <c r="E111" s="58"/>
      <c r="F111" s="27"/>
      <c r="G111" s="105">
        <f>+$G$52</f>
        <v>0.25</v>
      </c>
      <c r="H111" s="61">
        <v>1</v>
      </c>
      <c r="I111" s="62">
        <f t="shared" si="21"/>
        <v>0.25</v>
      </c>
      <c r="J111" s="63"/>
      <c r="K111" s="105">
        <f>+$G$52</f>
        <v>0.25</v>
      </c>
      <c r="L111" s="61">
        <v>1</v>
      </c>
      <c r="M111" s="62">
        <f t="shared" si="22"/>
        <v>0.25</v>
      </c>
      <c r="N111" s="63"/>
      <c r="O111" s="64">
        <f t="shared" si="14"/>
        <v>0</v>
      </c>
      <c r="P111" s="65">
        <f t="shared" si="15"/>
        <v>0</v>
      </c>
      <c r="Q111" s="6"/>
      <c r="R111" s="240"/>
      <c r="S111" s="240"/>
      <c r="AH111" s="240"/>
    </row>
    <row r="112" spans="1:48" x14ac:dyDescent="0.35">
      <c r="A112" s="20"/>
      <c r="B112" s="58" t="s">
        <v>50</v>
      </c>
      <c r="C112" s="58"/>
      <c r="D112" s="59" t="s">
        <v>31</v>
      </c>
      <c r="E112" s="58"/>
      <c r="F112" s="27"/>
      <c r="G112" s="104">
        <f>+$G$53</f>
        <v>8.2000000000000003E-2</v>
      </c>
      <c r="H112" s="88">
        <f>D187*$G$77</f>
        <v>135.68</v>
      </c>
      <c r="I112" s="70">
        <f t="shared" si="21"/>
        <v>11.125760000000001</v>
      </c>
      <c r="J112" s="63"/>
      <c r="K112" s="104">
        <f>+$G$53</f>
        <v>8.2000000000000003E-2</v>
      </c>
      <c r="L112" s="88">
        <f t="shared" ref="L112:L118" si="23">$H112</f>
        <v>135.68</v>
      </c>
      <c r="M112" s="70">
        <f t="shared" si="22"/>
        <v>11.125760000000001</v>
      </c>
      <c r="N112" s="63"/>
      <c r="O112" s="64">
        <f t="shared" si="14"/>
        <v>0</v>
      </c>
      <c r="P112" s="65">
        <f t="shared" si="15"/>
        <v>0</v>
      </c>
      <c r="Q112" s="6"/>
      <c r="R112" s="240"/>
      <c r="S112" s="240"/>
      <c r="AH112" s="240"/>
    </row>
    <row r="113" spans="1:34" x14ac:dyDescent="0.35">
      <c r="A113" s="20"/>
      <c r="B113" s="58" t="s">
        <v>51</v>
      </c>
      <c r="C113" s="58"/>
      <c r="D113" s="59" t="s">
        <v>31</v>
      </c>
      <c r="E113" s="58"/>
      <c r="F113" s="27"/>
      <c r="G113" s="104">
        <f>+$G$54</f>
        <v>0.113</v>
      </c>
      <c r="H113" s="88">
        <f>D188*$G$77</f>
        <v>38.159999999999997</v>
      </c>
      <c r="I113" s="70">
        <f t="shared" si="21"/>
        <v>4.3120799999999999</v>
      </c>
      <c r="J113" s="63"/>
      <c r="K113" s="104">
        <f>+$G$54</f>
        <v>0.113</v>
      </c>
      <c r="L113" s="88">
        <f t="shared" si="23"/>
        <v>38.159999999999997</v>
      </c>
      <c r="M113" s="70">
        <f t="shared" si="22"/>
        <v>4.3120799999999999</v>
      </c>
      <c r="N113" s="63"/>
      <c r="O113" s="64">
        <f t="shared" si="14"/>
        <v>0</v>
      </c>
      <c r="P113" s="65">
        <f t="shared" si="15"/>
        <v>0</v>
      </c>
      <c r="Q113" s="6"/>
      <c r="R113" s="240"/>
      <c r="S113" s="240"/>
      <c r="AH113" s="240"/>
    </row>
    <row r="114" spans="1:34" x14ac:dyDescent="0.35">
      <c r="A114" s="20"/>
      <c r="B114" s="58" t="s">
        <v>52</v>
      </c>
      <c r="C114" s="58"/>
      <c r="D114" s="59" t="s">
        <v>31</v>
      </c>
      <c r="E114" s="58"/>
      <c r="F114" s="27"/>
      <c r="G114" s="104">
        <f>+$G$55</f>
        <v>0.17</v>
      </c>
      <c r="H114" s="88">
        <f>D189*$G$77</f>
        <v>38.159999999999997</v>
      </c>
      <c r="I114" s="70">
        <f t="shared" si="21"/>
        <v>6.4871999999999996</v>
      </c>
      <c r="J114" s="63"/>
      <c r="K114" s="104">
        <f>+$G$55</f>
        <v>0.17</v>
      </c>
      <c r="L114" s="88">
        <f t="shared" si="23"/>
        <v>38.159999999999997</v>
      </c>
      <c r="M114" s="70">
        <f t="shared" si="22"/>
        <v>6.4871999999999996</v>
      </c>
      <c r="N114" s="63"/>
      <c r="O114" s="64">
        <f t="shared" si="14"/>
        <v>0</v>
      </c>
      <c r="P114" s="65">
        <f t="shared" si="15"/>
        <v>0</v>
      </c>
      <c r="Q114" s="6"/>
      <c r="R114" s="240"/>
      <c r="S114" s="240"/>
      <c r="AH114" s="240"/>
    </row>
    <row r="115" spans="1:34" x14ac:dyDescent="0.35">
      <c r="A115" s="20"/>
      <c r="B115" s="58" t="s">
        <v>53</v>
      </c>
      <c r="C115" s="58"/>
      <c r="D115" s="59" t="s">
        <v>31</v>
      </c>
      <c r="E115" s="58"/>
      <c r="F115" s="27"/>
      <c r="G115" s="104">
        <f>+$G$56</f>
        <v>9.8000000000000004E-2</v>
      </c>
      <c r="H115" s="88">
        <f>H56</f>
        <v>600</v>
      </c>
      <c r="I115" s="70">
        <f t="shared" si="21"/>
        <v>58.800000000000004</v>
      </c>
      <c r="J115" s="63"/>
      <c r="K115" s="104">
        <f>+$G$56</f>
        <v>9.8000000000000004E-2</v>
      </c>
      <c r="L115" s="88">
        <f t="shared" si="23"/>
        <v>600</v>
      </c>
      <c r="M115" s="70">
        <f t="shared" si="22"/>
        <v>58.800000000000004</v>
      </c>
      <c r="N115" s="63"/>
      <c r="O115" s="64">
        <f t="shared" si="14"/>
        <v>0</v>
      </c>
      <c r="P115" s="65">
        <f t="shared" si="15"/>
        <v>0</v>
      </c>
      <c r="Q115" s="6"/>
      <c r="R115" s="240"/>
      <c r="S115" s="240"/>
      <c r="AH115" s="240"/>
    </row>
    <row r="116" spans="1:34" x14ac:dyDescent="0.35">
      <c r="A116" s="20"/>
      <c r="B116" s="58" t="s">
        <v>54</v>
      </c>
      <c r="C116" s="58"/>
      <c r="D116" s="59" t="s">
        <v>31</v>
      </c>
      <c r="E116" s="58"/>
      <c r="F116" s="27"/>
      <c r="G116" s="104">
        <f>+$G$57</f>
        <v>0.115</v>
      </c>
      <c r="H116" s="88">
        <f>H57</f>
        <v>150</v>
      </c>
      <c r="I116" s="70">
        <f t="shared" si="21"/>
        <v>17.25</v>
      </c>
      <c r="J116" s="63"/>
      <c r="K116" s="104">
        <f>+$G$57</f>
        <v>0.115</v>
      </c>
      <c r="L116" s="88">
        <f t="shared" si="23"/>
        <v>150</v>
      </c>
      <c r="M116" s="70">
        <f t="shared" si="22"/>
        <v>17.25</v>
      </c>
      <c r="N116" s="63"/>
      <c r="O116" s="64">
        <f t="shared" si="14"/>
        <v>0</v>
      </c>
      <c r="P116" s="65">
        <f t="shared" si="15"/>
        <v>0</v>
      </c>
      <c r="Q116" s="6"/>
      <c r="R116" s="240"/>
      <c r="S116" s="240"/>
      <c r="AH116" s="240"/>
    </row>
    <row r="117" spans="1:34" x14ac:dyDescent="0.35">
      <c r="A117" s="20"/>
      <c r="B117" s="58" t="s">
        <v>55</v>
      </c>
      <c r="C117" s="58"/>
      <c r="D117" s="59" t="s">
        <v>31</v>
      </c>
      <c r="E117" s="58"/>
      <c r="F117" s="27"/>
      <c r="G117" s="104">
        <f>+$G$59</f>
        <v>0.26889999999999997</v>
      </c>
      <c r="H117" s="88">
        <f>H58</f>
        <v>0</v>
      </c>
      <c r="I117" s="70">
        <f t="shared" si="21"/>
        <v>0</v>
      </c>
      <c r="J117" s="63"/>
      <c r="K117" s="104">
        <f>+$G$59</f>
        <v>0.26889999999999997</v>
      </c>
      <c r="L117" s="88">
        <f t="shared" si="23"/>
        <v>0</v>
      </c>
      <c r="M117" s="70">
        <f t="shared" si="22"/>
        <v>0</v>
      </c>
      <c r="N117" s="63"/>
      <c r="O117" s="64">
        <f t="shared" si="14"/>
        <v>0</v>
      </c>
      <c r="P117" s="65" t="str">
        <f t="shared" si="15"/>
        <v/>
      </c>
      <c r="Q117" s="6"/>
      <c r="R117" s="240"/>
      <c r="S117" s="240"/>
      <c r="AH117" s="240"/>
    </row>
    <row r="118" spans="1:34" ht="15" thickBot="1" x14ac:dyDescent="0.4">
      <c r="A118" s="20"/>
      <c r="B118" s="58" t="s">
        <v>56</v>
      </c>
      <c r="C118" s="58"/>
      <c r="D118" s="59" t="s">
        <v>31</v>
      </c>
      <c r="E118" s="58"/>
      <c r="F118" s="27"/>
      <c r="G118" s="104">
        <f>+$G$59</f>
        <v>0.26889999999999997</v>
      </c>
      <c r="H118" s="88">
        <f>H59</f>
        <v>0</v>
      </c>
      <c r="I118" s="70">
        <f t="shared" si="21"/>
        <v>0</v>
      </c>
      <c r="J118" s="63"/>
      <c r="K118" s="104">
        <f>+$G$59</f>
        <v>0.26889999999999997</v>
      </c>
      <c r="L118" s="88">
        <f t="shared" si="23"/>
        <v>0</v>
      </c>
      <c r="M118" s="70">
        <f t="shared" si="22"/>
        <v>0</v>
      </c>
      <c r="N118" s="63"/>
      <c r="O118" s="64">
        <f t="shared" si="14"/>
        <v>0</v>
      </c>
      <c r="P118" s="65" t="str">
        <f t="shared" si="15"/>
        <v/>
      </c>
      <c r="Q118" s="6"/>
      <c r="R118" s="240"/>
      <c r="S118" s="240"/>
      <c r="AH118" s="240"/>
    </row>
    <row r="119" spans="1:34" ht="15" thickBot="1" x14ac:dyDescent="0.4">
      <c r="A119" s="20"/>
      <c r="B119" s="110"/>
      <c r="C119" s="111"/>
      <c r="D119" s="112"/>
      <c r="E119" s="111"/>
      <c r="F119" s="113"/>
      <c r="G119" s="114"/>
      <c r="H119" s="115"/>
      <c r="I119" s="116"/>
      <c r="J119" s="117"/>
      <c r="K119" s="114"/>
      <c r="L119" s="115"/>
      <c r="M119" s="116"/>
      <c r="N119" s="117"/>
      <c r="O119" s="118"/>
      <c r="P119" s="119"/>
      <c r="Q119" s="6"/>
      <c r="R119" s="66"/>
      <c r="S119" s="66"/>
      <c r="T119" s="260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66"/>
    </row>
    <row r="120" spans="1:34" x14ac:dyDescent="0.35">
      <c r="A120" s="20"/>
      <c r="B120" s="120" t="s">
        <v>57</v>
      </c>
      <c r="C120" s="58"/>
      <c r="D120" s="26"/>
      <c r="E120" s="58"/>
      <c r="F120" s="121"/>
      <c r="G120" s="122"/>
      <c r="H120" s="122"/>
      <c r="I120" s="123">
        <f>SUM(I108:I114,I107)</f>
        <v>65.505677880821906</v>
      </c>
      <c r="J120" s="124"/>
      <c r="K120" s="122"/>
      <c r="L120" s="122"/>
      <c r="M120" s="123">
        <f>SUM(M108:M114,M107)</f>
        <v>67.261768810523876</v>
      </c>
      <c r="N120" s="124"/>
      <c r="O120" s="125">
        <f>M120-I120</f>
        <v>1.7560909297019691</v>
      </c>
      <c r="P120" s="126">
        <f>IF(OR(I120=0,M120=0),"",(O120/I120))</f>
        <v>2.6808224668660358E-2</v>
      </c>
      <c r="Q120" s="6"/>
      <c r="R120" s="66"/>
      <c r="S120" s="66"/>
      <c r="T120" s="260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66"/>
    </row>
    <row r="121" spans="1:34" x14ac:dyDescent="0.35">
      <c r="A121" s="20"/>
      <c r="B121" s="120" t="s">
        <v>58</v>
      </c>
      <c r="C121" s="58"/>
      <c r="D121" s="26"/>
      <c r="E121" s="58"/>
      <c r="F121" s="121"/>
      <c r="G121" s="128">
        <f>G62</f>
        <v>-0.17</v>
      </c>
      <c r="H121" s="129"/>
      <c r="I121" s="64">
        <f>+I120*G121</f>
        <v>-11.135965239739726</v>
      </c>
      <c r="J121" s="124"/>
      <c r="K121" s="128">
        <f>$G$121</f>
        <v>-0.17</v>
      </c>
      <c r="L121" s="129"/>
      <c r="M121" s="64">
        <f>+M120*K121</f>
        <v>-11.43450069778906</v>
      </c>
      <c r="N121" s="124"/>
      <c r="O121" s="64">
        <f>M121-I121</f>
        <v>-0.29853545804933468</v>
      </c>
      <c r="P121" s="65">
        <f>IF(OR(I121=0,M121=0),"",(O121/I121))</f>
        <v>2.6808224668660351E-2</v>
      </c>
      <c r="Q121" s="6"/>
      <c r="R121" s="66"/>
      <c r="S121" s="66"/>
      <c r="T121" s="260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66"/>
    </row>
    <row r="122" spans="1:34" x14ac:dyDescent="0.35">
      <c r="A122" s="20"/>
      <c r="B122" s="161" t="s">
        <v>59</v>
      </c>
      <c r="C122" s="58"/>
      <c r="D122" s="26"/>
      <c r="E122" s="58"/>
      <c r="F122" s="131"/>
      <c r="G122" s="132">
        <v>0.13</v>
      </c>
      <c r="H122" s="69"/>
      <c r="I122" s="64">
        <f>I120*G122</f>
        <v>8.5157381245068482</v>
      </c>
      <c r="J122" s="133"/>
      <c r="K122" s="132">
        <v>0.13</v>
      </c>
      <c r="L122" s="69"/>
      <c r="M122" s="64">
        <f>M120*K122</f>
        <v>8.744029945368105</v>
      </c>
      <c r="N122" s="133"/>
      <c r="O122" s="64">
        <f>M122-I122</f>
        <v>0.22829182086125677</v>
      </c>
      <c r="P122" s="65">
        <f>IF(OR(I122=0,M122=0),"",(O122/I122))</f>
        <v>2.6808224668660452E-2</v>
      </c>
      <c r="Q122" s="6"/>
      <c r="R122" s="66"/>
      <c r="S122" s="66"/>
      <c r="T122" s="260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66"/>
    </row>
    <row r="123" spans="1:34" ht="15" thickBot="1" x14ac:dyDescent="0.4">
      <c r="A123" s="20"/>
      <c r="B123" s="516" t="s">
        <v>60</v>
      </c>
      <c r="C123" s="516"/>
      <c r="D123" s="516"/>
      <c r="E123" s="162"/>
      <c r="F123" s="136"/>
      <c r="G123" s="137"/>
      <c r="H123" s="137"/>
      <c r="I123" s="138">
        <f>SUM(I120:I122)</f>
        <v>62.885450765589027</v>
      </c>
      <c r="J123" s="139"/>
      <c r="K123" s="137"/>
      <c r="L123" s="137"/>
      <c r="M123" s="138">
        <f>SUM(M120:M122)</f>
        <v>64.571298058102911</v>
      </c>
      <c r="N123" s="139"/>
      <c r="O123" s="140">
        <f>M123-I123</f>
        <v>1.6858472925138841</v>
      </c>
      <c r="P123" s="141">
        <f>IF(OR(I123=0,M123=0),"",(O123/I123))</f>
        <v>2.6808224668660261E-2</v>
      </c>
      <c r="Q123" s="6"/>
      <c r="R123" s="66"/>
      <c r="S123" s="66"/>
      <c r="T123" s="260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66"/>
    </row>
    <row r="124" spans="1:34" ht="15" thickBot="1" x14ac:dyDescent="0.4">
      <c r="A124" s="143"/>
      <c r="B124" s="144" t="s">
        <v>61</v>
      </c>
      <c r="C124" s="145"/>
      <c r="D124" s="146"/>
      <c r="E124" s="145"/>
      <c r="F124" s="147"/>
      <c r="G124" s="114"/>
      <c r="H124" s="163"/>
      <c r="I124" s="164"/>
      <c r="J124" s="165"/>
      <c r="K124" s="504"/>
      <c r="L124" s="163"/>
      <c r="M124" s="164"/>
      <c r="N124" s="165"/>
      <c r="O124" s="503"/>
      <c r="P124" s="166"/>
      <c r="Q124" s="6"/>
      <c r="R124" s="66"/>
      <c r="S124" s="66"/>
      <c r="T124" s="260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66"/>
    </row>
    <row r="125" spans="1:34" x14ac:dyDescent="0.35">
      <c r="A125" s="20"/>
      <c r="B125" s="20"/>
      <c r="C125" s="20"/>
      <c r="D125" s="26"/>
      <c r="E125" s="20"/>
      <c r="F125" s="20"/>
      <c r="G125" s="27"/>
      <c r="H125" s="27"/>
      <c r="I125" s="49"/>
      <c r="J125" s="27"/>
      <c r="K125" s="27"/>
      <c r="L125" s="27"/>
      <c r="M125" s="49"/>
      <c r="N125" s="27"/>
      <c r="O125" s="27"/>
      <c r="P125" s="27"/>
      <c r="Q125" s="6"/>
      <c r="R125" s="66"/>
      <c r="S125" s="66"/>
      <c r="T125" s="260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66"/>
    </row>
    <row r="126" spans="1:34" x14ac:dyDescent="0.35">
      <c r="A126" s="20"/>
      <c r="B126" s="45" t="s">
        <v>62</v>
      </c>
      <c r="C126" s="20"/>
      <c r="D126" s="26"/>
      <c r="E126" s="20"/>
      <c r="F126" s="20"/>
      <c r="G126" s="153">
        <v>2.9499999999999998E-2</v>
      </c>
      <c r="H126" s="27"/>
      <c r="I126" s="27"/>
      <c r="J126" s="27"/>
      <c r="K126" s="153">
        <v>2.9499999999999998E-2</v>
      </c>
      <c r="L126" s="27"/>
      <c r="M126" s="27"/>
      <c r="N126" s="27"/>
      <c r="O126" s="27"/>
      <c r="P126" s="27"/>
      <c r="Q126" s="6"/>
      <c r="R126" s="240"/>
      <c r="S126" s="240"/>
      <c r="AH126" s="240"/>
    </row>
    <row r="127" spans="1:34" x14ac:dyDescent="0.35">
      <c r="Q127" s="6"/>
      <c r="R127" s="240"/>
      <c r="S127" s="240"/>
      <c r="AH127" s="240"/>
    </row>
    <row r="128" spans="1:34" ht="18" x14ac:dyDescent="0.4">
      <c r="A128" s="20"/>
      <c r="B128" s="518" t="s">
        <v>0</v>
      </c>
      <c r="C128" s="518"/>
      <c r="D128" s="518"/>
      <c r="E128" s="518"/>
      <c r="F128" s="518"/>
      <c r="G128" s="518"/>
      <c r="H128" s="518"/>
      <c r="I128" s="518"/>
      <c r="J128" s="518"/>
      <c r="Q128" s="6"/>
      <c r="R128" s="240"/>
      <c r="S128" s="240"/>
      <c r="AH128" s="240"/>
    </row>
    <row r="129" spans="1:34" ht="18" x14ac:dyDescent="0.4">
      <c r="A129" s="20"/>
      <c r="B129" s="518" t="s">
        <v>1</v>
      </c>
      <c r="C129" s="518"/>
      <c r="D129" s="518"/>
      <c r="E129" s="518"/>
      <c r="F129" s="518"/>
      <c r="G129" s="518"/>
      <c r="H129" s="518"/>
      <c r="I129" s="518"/>
      <c r="J129" s="518"/>
      <c r="Q129" s="6"/>
      <c r="R129" s="240"/>
      <c r="S129" s="240"/>
      <c r="AH129" s="240"/>
    </row>
    <row r="130" spans="1:34" x14ac:dyDescent="0.35">
      <c r="A130" s="20"/>
      <c r="B130" s="20"/>
      <c r="C130" s="20"/>
      <c r="D130" s="26"/>
      <c r="E130" s="20"/>
      <c r="F130" s="20"/>
      <c r="G130" s="27"/>
      <c r="H130" s="27"/>
      <c r="Q130" s="6"/>
      <c r="R130" s="240"/>
      <c r="S130" s="240"/>
      <c r="AH130" s="240"/>
    </row>
    <row r="131" spans="1:34" x14ac:dyDescent="0.35">
      <c r="A131" s="20"/>
      <c r="B131" s="20"/>
      <c r="C131" s="20"/>
      <c r="D131" s="26"/>
      <c r="E131" s="20"/>
      <c r="F131" s="20"/>
      <c r="G131" s="27"/>
      <c r="H131" s="27"/>
      <c r="N131" s="155">
        <v>2</v>
      </c>
      <c r="Q131" s="6"/>
      <c r="R131" s="240"/>
      <c r="S131" s="240"/>
      <c r="AH131" s="240"/>
    </row>
    <row r="132" spans="1:34" ht="15.5" x14ac:dyDescent="0.35">
      <c r="A132" s="20"/>
      <c r="B132" s="28" t="s">
        <v>2</v>
      </c>
      <c r="C132" s="20"/>
      <c r="D132" s="519" t="s">
        <v>3</v>
      </c>
      <c r="E132" s="519"/>
      <c r="F132" s="519"/>
      <c r="G132" s="519"/>
      <c r="H132" s="519"/>
      <c r="I132" s="519"/>
      <c r="J132" s="519"/>
      <c r="Q132" s="6"/>
      <c r="R132" s="240"/>
      <c r="AH132" s="240"/>
    </row>
    <row r="133" spans="1:34" ht="15.5" x14ac:dyDescent="0.35">
      <c r="A133" s="20"/>
      <c r="B133" s="30"/>
      <c r="C133" s="20"/>
      <c r="D133" s="31"/>
      <c r="E133" s="32"/>
      <c r="F133" s="33"/>
      <c r="G133" s="34"/>
      <c r="H133" s="34"/>
      <c r="I133" s="34"/>
      <c r="J133" s="34"/>
      <c r="K133" s="39"/>
      <c r="L133" s="39"/>
      <c r="M133" s="34"/>
      <c r="N133" s="39"/>
      <c r="O133" s="39"/>
      <c r="P133" s="39"/>
      <c r="Q133" s="6"/>
      <c r="R133" s="240"/>
      <c r="AH133" s="240"/>
    </row>
    <row r="134" spans="1:34" ht="15.5" x14ac:dyDescent="0.35">
      <c r="A134" s="20"/>
      <c r="B134" s="28" t="s">
        <v>4</v>
      </c>
      <c r="C134" s="20"/>
      <c r="D134" s="38" t="s">
        <v>5</v>
      </c>
      <c r="E134" s="32"/>
      <c r="F134" s="33"/>
      <c r="G134" s="39"/>
      <c r="H134" s="34"/>
      <c r="I134" s="40"/>
      <c r="J134" s="34"/>
      <c r="K134" s="157"/>
      <c r="L134" s="39"/>
      <c r="M134" s="40"/>
      <c r="N134" s="39"/>
      <c r="O134" s="41"/>
      <c r="P134" s="42"/>
      <c r="Q134" s="6"/>
      <c r="R134" s="240"/>
      <c r="AH134" s="240"/>
    </row>
    <row r="135" spans="1:34" ht="15.5" x14ac:dyDescent="0.35">
      <c r="A135" s="20"/>
      <c r="B135" s="30"/>
      <c r="C135" s="20"/>
      <c r="D135" s="31"/>
      <c r="E135" s="32"/>
      <c r="F135" s="32"/>
      <c r="G135" s="31"/>
      <c r="H135" s="31"/>
      <c r="I135" s="31"/>
      <c r="J135" s="31"/>
      <c r="Q135" s="6"/>
      <c r="R135" s="240"/>
      <c r="AH135" s="240"/>
    </row>
    <row r="136" spans="1:34" x14ac:dyDescent="0.35">
      <c r="A136" s="20"/>
      <c r="B136" s="43"/>
      <c r="C136" s="20"/>
      <c r="D136" s="44" t="s">
        <v>6</v>
      </c>
      <c r="E136" s="45"/>
      <c r="F136" s="20"/>
      <c r="G136" s="46">
        <v>650</v>
      </c>
      <c r="H136" s="47" t="s">
        <v>7</v>
      </c>
      <c r="I136" s="27"/>
      <c r="J136" s="27"/>
      <c r="Q136" s="6"/>
      <c r="R136" s="240"/>
      <c r="AH136" s="240"/>
    </row>
    <row r="137" spans="1:34" x14ac:dyDescent="0.35">
      <c r="A137" s="20"/>
      <c r="B137" s="43"/>
      <c r="C137" s="20"/>
      <c r="D137" s="26"/>
      <c r="E137" s="20"/>
      <c r="F137" s="20"/>
      <c r="G137" s="27"/>
      <c r="H137" s="27"/>
      <c r="I137" s="49"/>
      <c r="J137" s="27"/>
      <c r="Q137" s="6"/>
      <c r="R137" s="240"/>
      <c r="AH137" s="240"/>
    </row>
    <row r="138" spans="1:34" x14ac:dyDescent="0.35">
      <c r="A138" s="20"/>
      <c r="B138" s="43"/>
      <c r="C138" s="20"/>
      <c r="D138" s="44"/>
      <c r="E138" s="50"/>
      <c r="F138" s="20"/>
      <c r="G138" s="508" t="s">
        <v>8</v>
      </c>
      <c r="H138" s="517"/>
      <c r="I138" s="509"/>
      <c r="J138" s="27"/>
      <c r="K138" s="508" t="s">
        <v>9</v>
      </c>
      <c r="L138" s="517"/>
      <c r="M138" s="509"/>
      <c r="N138" s="27"/>
      <c r="O138" s="508" t="s">
        <v>10</v>
      </c>
      <c r="P138" s="509"/>
      <c r="Q138" s="6"/>
      <c r="R138" s="240"/>
      <c r="S138" s="240"/>
      <c r="AH138" s="240"/>
    </row>
    <row r="139" spans="1:34" ht="15" customHeight="1" x14ac:dyDescent="0.35">
      <c r="A139" s="20"/>
      <c r="B139" s="43"/>
      <c r="C139" s="20"/>
      <c r="D139" s="510" t="s">
        <v>11</v>
      </c>
      <c r="E139" s="51"/>
      <c r="F139" s="20"/>
      <c r="G139" s="52" t="s">
        <v>12</v>
      </c>
      <c r="H139" s="53" t="s">
        <v>13</v>
      </c>
      <c r="I139" s="54" t="s">
        <v>14</v>
      </c>
      <c r="J139" s="27"/>
      <c r="K139" s="52" t="s">
        <v>12</v>
      </c>
      <c r="L139" s="53" t="s">
        <v>13</v>
      </c>
      <c r="M139" s="54" t="s">
        <v>14</v>
      </c>
      <c r="N139" s="27"/>
      <c r="O139" s="512" t="s">
        <v>15</v>
      </c>
      <c r="P139" s="514" t="s">
        <v>16</v>
      </c>
      <c r="Q139" s="6"/>
      <c r="R139" s="21"/>
      <c r="S139" s="21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1"/>
    </row>
    <row r="140" spans="1:34" x14ac:dyDescent="0.35">
      <c r="A140" s="20"/>
      <c r="B140" s="158"/>
      <c r="C140" s="20"/>
      <c r="D140" s="511"/>
      <c r="E140" s="51"/>
      <c r="F140" s="20"/>
      <c r="G140" s="55" t="s">
        <v>17</v>
      </c>
      <c r="H140" s="56"/>
      <c r="I140" s="56" t="s">
        <v>17</v>
      </c>
      <c r="J140" s="27"/>
      <c r="K140" s="55" t="s">
        <v>17</v>
      </c>
      <c r="L140" s="56"/>
      <c r="M140" s="56" t="s">
        <v>17</v>
      </c>
      <c r="N140" s="27"/>
      <c r="O140" s="513"/>
      <c r="P140" s="515"/>
      <c r="Q140" s="6"/>
      <c r="R140" s="21"/>
      <c r="S140" s="343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1"/>
    </row>
    <row r="141" spans="1:34" x14ac:dyDescent="0.35">
      <c r="A141" s="20"/>
      <c r="B141" s="67" t="s">
        <v>18</v>
      </c>
      <c r="C141" s="58"/>
      <c r="D141" s="59" t="s">
        <v>19</v>
      </c>
      <c r="E141" s="58"/>
      <c r="F141" s="27"/>
      <c r="G141" s="167">
        <v>40.1</v>
      </c>
      <c r="H141" s="168">
        <v>1</v>
      </c>
      <c r="I141" s="169">
        <f t="shared" ref="I141:I153" si="24">H141*G141</f>
        <v>40.1</v>
      </c>
      <c r="J141" s="27"/>
      <c r="K141" s="167">
        <v>40.700000000000003</v>
      </c>
      <c r="L141" s="168">
        <v>1</v>
      </c>
      <c r="M141" s="169">
        <f t="shared" ref="M141:M153" si="25">L141*K141</f>
        <v>40.700000000000003</v>
      </c>
      <c r="N141" s="27"/>
      <c r="O141" s="170">
        <f t="shared" ref="O141:O177" si="26">M141-I141</f>
        <v>0.60000000000000142</v>
      </c>
      <c r="P141" s="171">
        <f t="shared" ref="P141:P177" si="27">IF(OR(I141=0,M141=0),"",(O141/I141))</f>
        <v>1.4962593516209511E-2</v>
      </c>
      <c r="Q141" s="6"/>
      <c r="R141" s="21"/>
      <c r="S141" s="343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1"/>
    </row>
    <row r="142" spans="1:34" x14ac:dyDescent="0.35">
      <c r="A142" s="20"/>
      <c r="B142" s="67" t="s">
        <v>20</v>
      </c>
      <c r="C142" s="58"/>
      <c r="D142" s="59" t="s">
        <v>19</v>
      </c>
      <c r="E142" s="58"/>
      <c r="F142" s="27"/>
      <c r="G142" s="172">
        <v>0.48</v>
      </c>
      <c r="H142" s="173">
        <v>1</v>
      </c>
      <c r="I142" s="174">
        <f t="shared" si="24"/>
        <v>0.48</v>
      </c>
      <c r="J142" s="27"/>
      <c r="K142" s="172">
        <v>0.48</v>
      </c>
      <c r="L142" s="173">
        <v>1</v>
      </c>
      <c r="M142" s="174">
        <f t="shared" si="25"/>
        <v>0.48</v>
      </c>
      <c r="N142" s="27"/>
      <c r="O142" s="170">
        <f t="shared" si="26"/>
        <v>0</v>
      </c>
      <c r="P142" s="171">
        <f t="shared" si="27"/>
        <v>0</v>
      </c>
      <c r="Q142" s="6"/>
      <c r="R142" s="21"/>
      <c r="S142" s="343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1"/>
    </row>
    <row r="143" spans="1:34" x14ac:dyDescent="0.35">
      <c r="A143" s="20"/>
      <c r="B143" s="67" t="s">
        <v>21</v>
      </c>
      <c r="C143" s="58"/>
      <c r="D143" s="59" t="s">
        <v>19</v>
      </c>
      <c r="E143" s="58"/>
      <c r="F143" s="27"/>
      <c r="G143" s="172">
        <v>-0.02</v>
      </c>
      <c r="H143" s="173">
        <v>1</v>
      </c>
      <c r="I143" s="174">
        <f t="shared" si="24"/>
        <v>-0.02</v>
      </c>
      <c r="J143" s="27"/>
      <c r="K143" s="172">
        <v>-0.02</v>
      </c>
      <c r="L143" s="173">
        <v>1</v>
      </c>
      <c r="M143" s="174">
        <f t="shared" si="25"/>
        <v>-0.02</v>
      </c>
      <c r="N143" s="27"/>
      <c r="O143" s="170">
        <f t="shared" si="26"/>
        <v>0</v>
      </c>
      <c r="P143" s="171">
        <f t="shared" si="27"/>
        <v>0</v>
      </c>
      <c r="Q143" s="6"/>
    </row>
    <row r="144" spans="1:34" x14ac:dyDescent="0.35">
      <c r="A144" s="20"/>
      <c r="B144" s="67" t="s">
        <v>22</v>
      </c>
      <c r="C144" s="58"/>
      <c r="D144" s="59" t="s">
        <v>19</v>
      </c>
      <c r="E144" s="58"/>
      <c r="F144" s="27"/>
      <c r="G144" s="172">
        <v>-2.13</v>
      </c>
      <c r="H144" s="168">
        <v>1</v>
      </c>
      <c r="I144" s="174">
        <f t="shared" si="24"/>
        <v>-2.13</v>
      </c>
      <c r="J144" s="27"/>
      <c r="K144" s="172">
        <v>0</v>
      </c>
      <c r="L144" s="168">
        <v>1</v>
      </c>
      <c r="M144" s="174">
        <f t="shared" si="25"/>
        <v>0</v>
      </c>
      <c r="N144" s="27"/>
      <c r="O144" s="170">
        <f t="shared" si="26"/>
        <v>2.13</v>
      </c>
      <c r="P144" s="171" t="str">
        <f t="shared" si="27"/>
        <v/>
      </c>
      <c r="Q144" s="6"/>
    </row>
    <row r="145" spans="1:17" x14ac:dyDescent="0.35">
      <c r="A145" s="20"/>
      <c r="B145" s="67" t="s">
        <v>23</v>
      </c>
      <c r="C145" s="58"/>
      <c r="D145" s="59" t="s">
        <v>19</v>
      </c>
      <c r="E145" s="58"/>
      <c r="F145" s="27"/>
      <c r="G145" s="172">
        <v>-0.34</v>
      </c>
      <c r="H145" s="168">
        <v>1</v>
      </c>
      <c r="I145" s="174">
        <f t="shared" si="24"/>
        <v>-0.34</v>
      </c>
      <c r="J145" s="27"/>
      <c r="K145" s="172">
        <v>0</v>
      </c>
      <c r="L145" s="168">
        <v>1</v>
      </c>
      <c r="M145" s="174">
        <f t="shared" si="25"/>
        <v>0</v>
      </c>
      <c r="N145" s="27"/>
      <c r="O145" s="170">
        <f t="shared" si="26"/>
        <v>0.34</v>
      </c>
      <c r="P145" s="171" t="str">
        <f t="shared" si="27"/>
        <v/>
      </c>
      <c r="Q145" s="6"/>
    </row>
    <row r="146" spans="1:17" x14ac:dyDescent="0.35">
      <c r="A146" s="20"/>
      <c r="B146" s="67" t="s">
        <v>24</v>
      </c>
      <c r="C146" s="58"/>
      <c r="D146" s="59" t="s">
        <v>19</v>
      </c>
      <c r="E146" s="58"/>
      <c r="F146" s="27"/>
      <c r="G146" s="172">
        <v>-0.01</v>
      </c>
      <c r="H146" s="168">
        <v>1</v>
      </c>
      <c r="I146" s="174">
        <f t="shared" si="24"/>
        <v>-0.01</v>
      </c>
      <c r="J146" s="27"/>
      <c r="K146" s="172">
        <v>-0.01</v>
      </c>
      <c r="L146" s="168">
        <v>1</v>
      </c>
      <c r="M146" s="174">
        <f t="shared" si="25"/>
        <v>-0.01</v>
      </c>
      <c r="N146" s="27"/>
      <c r="O146" s="170">
        <f t="shared" si="26"/>
        <v>0</v>
      </c>
      <c r="P146" s="171">
        <f t="shared" si="27"/>
        <v>0</v>
      </c>
      <c r="Q146" s="6"/>
    </row>
    <row r="147" spans="1:17" x14ac:dyDescent="0.35">
      <c r="A147" s="20"/>
      <c r="B147" s="67" t="s">
        <v>25</v>
      </c>
      <c r="C147" s="58"/>
      <c r="D147" s="59" t="s">
        <v>19</v>
      </c>
      <c r="E147" s="58"/>
      <c r="F147" s="27"/>
      <c r="G147" s="172">
        <v>0</v>
      </c>
      <c r="H147" s="173">
        <v>1</v>
      </c>
      <c r="I147" s="174">
        <f t="shared" si="24"/>
        <v>0</v>
      </c>
      <c r="J147" s="27"/>
      <c r="K147" s="172">
        <v>0</v>
      </c>
      <c r="L147" s="173">
        <v>1</v>
      </c>
      <c r="M147" s="174">
        <f t="shared" si="25"/>
        <v>0</v>
      </c>
      <c r="N147" s="27"/>
      <c r="O147" s="170">
        <f t="shared" si="26"/>
        <v>0</v>
      </c>
      <c r="P147" s="171" t="str">
        <f t="shared" si="27"/>
        <v/>
      </c>
      <c r="Q147" s="6"/>
    </row>
    <row r="148" spans="1:17" x14ac:dyDescent="0.35">
      <c r="A148" s="20"/>
      <c r="B148" s="67" t="s">
        <v>26</v>
      </c>
      <c r="C148" s="58"/>
      <c r="D148" s="59" t="s">
        <v>19</v>
      </c>
      <c r="E148" s="58"/>
      <c r="F148" s="27"/>
      <c r="G148" s="167">
        <v>0</v>
      </c>
      <c r="H148" s="173">
        <v>1</v>
      </c>
      <c r="I148" s="174">
        <f t="shared" si="24"/>
        <v>0</v>
      </c>
      <c r="J148" s="27"/>
      <c r="K148" s="172">
        <v>0</v>
      </c>
      <c r="L148" s="173">
        <v>1</v>
      </c>
      <c r="M148" s="174">
        <f t="shared" si="25"/>
        <v>0</v>
      </c>
      <c r="N148" s="27"/>
      <c r="O148" s="170">
        <f t="shared" si="26"/>
        <v>0</v>
      </c>
      <c r="P148" s="171" t="str">
        <f t="shared" si="27"/>
        <v/>
      </c>
      <c r="Q148" s="6"/>
    </row>
    <row r="149" spans="1:17" x14ac:dyDescent="0.35">
      <c r="A149" s="20"/>
      <c r="B149" s="67" t="s">
        <v>27</v>
      </c>
      <c r="C149" s="58"/>
      <c r="D149" s="59" t="s">
        <v>19</v>
      </c>
      <c r="E149" s="58"/>
      <c r="F149" s="27"/>
      <c r="G149" s="172">
        <v>0</v>
      </c>
      <c r="H149" s="173">
        <v>1</v>
      </c>
      <c r="I149" s="174">
        <f t="shared" si="24"/>
        <v>0</v>
      </c>
      <c r="J149" s="27"/>
      <c r="K149" s="172">
        <v>-1.81</v>
      </c>
      <c r="L149" s="173">
        <v>1</v>
      </c>
      <c r="M149" s="174">
        <f t="shared" si="25"/>
        <v>-1.81</v>
      </c>
      <c r="N149" s="27"/>
      <c r="O149" s="170">
        <f t="shared" si="26"/>
        <v>-1.81</v>
      </c>
      <c r="P149" s="171" t="str">
        <f t="shared" si="27"/>
        <v/>
      </c>
      <c r="Q149" s="6"/>
    </row>
    <row r="150" spans="1:17" x14ac:dyDescent="0.35">
      <c r="A150" s="20"/>
      <c r="B150" s="67" t="s">
        <v>28</v>
      </c>
      <c r="C150" s="58"/>
      <c r="D150" s="59" t="s">
        <v>19</v>
      </c>
      <c r="E150" s="58"/>
      <c r="F150" s="27"/>
      <c r="G150" s="172">
        <v>-0.1</v>
      </c>
      <c r="H150" s="173">
        <v>1</v>
      </c>
      <c r="I150" s="174">
        <f t="shared" si="24"/>
        <v>-0.1</v>
      </c>
      <c r="J150" s="27"/>
      <c r="K150" s="172">
        <v>-0.1</v>
      </c>
      <c r="L150" s="173">
        <v>1</v>
      </c>
      <c r="M150" s="174">
        <f t="shared" si="25"/>
        <v>-0.1</v>
      </c>
      <c r="N150" s="27"/>
      <c r="O150" s="170">
        <f t="shared" si="26"/>
        <v>0</v>
      </c>
      <c r="P150" s="171">
        <f t="shared" si="27"/>
        <v>0</v>
      </c>
      <c r="Q150" s="6"/>
    </row>
    <row r="151" spans="1:17" x14ac:dyDescent="0.35">
      <c r="A151" s="20"/>
      <c r="B151" s="67" t="s">
        <v>29</v>
      </c>
      <c r="C151" s="58"/>
      <c r="D151" s="59" t="s">
        <v>19</v>
      </c>
      <c r="E151" s="58"/>
      <c r="F151" s="27"/>
      <c r="G151" s="172">
        <v>-0.26</v>
      </c>
      <c r="H151" s="173">
        <v>1</v>
      </c>
      <c r="I151" s="174">
        <f t="shared" si="24"/>
        <v>-0.26</v>
      </c>
      <c r="J151" s="27"/>
      <c r="K151" s="172">
        <v>0</v>
      </c>
      <c r="L151" s="173">
        <v>1</v>
      </c>
      <c r="M151" s="174">
        <f t="shared" si="25"/>
        <v>0</v>
      </c>
      <c r="N151" s="27"/>
      <c r="O151" s="170">
        <f t="shared" si="26"/>
        <v>0.26</v>
      </c>
      <c r="P151" s="171" t="str">
        <f t="shared" si="27"/>
        <v/>
      </c>
      <c r="Q151" s="6"/>
    </row>
    <row r="152" spans="1:17" x14ac:dyDescent="0.35">
      <c r="A152" s="20"/>
      <c r="B152" s="67" t="s">
        <v>30</v>
      </c>
      <c r="C152" s="58"/>
      <c r="D152" s="59" t="s">
        <v>31</v>
      </c>
      <c r="E152" s="58"/>
      <c r="F152" s="27"/>
      <c r="G152" s="175">
        <f>G93</f>
        <v>0</v>
      </c>
      <c r="H152" s="176">
        <f>+$G$136</f>
        <v>650</v>
      </c>
      <c r="I152" s="169">
        <f t="shared" si="24"/>
        <v>0</v>
      </c>
      <c r="J152" s="27"/>
      <c r="K152" s="175">
        <f>K93</f>
        <v>0</v>
      </c>
      <c r="L152" s="176">
        <f>+$G$136</f>
        <v>650</v>
      </c>
      <c r="M152" s="169">
        <f t="shared" si="25"/>
        <v>0</v>
      </c>
      <c r="N152" s="27"/>
      <c r="O152" s="170">
        <f t="shared" si="26"/>
        <v>0</v>
      </c>
      <c r="P152" s="171" t="str">
        <f t="shared" si="27"/>
        <v/>
      </c>
      <c r="Q152" s="6"/>
    </row>
    <row r="153" spans="1:17" x14ac:dyDescent="0.35">
      <c r="A153" s="20"/>
      <c r="B153" s="67" t="str">
        <f>B35</f>
        <v>Rate Rider for Disposition of Lost Revenue Adjustment Mechanism (LRAMVA) - effective until December. 31, 2021</v>
      </c>
      <c r="C153" s="58"/>
      <c r="D153" s="59" t="s">
        <v>31</v>
      </c>
      <c r="E153" s="58"/>
      <c r="F153" s="27"/>
      <c r="G153" s="71">
        <v>9.8999999999999999E-4</v>
      </c>
      <c r="H153" s="176">
        <f>+$G$136</f>
        <v>650</v>
      </c>
      <c r="I153" s="169">
        <f t="shared" si="24"/>
        <v>0.64349999999999996</v>
      </c>
      <c r="J153" s="27"/>
      <c r="K153" s="71">
        <v>0</v>
      </c>
      <c r="L153" s="176">
        <f>+$G$136</f>
        <v>650</v>
      </c>
      <c r="M153" s="169">
        <f t="shared" si="25"/>
        <v>0</v>
      </c>
      <c r="N153" s="27"/>
      <c r="O153" s="170">
        <f t="shared" si="26"/>
        <v>-0.64349999999999996</v>
      </c>
      <c r="P153" s="171" t="str">
        <f t="shared" si="27"/>
        <v/>
      </c>
      <c r="Q153" s="6"/>
    </row>
    <row r="154" spans="1:17" x14ac:dyDescent="0.35">
      <c r="A154" s="20"/>
      <c r="B154" s="498" t="s">
        <v>33</v>
      </c>
      <c r="C154" s="178"/>
      <c r="D154" s="499"/>
      <c r="E154" s="178"/>
      <c r="F154" s="180"/>
      <c r="G154" s="181"/>
      <c r="H154" s="182"/>
      <c r="I154" s="183">
        <f>SUM(I141:I153)</f>
        <v>38.363499999999995</v>
      </c>
      <c r="J154" s="180"/>
      <c r="K154" s="181"/>
      <c r="L154" s="182"/>
      <c r="M154" s="183">
        <f>SUM(M141:M153)</f>
        <v>39.239999999999995</v>
      </c>
      <c r="N154" s="180"/>
      <c r="O154" s="184">
        <f t="shared" si="26"/>
        <v>0.87650000000000006</v>
      </c>
      <c r="P154" s="185">
        <f t="shared" si="27"/>
        <v>2.284723760866449E-2</v>
      </c>
      <c r="Q154" s="6"/>
    </row>
    <row r="155" spans="1:17" x14ac:dyDescent="0.35">
      <c r="A155" s="20"/>
      <c r="B155" s="67" t="s">
        <v>34</v>
      </c>
      <c r="C155" s="58"/>
      <c r="D155" s="59" t="s">
        <v>31</v>
      </c>
      <c r="E155" s="58"/>
      <c r="F155" s="27"/>
      <c r="G155" s="87">
        <f>IF(ISBLANK($D134)=TRUE, 0, IF($D134="TOU", $D$187*G171+$D$188*G172+$D$189*G173, IF(AND($D134="non-TOU", H175&gt;0), G175,G174)))</f>
        <v>0.10342000000000001</v>
      </c>
      <c r="H155" s="88">
        <f>$G$136*(1+G185)-$G$136</f>
        <v>19.175000000000068</v>
      </c>
      <c r="I155" s="70">
        <f>H155*G155</f>
        <v>1.9830785000000073</v>
      </c>
      <c r="J155" s="63"/>
      <c r="K155" s="87">
        <f>IF(ISBLANK($D134)=TRUE, 0, IF($D134="TOU", $D$187*K171+$D$188*K172+$D$189*K173, IF(AND($D134="non-TOU", L175&gt;0), K175,K174)))</f>
        <v>0.10342000000000001</v>
      </c>
      <c r="L155" s="88">
        <f>$G$136*(1+K185)-$G$136</f>
        <v>19.175000000000068</v>
      </c>
      <c r="M155" s="70">
        <f>L155*K155</f>
        <v>1.9830785000000073</v>
      </c>
      <c r="N155" s="63"/>
      <c r="O155" s="64">
        <f t="shared" si="26"/>
        <v>0</v>
      </c>
      <c r="P155" s="65">
        <f t="shared" si="27"/>
        <v>0</v>
      </c>
      <c r="Q155" s="6"/>
    </row>
    <row r="156" spans="1:17" x14ac:dyDescent="0.35">
      <c r="A156" s="20"/>
      <c r="B156" s="67" t="str">
        <f t="shared" ref="B156:B161" si="28">B38</f>
        <v>Rate Rider for Disposition of Deferral/Variance Accounts (2021) - effective until December 31, 2021</v>
      </c>
      <c r="C156" s="58"/>
      <c r="D156" s="59" t="s">
        <v>31</v>
      </c>
      <c r="E156" s="58"/>
      <c r="F156" s="27"/>
      <c r="G156" s="87">
        <v>2.7E-4</v>
      </c>
      <c r="H156" s="88">
        <f>$G$136</f>
        <v>650</v>
      </c>
      <c r="I156" s="70">
        <f>H156*G156</f>
        <v>0.17549999999999999</v>
      </c>
      <c r="J156" s="63"/>
      <c r="K156" s="87"/>
      <c r="L156" s="88"/>
      <c r="M156" s="70">
        <f>L156*K156</f>
        <v>0</v>
      </c>
      <c r="N156" s="63"/>
      <c r="O156" s="64">
        <f>M156-I156</f>
        <v>-0.17549999999999999</v>
      </c>
      <c r="P156" s="65" t="str">
        <f>IF(OR(I156=0,M156=0),"",(O156/I156))</f>
        <v/>
      </c>
      <c r="Q156" s="6"/>
    </row>
    <row r="157" spans="1:17" x14ac:dyDescent="0.35">
      <c r="A157" s="20"/>
      <c r="B157" s="67" t="str">
        <f t="shared" si="28"/>
        <v>Rate Rider for Disposition of Deferral/Variance Accounts (2020) - effective until December 31, 2021</v>
      </c>
      <c r="C157" s="58"/>
      <c r="D157" s="59" t="s">
        <v>31</v>
      </c>
      <c r="E157" s="58"/>
      <c r="F157" s="27"/>
      <c r="G157" s="87">
        <v>3.3E-4</v>
      </c>
      <c r="H157" s="88">
        <f>$G$136</f>
        <v>650</v>
      </c>
      <c r="I157" s="70">
        <f t="shared" ref="I157" si="29">H157*G157</f>
        <v>0.2145</v>
      </c>
      <c r="J157" s="63"/>
      <c r="K157" s="87"/>
      <c r="L157" s="88"/>
      <c r="M157" s="70">
        <f t="shared" ref="M157" si="30">L157*K157</f>
        <v>0</v>
      </c>
      <c r="N157" s="63"/>
      <c r="O157" s="64">
        <f t="shared" ref="O157:O161" si="31">M157-I157</f>
        <v>-0.2145</v>
      </c>
      <c r="P157" s="65" t="str">
        <f t="shared" ref="P157:P161" si="32">IF(OR(I157=0,M157=0),"",(O157/I157))</f>
        <v/>
      </c>
      <c r="Q157" s="6"/>
    </row>
    <row r="158" spans="1:17" x14ac:dyDescent="0.35">
      <c r="A158" s="20"/>
      <c r="B158" s="67" t="str">
        <f t="shared" si="28"/>
        <v>Rate Rider for Disposition of Capacity Based Recovery Account (2021) - Applicable only for Class B Customers - effective until December 31, 2021</v>
      </c>
      <c r="C158" s="58"/>
      <c r="D158" s="59" t="s">
        <v>31</v>
      </c>
      <c r="E158" s="58"/>
      <c r="F158" s="27"/>
      <c r="G158" s="87">
        <v>-9.0000000000000006E-5</v>
      </c>
      <c r="H158" s="88">
        <f>$G$136</f>
        <v>650</v>
      </c>
      <c r="I158" s="70">
        <f>H158*G158</f>
        <v>-5.8500000000000003E-2</v>
      </c>
      <c r="J158" s="63"/>
      <c r="K158" s="87"/>
      <c r="L158" s="88"/>
      <c r="M158" s="70">
        <f>L158*K158</f>
        <v>0</v>
      </c>
      <c r="N158" s="63"/>
      <c r="O158" s="64">
        <f>M158-I158</f>
        <v>5.8500000000000003E-2</v>
      </c>
      <c r="P158" s="65" t="str">
        <f>IF(OR(I158=0,M158=0),"",(O158/I158))</f>
        <v/>
      </c>
      <c r="Q158" s="6"/>
    </row>
    <row r="159" spans="1:17" x14ac:dyDescent="0.35">
      <c r="A159" s="20"/>
      <c r="B159" s="67" t="str">
        <f t="shared" si="28"/>
        <v>Rate Rider for Disposition of Capacity Based Recovery Account (2020) - Applicable only for Class B Customers - effective until December 31, 2021</v>
      </c>
      <c r="C159" s="58"/>
      <c r="D159" s="59" t="s">
        <v>31</v>
      </c>
      <c r="E159" s="58"/>
      <c r="F159" s="27"/>
      <c r="G159" s="87">
        <v>-2.0000000000000002E-5</v>
      </c>
      <c r="H159" s="88">
        <f>$G$136</f>
        <v>650</v>
      </c>
      <c r="I159" s="70">
        <f t="shared" ref="I159:I161" si="33">H159*G159</f>
        <v>-1.3000000000000001E-2</v>
      </c>
      <c r="J159" s="63"/>
      <c r="K159" s="87"/>
      <c r="L159" s="88"/>
      <c r="M159" s="70">
        <f t="shared" ref="M159:M161" si="34">L159*K159</f>
        <v>0</v>
      </c>
      <c r="N159" s="63"/>
      <c r="O159" s="64">
        <f t="shared" si="31"/>
        <v>1.3000000000000001E-2</v>
      </c>
      <c r="P159" s="65" t="str">
        <f t="shared" si="32"/>
        <v/>
      </c>
      <c r="Q159" s="6"/>
    </row>
    <row r="160" spans="1:17" x14ac:dyDescent="0.35">
      <c r="A160" s="20"/>
      <c r="B160" s="67" t="str">
        <f t="shared" si="28"/>
        <v>Rate Rider for Disposition of Global Adjustment Account (2021) - Applicable only for Non-RPP Customers - effective until December 31, 2021</v>
      </c>
      <c r="C160" s="58"/>
      <c r="D160" s="59" t="s">
        <v>31</v>
      </c>
      <c r="E160" s="58"/>
      <c r="F160" s="27"/>
      <c r="G160" s="87">
        <v>2.3900000000000002E-3</v>
      </c>
      <c r="H160" s="88"/>
      <c r="I160" s="70">
        <f t="shared" si="33"/>
        <v>0</v>
      </c>
      <c r="J160" s="63"/>
      <c r="K160" s="87"/>
      <c r="L160" s="88"/>
      <c r="M160" s="70">
        <f t="shared" si="34"/>
        <v>0</v>
      </c>
      <c r="N160" s="63"/>
      <c r="O160" s="64">
        <f>M160-I160</f>
        <v>0</v>
      </c>
      <c r="P160" s="65" t="str">
        <f>IF(OR(I160=0,M160=0),"",(O160/I160))</f>
        <v/>
      </c>
      <c r="Q160" s="6"/>
    </row>
    <row r="161" spans="1:17" x14ac:dyDescent="0.35">
      <c r="A161" s="20"/>
      <c r="B161" s="67" t="str">
        <f t="shared" si="28"/>
        <v>Rate Rider for Disposition of Global Adjustment Account (2020) - Applicable only for Non-RPP Customers - effective until December 31, 2021</v>
      </c>
      <c r="C161" s="58"/>
      <c r="D161" s="59" t="s">
        <v>31</v>
      </c>
      <c r="E161" s="58"/>
      <c r="F161" s="27"/>
      <c r="G161" s="87">
        <v>-1.5900000000000001E-3</v>
      </c>
      <c r="H161" s="88"/>
      <c r="I161" s="70">
        <f t="shared" si="33"/>
        <v>0</v>
      </c>
      <c r="J161" s="63"/>
      <c r="K161" s="87"/>
      <c r="L161" s="88"/>
      <c r="M161" s="70">
        <f t="shared" si="34"/>
        <v>0</v>
      </c>
      <c r="N161" s="63"/>
      <c r="O161" s="64">
        <f t="shared" si="31"/>
        <v>0</v>
      </c>
      <c r="P161" s="65" t="str">
        <f t="shared" si="32"/>
        <v/>
      </c>
      <c r="Q161" s="6"/>
    </row>
    <row r="162" spans="1:17" x14ac:dyDescent="0.35">
      <c r="A162" s="20"/>
      <c r="B162" s="67" t="s">
        <v>41</v>
      </c>
      <c r="C162" s="58"/>
      <c r="D162" s="59" t="s">
        <v>19</v>
      </c>
      <c r="E162" s="58"/>
      <c r="F162" s="27"/>
      <c r="G162" s="186">
        <f>G103</f>
        <v>0.56219178082191779</v>
      </c>
      <c r="H162" s="168">
        <v>1</v>
      </c>
      <c r="I162" s="174">
        <f>H162*G162</f>
        <v>0.56219178082191779</v>
      </c>
      <c r="J162" s="27"/>
      <c r="K162" s="186">
        <f>+$G$162</f>
        <v>0.56219178082191779</v>
      </c>
      <c r="L162" s="168">
        <v>1</v>
      </c>
      <c r="M162" s="174">
        <f>L162*K162</f>
        <v>0.56219178082191779</v>
      </c>
      <c r="N162" s="27"/>
      <c r="O162" s="170">
        <f t="shared" si="26"/>
        <v>0</v>
      </c>
      <c r="P162" s="171">
        <f t="shared" si="27"/>
        <v>0</v>
      </c>
      <c r="Q162" s="6"/>
    </row>
    <row r="163" spans="1:17" x14ac:dyDescent="0.35">
      <c r="A163" s="20"/>
      <c r="B163" s="187" t="s">
        <v>42</v>
      </c>
      <c r="C163" s="188"/>
      <c r="D163" s="189"/>
      <c r="E163" s="188"/>
      <c r="F163" s="180"/>
      <c r="G163" s="190"/>
      <c r="H163" s="191"/>
      <c r="I163" s="192">
        <f>SUM(I155:I162)+I154</f>
        <v>41.227270280821919</v>
      </c>
      <c r="J163" s="180"/>
      <c r="K163" s="190"/>
      <c r="L163" s="191"/>
      <c r="M163" s="192">
        <f>SUM(M155:M162)+M154</f>
        <v>41.785270280821919</v>
      </c>
      <c r="N163" s="180"/>
      <c r="O163" s="184">
        <f t="shared" si="26"/>
        <v>0.55799999999999983</v>
      </c>
      <c r="P163" s="185">
        <f t="shared" si="27"/>
        <v>1.3534730681879999E-2</v>
      </c>
      <c r="Q163" s="6"/>
    </row>
    <row r="164" spans="1:17" x14ac:dyDescent="0.35">
      <c r="A164" s="20"/>
      <c r="B164" s="27" t="s">
        <v>43</v>
      </c>
      <c r="C164" s="27"/>
      <c r="D164" s="59" t="s">
        <v>31</v>
      </c>
      <c r="E164" s="27"/>
      <c r="F164" s="27"/>
      <c r="G164" s="175">
        <v>8.2100000000000003E-3</v>
      </c>
      <c r="H164" s="193">
        <f>$G$136*(1+G185)</f>
        <v>669.17500000000007</v>
      </c>
      <c r="I164" s="169">
        <f>H164*G164</f>
        <v>5.4939267500000009</v>
      </c>
      <c r="J164" s="27"/>
      <c r="K164" s="175">
        <f>+$K$46</f>
        <v>1.0416855437046329E-2</v>
      </c>
      <c r="L164" s="193">
        <f>$G$136*(1+K185)</f>
        <v>669.17500000000007</v>
      </c>
      <c r="M164" s="169">
        <f>L164*K164</f>
        <v>6.9706992370854781</v>
      </c>
      <c r="N164" s="27"/>
      <c r="O164" s="170">
        <f t="shared" si="26"/>
        <v>1.4767724870854773</v>
      </c>
      <c r="P164" s="171">
        <f t="shared" si="27"/>
        <v>0.26880090585217159</v>
      </c>
      <c r="Q164" s="6"/>
    </row>
    <row r="165" spans="1:17" x14ac:dyDescent="0.35">
      <c r="A165" s="20"/>
      <c r="B165" s="27" t="s">
        <v>44</v>
      </c>
      <c r="C165" s="27"/>
      <c r="D165" s="59" t="s">
        <v>31</v>
      </c>
      <c r="E165" s="27"/>
      <c r="F165" s="27"/>
      <c r="G165" s="175">
        <v>6.62E-3</v>
      </c>
      <c r="H165" s="194">
        <f>+H164</f>
        <v>669.17500000000007</v>
      </c>
      <c r="I165" s="169">
        <f>H165*G165</f>
        <v>4.4299385000000004</v>
      </c>
      <c r="J165" s="27"/>
      <c r="K165" s="175">
        <f>+$K$47</f>
        <v>6.932461183505656E-3</v>
      </c>
      <c r="L165" s="194">
        <f>+L164</f>
        <v>669.17500000000007</v>
      </c>
      <c r="M165" s="169">
        <f>L165*K165</f>
        <v>4.6390297124723983</v>
      </c>
      <c r="N165" s="27"/>
      <c r="O165" s="170">
        <f t="shared" si="26"/>
        <v>0.20909121247239781</v>
      </c>
      <c r="P165" s="171">
        <f t="shared" si="27"/>
        <v>4.7199574547682276E-2</v>
      </c>
      <c r="Q165" s="6"/>
    </row>
    <row r="166" spans="1:17" x14ac:dyDescent="0.35">
      <c r="A166" s="20"/>
      <c r="B166" s="187" t="s">
        <v>45</v>
      </c>
      <c r="C166" s="178"/>
      <c r="D166" s="189"/>
      <c r="E166" s="178"/>
      <c r="F166" s="195"/>
      <c r="G166" s="101"/>
      <c r="H166" s="196"/>
      <c r="I166" s="192">
        <f>SUM(I163:I165)</f>
        <v>51.151135530821918</v>
      </c>
      <c r="J166" s="195"/>
      <c r="K166" s="101"/>
      <c r="L166" s="196"/>
      <c r="M166" s="192">
        <f>SUM(M163:M165)</f>
        <v>53.394999230379796</v>
      </c>
      <c r="N166" s="195"/>
      <c r="O166" s="184">
        <f t="shared" si="26"/>
        <v>2.2438636995578776</v>
      </c>
      <c r="P166" s="185">
        <f t="shared" si="27"/>
        <v>4.3867329166246999E-2</v>
      </c>
      <c r="Q166" s="6"/>
    </row>
    <row r="167" spans="1:17" x14ac:dyDescent="0.35">
      <c r="A167" s="20"/>
      <c r="B167" s="58" t="s">
        <v>46</v>
      </c>
      <c r="C167" s="58"/>
      <c r="D167" s="59" t="s">
        <v>31</v>
      </c>
      <c r="E167" s="58"/>
      <c r="F167" s="27"/>
      <c r="G167" s="104">
        <f t="shared" ref="G167:G175" si="35">G49</f>
        <v>3.0000000000000001E-3</v>
      </c>
      <c r="H167" s="88">
        <f>+H164</f>
        <v>669.17500000000007</v>
      </c>
      <c r="I167" s="70">
        <f t="shared" ref="I167:I177" si="36">H167*G167</f>
        <v>2.0075250000000002</v>
      </c>
      <c r="J167" s="63"/>
      <c r="K167" s="104">
        <f>+$G$167</f>
        <v>3.0000000000000001E-3</v>
      </c>
      <c r="L167" s="88">
        <f>+L164</f>
        <v>669.17500000000007</v>
      </c>
      <c r="M167" s="70">
        <f t="shared" ref="M167:M177" si="37">L167*K167</f>
        <v>2.0075250000000002</v>
      </c>
      <c r="N167" s="63"/>
      <c r="O167" s="64">
        <f t="shared" si="26"/>
        <v>0</v>
      </c>
      <c r="P167" s="65">
        <f t="shared" si="27"/>
        <v>0</v>
      </c>
      <c r="Q167" s="6"/>
    </row>
    <row r="168" spans="1:17" x14ac:dyDescent="0.35">
      <c r="A168" s="20"/>
      <c r="B168" s="58" t="s">
        <v>47</v>
      </c>
      <c r="C168" s="58"/>
      <c r="D168" s="59" t="s">
        <v>31</v>
      </c>
      <c r="E168" s="58"/>
      <c r="F168" s="27"/>
      <c r="G168" s="104">
        <f t="shared" si="35"/>
        <v>5.0000000000000001E-4</v>
      </c>
      <c r="H168" s="88">
        <f>+H164</f>
        <v>669.17500000000007</v>
      </c>
      <c r="I168" s="70">
        <f t="shared" si="36"/>
        <v>0.33458750000000004</v>
      </c>
      <c r="J168" s="63"/>
      <c r="K168" s="104">
        <f>+$G$168</f>
        <v>5.0000000000000001E-4</v>
      </c>
      <c r="L168" s="88">
        <f>+L164</f>
        <v>669.17500000000007</v>
      </c>
      <c r="M168" s="70">
        <f t="shared" si="37"/>
        <v>0.33458750000000004</v>
      </c>
      <c r="N168" s="63"/>
      <c r="O168" s="64">
        <f t="shared" si="26"/>
        <v>0</v>
      </c>
      <c r="P168" s="65">
        <f t="shared" si="27"/>
        <v>0</v>
      </c>
      <c r="Q168" s="6"/>
    </row>
    <row r="169" spans="1:17" x14ac:dyDescent="0.35">
      <c r="A169" s="20"/>
      <c r="B169" s="58" t="s">
        <v>48</v>
      </c>
      <c r="C169" s="58"/>
      <c r="D169" s="59" t="s">
        <v>31</v>
      </c>
      <c r="E169" s="58"/>
      <c r="F169" s="27"/>
      <c r="G169" s="104">
        <f t="shared" si="35"/>
        <v>4.0000000000000002E-4</v>
      </c>
      <c r="H169" s="88">
        <f>+H164</f>
        <v>669.17500000000007</v>
      </c>
      <c r="I169" s="70">
        <f t="shared" si="36"/>
        <v>0.26767000000000002</v>
      </c>
      <c r="J169" s="63"/>
      <c r="K169" s="104">
        <f>+$G$169</f>
        <v>4.0000000000000002E-4</v>
      </c>
      <c r="L169" s="88">
        <f>+L164</f>
        <v>669.17500000000007</v>
      </c>
      <c r="M169" s="70">
        <f t="shared" si="37"/>
        <v>0.26767000000000002</v>
      </c>
      <c r="N169" s="63"/>
      <c r="O169" s="64">
        <f t="shared" si="26"/>
        <v>0</v>
      </c>
      <c r="P169" s="65">
        <f t="shared" si="27"/>
        <v>0</v>
      </c>
      <c r="Q169" s="6"/>
    </row>
    <row r="170" spans="1:17" x14ac:dyDescent="0.35">
      <c r="A170" s="20"/>
      <c r="B170" s="58" t="s">
        <v>49</v>
      </c>
      <c r="C170" s="58"/>
      <c r="D170" s="59" t="s">
        <v>19</v>
      </c>
      <c r="E170" s="58"/>
      <c r="F170" s="27"/>
      <c r="G170" s="105">
        <f t="shared" si="35"/>
        <v>0.25</v>
      </c>
      <c r="H170" s="61">
        <v>1</v>
      </c>
      <c r="I170" s="62">
        <f t="shared" si="36"/>
        <v>0.25</v>
      </c>
      <c r="J170" s="63"/>
      <c r="K170" s="105">
        <f>+$G$170</f>
        <v>0.25</v>
      </c>
      <c r="L170" s="61">
        <v>1</v>
      </c>
      <c r="M170" s="62">
        <f t="shared" si="37"/>
        <v>0.25</v>
      </c>
      <c r="N170" s="63"/>
      <c r="O170" s="64">
        <f t="shared" si="26"/>
        <v>0</v>
      </c>
      <c r="P170" s="65">
        <f t="shared" si="27"/>
        <v>0</v>
      </c>
      <c r="Q170" s="6"/>
    </row>
    <row r="171" spans="1:17" x14ac:dyDescent="0.35">
      <c r="A171" s="20"/>
      <c r="B171" s="58" t="s">
        <v>50</v>
      </c>
      <c r="C171" s="58"/>
      <c r="D171" s="59" t="s">
        <v>31</v>
      </c>
      <c r="E171" s="58"/>
      <c r="F171" s="27"/>
      <c r="G171" s="104">
        <f t="shared" si="35"/>
        <v>8.2000000000000003E-2</v>
      </c>
      <c r="H171" s="106">
        <f>D187*$G$136</f>
        <v>416</v>
      </c>
      <c r="I171" s="70">
        <f t="shared" si="36"/>
        <v>34.112000000000002</v>
      </c>
      <c r="J171" s="63"/>
      <c r="K171" s="104">
        <f>+$G$171</f>
        <v>8.2000000000000003E-2</v>
      </c>
      <c r="L171" s="88">
        <f t="shared" ref="L171:L175" si="38">$H171</f>
        <v>416</v>
      </c>
      <c r="M171" s="70">
        <f t="shared" si="37"/>
        <v>34.112000000000002</v>
      </c>
      <c r="N171" s="63"/>
      <c r="O171" s="64">
        <f t="shared" si="26"/>
        <v>0</v>
      </c>
      <c r="P171" s="65">
        <f t="shared" si="27"/>
        <v>0</v>
      </c>
      <c r="Q171" s="6"/>
    </row>
    <row r="172" spans="1:17" x14ac:dyDescent="0.35">
      <c r="A172" s="20"/>
      <c r="B172" s="58" t="s">
        <v>51</v>
      </c>
      <c r="C172" s="58"/>
      <c r="D172" s="59" t="s">
        <v>31</v>
      </c>
      <c r="E172" s="58"/>
      <c r="F172" s="27"/>
      <c r="G172" s="104">
        <f t="shared" si="35"/>
        <v>0.113</v>
      </c>
      <c r="H172" s="197">
        <f t="shared" ref="H172:H173" si="39">D188*$G$136</f>
        <v>117</v>
      </c>
      <c r="I172" s="70">
        <f t="shared" si="36"/>
        <v>13.221</v>
      </c>
      <c r="J172" s="63"/>
      <c r="K172" s="104">
        <f>+$G$172</f>
        <v>0.113</v>
      </c>
      <c r="L172" s="88">
        <f t="shared" si="38"/>
        <v>117</v>
      </c>
      <c r="M172" s="70">
        <f t="shared" si="37"/>
        <v>13.221</v>
      </c>
      <c r="N172" s="63"/>
      <c r="O172" s="64">
        <f t="shared" si="26"/>
        <v>0</v>
      </c>
      <c r="P172" s="65">
        <f t="shared" si="27"/>
        <v>0</v>
      </c>
      <c r="Q172" s="6"/>
    </row>
    <row r="173" spans="1:17" x14ac:dyDescent="0.35">
      <c r="A173" s="20"/>
      <c r="B173" s="58" t="s">
        <v>52</v>
      </c>
      <c r="C173" s="58"/>
      <c r="D173" s="59" t="s">
        <v>31</v>
      </c>
      <c r="E173" s="58"/>
      <c r="F173" s="27"/>
      <c r="G173" s="104">
        <f t="shared" si="35"/>
        <v>0.17</v>
      </c>
      <c r="H173" s="106">
        <f t="shared" si="39"/>
        <v>117</v>
      </c>
      <c r="I173" s="70">
        <f t="shared" si="36"/>
        <v>19.89</v>
      </c>
      <c r="J173" s="63"/>
      <c r="K173" s="104">
        <f>+$G$173</f>
        <v>0.17</v>
      </c>
      <c r="L173" s="88">
        <f t="shared" si="38"/>
        <v>117</v>
      </c>
      <c r="M173" s="70">
        <f t="shared" si="37"/>
        <v>19.89</v>
      </c>
      <c r="N173" s="63"/>
      <c r="O173" s="64">
        <f t="shared" si="26"/>
        <v>0</v>
      </c>
      <c r="P173" s="65">
        <f t="shared" si="27"/>
        <v>0</v>
      </c>
      <c r="Q173" s="6"/>
    </row>
    <row r="174" spans="1:17" x14ac:dyDescent="0.35">
      <c r="A174" s="20"/>
      <c r="B174" s="58" t="s">
        <v>53</v>
      </c>
      <c r="C174" s="58"/>
      <c r="D174" s="59" t="s">
        <v>31</v>
      </c>
      <c r="E174" s="58"/>
      <c r="F174" s="27"/>
      <c r="G174" s="104">
        <f t="shared" si="35"/>
        <v>9.8000000000000004E-2</v>
      </c>
      <c r="H174" s="88">
        <f>H56</f>
        <v>600</v>
      </c>
      <c r="I174" s="70">
        <f t="shared" si="36"/>
        <v>58.800000000000004</v>
      </c>
      <c r="J174" s="63"/>
      <c r="K174" s="104">
        <f>+$G$174</f>
        <v>9.8000000000000004E-2</v>
      </c>
      <c r="L174" s="88">
        <f t="shared" si="38"/>
        <v>600</v>
      </c>
      <c r="M174" s="70">
        <f t="shared" si="37"/>
        <v>58.800000000000004</v>
      </c>
      <c r="N174" s="63"/>
      <c r="O174" s="64">
        <f t="shared" si="26"/>
        <v>0</v>
      </c>
      <c r="P174" s="65">
        <f t="shared" si="27"/>
        <v>0</v>
      </c>
      <c r="Q174" s="6"/>
    </row>
    <row r="175" spans="1:17" x14ac:dyDescent="0.35">
      <c r="A175" s="20"/>
      <c r="B175" s="58" t="s">
        <v>54</v>
      </c>
      <c r="C175" s="58"/>
      <c r="D175" s="59" t="s">
        <v>31</v>
      </c>
      <c r="E175" s="58"/>
      <c r="F175" s="27"/>
      <c r="G175" s="104">
        <f t="shared" si="35"/>
        <v>0.115</v>
      </c>
      <c r="H175" s="88">
        <f>H57</f>
        <v>150</v>
      </c>
      <c r="I175" s="70">
        <f t="shared" si="36"/>
        <v>17.25</v>
      </c>
      <c r="J175" s="63"/>
      <c r="K175" s="104">
        <f>+$G$175</f>
        <v>0.115</v>
      </c>
      <c r="L175" s="88">
        <f t="shared" si="38"/>
        <v>150</v>
      </c>
      <c r="M175" s="70">
        <f t="shared" si="37"/>
        <v>17.25</v>
      </c>
      <c r="N175" s="63"/>
      <c r="O175" s="64">
        <f t="shared" si="26"/>
        <v>0</v>
      </c>
      <c r="P175" s="65">
        <f t="shared" si="27"/>
        <v>0</v>
      </c>
      <c r="Q175" s="6"/>
    </row>
    <row r="176" spans="1:17" x14ac:dyDescent="0.35">
      <c r="A176" s="20"/>
      <c r="B176" s="58" t="s">
        <v>55</v>
      </c>
      <c r="C176" s="58"/>
      <c r="D176" s="59" t="s">
        <v>31</v>
      </c>
      <c r="E176" s="58"/>
      <c r="F176" s="27"/>
      <c r="G176" s="104">
        <f>G117</f>
        <v>0.26889999999999997</v>
      </c>
      <c r="H176" s="88">
        <f>H58</f>
        <v>0</v>
      </c>
      <c r="I176" s="70">
        <f t="shared" si="36"/>
        <v>0</v>
      </c>
      <c r="J176" s="63"/>
      <c r="K176" s="104">
        <f>+$G$177</f>
        <v>0.26889999999999997</v>
      </c>
      <c r="L176" s="88">
        <f>E176</f>
        <v>0</v>
      </c>
      <c r="M176" s="70">
        <f t="shared" si="37"/>
        <v>0</v>
      </c>
      <c r="N176" s="63"/>
      <c r="O176" s="64">
        <f t="shared" si="26"/>
        <v>0</v>
      </c>
      <c r="P176" s="65" t="str">
        <f t="shared" si="27"/>
        <v/>
      </c>
      <c r="Q176" s="6"/>
    </row>
    <row r="177" spans="1:17" ht="15" thickBot="1" x14ac:dyDescent="0.4">
      <c r="A177" s="20"/>
      <c r="B177" s="58" t="s">
        <v>56</v>
      </c>
      <c r="C177" s="58"/>
      <c r="D177" s="59" t="s">
        <v>31</v>
      </c>
      <c r="E177" s="58"/>
      <c r="F177" s="27"/>
      <c r="G177" s="104">
        <f>G118</f>
        <v>0.26889999999999997</v>
      </c>
      <c r="H177" s="88">
        <f>H59</f>
        <v>0</v>
      </c>
      <c r="I177" s="70">
        <f t="shared" si="36"/>
        <v>0</v>
      </c>
      <c r="J177" s="63"/>
      <c r="K177" s="104">
        <f>+$G$177</f>
        <v>0.26889999999999997</v>
      </c>
      <c r="L177" s="88">
        <f>E177</f>
        <v>0</v>
      </c>
      <c r="M177" s="70">
        <f t="shared" si="37"/>
        <v>0</v>
      </c>
      <c r="N177" s="63"/>
      <c r="O177" s="64">
        <f t="shared" si="26"/>
        <v>0</v>
      </c>
      <c r="P177" s="65" t="str">
        <f t="shared" si="27"/>
        <v/>
      </c>
      <c r="Q177" s="6"/>
    </row>
    <row r="178" spans="1:17" ht="15" thickBot="1" x14ac:dyDescent="0.4">
      <c r="A178" s="20"/>
      <c r="B178" s="110"/>
      <c r="C178" s="111"/>
      <c r="D178" s="112"/>
      <c r="E178" s="111"/>
      <c r="F178" s="113"/>
      <c r="G178" s="198"/>
      <c r="H178" s="199"/>
      <c r="I178" s="200"/>
      <c r="J178" s="113"/>
      <c r="K178" s="198"/>
      <c r="L178" s="199"/>
      <c r="M178" s="200"/>
      <c r="N178" s="113"/>
      <c r="O178" s="201"/>
      <c r="P178" s="202"/>
      <c r="Q178" s="6"/>
    </row>
    <row r="179" spans="1:17" x14ac:dyDescent="0.35">
      <c r="A179" s="20"/>
      <c r="B179" s="120" t="s">
        <v>57</v>
      </c>
      <c r="C179" s="58"/>
      <c r="D179" s="26"/>
      <c r="E179" s="58"/>
      <c r="F179" s="203"/>
      <c r="G179" s="204"/>
      <c r="H179" s="122"/>
      <c r="I179" s="123">
        <f>SUM(I167:I173,I166)</f>
        <v>121.23391803082193</v>
      </c>
      <c r="J179" s="124"/>
      <c r="K179" s="122"/>
      <c r="L179" s="122"/>
      <c r="M179" s="123">
        <f>SUM(M167:M173,M166)</f>
        <v>123.4777817303798</v>
      </c>
      <c r="N179" s="124"/>
      <c r="O179" s="125">
        <f>M179-I179</f>
        <v>2.2438636995578776</v>
      </c>
      <c r="P179" s="126">
        <f>IF(OR(I179=0,M179=0),"",(O179/I179))</f>
        <v>1.8508547244900628E-2</v>
      </c>
      <c r="Q179" s="6"/>
    </row>
    <row r="180" spans="1:17" x14ac:dyDescent="0.35">
      <c r="A180" s="20"/>
      <c r="B180" s="120" t="s">
        <v>58</v>
      </c>
      <c r="C180" s="58"/>
      <c r="D180" s="26"/>
      <c r="E180" s="58"/>
      <c r="F180" s="203"/>
      <c r="G180" s="205">
        <f>G62</f>
        <v>-0.17</v>
      </c>
      <c r="H180" s="206"/>
      <c r="I180" s="170">
        <f>+I179*G180</f>
        <v>-20.609766065239729</v>
      </c>
      <c r="J180" s="124"/>
      <c r="K180" s="205">
        <f>$G$180</f>
        <v>-0.17</v>
      </c>
      <c r="L180" s="206"/>
      <c r="M180" s="170">
        <f>+M179*K180</f>
        <v>-20.991222894164569</v>
      </c>
      <c r="N180" s="124"/>
      <c r="O180" s="170">
        <f>M180-I180</f>
        <v>-0.3814568289248399</v>
      </c>
      <c r="P180" s="171">
        <f>IF(OR(I180=0,M180=0),"",(O180/I180))</f>
        <v>1.8508547244900659E-2</v>
      </c>
      <c r="Q180" s="6"/>
    </row>
    <row r="181" spans="1:17" x14ac:dyDescent="0.35">
      <c r="A181" s="20"/>
      <c r="B181" s="161" t="s">
        <v>59</v>
      </c>
      <c r="C181" s="58"/>
      <c r="D181" s="26"/>
      <c r="E181" s="58"/>
      <c r="F181" s="173"/>
      <c r="G181" s="207">
        <v>0.13</v>
      </c>
      <c r="H181" s="173"/>
      <c r="I181" s="170">
        <f>I179*G181</f>
        <v>15.760409344006851</v>
      </c>
      <c r="J181" s="208"/>
      <c r="K181" s="207">
        <v>0.13</v>
      </c>
      <c r="L181" s="173"/>
      <c r="M181" s="170">
        <f>M179*K181</f>
        <v>16.052111624949376</v>
      </c>
      <c r="N181" s="208"/>
      <c r="O181" s="170">
        <f>M181-I181</f>
        <v>0.29170228094252515</v>
      </c>
      <c r="P181" s="171">
        <f>IF(OR(I181=0,M181=0),"",(O181/I181))</f>
        <v>1.8508547244900694E-2</v>
      </c>
      <c r="Q181" s="6"/>
    </row>
    <row r="182" spans="1:17" ht="15" thickBot="1" x14ac:dyDescent="0.4">
      <c r="A182" s="20"/>
      <c r="B182" s="516" t="s">
        <v>60</v>
      </c>
      <c r="C182" s="516"/>
      <c r="D182" s="516"/>
      <c r="E182" s="162"/>
      <c r="F182" s="137"/>
      <c r="G182" s="137"/>
      <c r="H182" s="137"/>
      <c r="I182" s="138">
        <f>SUM(I179:I181)</f>
        <v>116.38456130958905</v>
      </c>
      <c r="J182" s="139"/>
      <c r="K182" s="137"/>
      <c r="L182" s="137"/>
      <c r="M182" s="138">
        <f>SUM(M179:M181)</f>
        <v>118.53867046116461</v>
      </c>
      <c r="N182" s="139"/>
      <c r="O182" s="140">
        <f>M182-I182</f>
        <v>2.1541091515755681</v>
      </c>
      <c r="P182" s="141">
        <f>IF(OR(I182=0,M182=0),"",(O182/I182))</f>
        <v>1.8508547244900676E-2</v>
      </c>
      <c r="Q182" s="6"/>
    </row>
    <row r="183" spans="1:17" ht="15" thickBot="1" x14ac:dyDescent="0.4">
      <c r="A183" s="143"/>
      <c r="B183" s="144" t="s">
        <v>61</v>
      </c>
      <c r="C183" s="145"/>
      <c r="D183" s="146"/>
      <c r="E183" s="145"/>
      <c r="F183" s="147"/>
      <c r="G183" s="148"/>
      <c r="H183" s="149"/>
      <c r="I183" s="150"/>
      <c r="J183" s="147"/>
      <c r="K183" s="505"/>
      <c r="L183" s="149"/>
      <c r="M183" s="150"/>
      <c r="N183" s="147"/>
      <c r="O183" s="502"/>
      <c r="P183" s="151"/>
      <c r="Q183" s="6"/>
    </row>
    <row r="184" spans="1:17" x14ac:dyDescent="0.35">
      <c r="A184" s="20"/>
      <c r="B184" s="20"/>
      <c r="C184" s="20"/>
      <c r="D184" s="26"/>
      <c r="E184" s="20"/>
      <c r="F184" s="20"/>
      <c r="G184" s="27"/>
      <c r="H184" s="27"/>
      <c r="I184" s="49"/>
      <c r="J184" s="27"/>
      <c r="K184" s="27"/>
      <c r="L184" s="27"/>
      <c r="M184" s="49"/>
      <c r="N184" s="27"/>
      <c r="O184" s="27"/>
      <c r="P184" s="27"/>
      <c r="Q184" s="6"/>
    </row>
    <row r="185" spans="1:17" x14ac:dyDescent="0.35">
      <c r="A185" s="20"/>
      <c r="B185" s="45" t="s">
        <v>62</v>
      </c>
      <c r="C185" s="20"/>
      <c r="D185" s="26"/>
      <c r="E185" s="20"/>
      <c r="F185" s="20"/>
      <c r="G185" s="153">
        <v>2.9499999999999998E-2</v>
      </c>
      <c r="H185" s="27"/>
      <c r="I185" s="27"/>
      <c r="J185" s="27"/>
      <c r="K185" s="153">
        <v>2.9499999999999998E-2</v>
      </c>
      <c r="L185" s="27"/>
      <c r="M185" s="27"/>
      <c r="N185" s="27"/>
      <c r="O185" s="27"/>
      <c r="P185" s="27"/>
      <c r="Q185" s="6"/>
    </row>
    <row r="186" spans="1:17" x14ac:dyDescent="0.35">
      <c r="Q186" s="6"/>
    </row>
    <row r="187" spans="1:17" x14ac:dyDescent="0.35">
      <c r="D187" s="209">
        <v>0.64</v>
      </c>
      <c r="E187" s="210" t="s">
        <v>50</v>
      </c>
      <c r="F187" s="211"/>
      <c r="G187" s="212"/>
      <c r="H187" s="48"/>
      <c r="I187" s="48"/>
      <c r="J187" s="48"/>
      <c r="Q187" s="6"/>
    </row>
    <row r="188" spans="1:17" x14ac:dyDescent="0.35">
      <c r="D188" s="213">
        <v>0.18</v>
      </c>
      <c r="E188" s="214" t="s">
        <v>51</v>
      </c>
      <c r="F188" s="215"/>
      <c r="G188" s="216"/>
      <c r="H188" s="48"/>
      <c r="I188" s="48"/>
      <c r="J188" s="48"/>
      <c r="Q188" s="6"/>
    </row>
    <row r="189" spans="1:17" x14ac:dyDescent="0.35">
      <c r="D189" s="217">
        <v>0.18</v>
      </c>
      <c r="E189" s="218" t="s">
        <v>52</v>
      </c>
      <c r="F189" s="219"/>
      <c r="G189" s="220"/>
      <c r="H189" s="48"/>
      <c r="I189" s="48"/>
      <c r="J189" s="48"/>
      <c r="Q189" s="6"/>
    </row>
    <row r="190" spans="1:17" x14ac:dyDescent="0.35">
      <c r="G190" s="48"/>
      <c r="H190" s="48"/>
      <c r="I190" s="48"/>
      <c r="J190" s="48"/>
    </row>
    <row r="191" spans="1:17" x14ac:dyDescent="0.35">
      <c r="G191" s="48"/>
      <c r="H191" s="48"/>
      <c r="I191" s="48"/>
      <c r="J191" s="48"/>
    </row>
    <row r="192" spans="1:17" x14ac:dyDescent="0.35">
      <c r="G192" s="48"/>
      <c r="H192" s="48"/>
      <c r="I192" s="48"/>
      <c r="J192" s="48"/>
    </row>
    <row r="193" spans="7:10" x14ac:dyDescent="0.35">
      <c r="G193" s="48"/>
      <c r="H193" s="48"/>
      <c r="I193" s="48"/>
      <c r="J193" s="48"/>
    </row>
    <row r="194" spans="7:10" x14ac:dyDescent="0.35">
      <c r="G194" s="48"/>
      <c r="H194" s="48"/>
      <c r="I194" s="48"/>
      <c r="J194" s="48"/>
    </row>
    <row r="195" spans="7:10" x14ac:dyDescent="0.35">
      <c r="G195" s="48"/>
      <c r="H195" s="48"/>
      <c r="I195" s="48"/>
      <c r="J195" s="48"/>
    </row>
    <row r="196" spans="7:10" x14ac:dyDescent="0.35">
      <c r="G196" s="48"/>
      <c r="H196" s="48"/>
      <c r="I196" s="48"/>
      <c r="J196" s="48"/>
    </row>
    <row r="197" spans="7:10" x14ac:dyDescent="0.35">
      <c r="G197" s="48"/>
      <c r="H197" s="48"/>
      <c r="I197" s="48"/>
      <c r="J197" s="48"/>
    </row>
    <row r="198" spans="7:10" x14ac:dyDescent="0.35">
      <c r="G198" s="48"/>
      <c r="H198" s="48"/>
      <c r="I198" s="48"/>
      <c r="J198" s="48"/>
    </row>
    <row r="199" spans="7:10" x14ac:dyDescent="0.35">
      <c r="G199" s="48"/>
      <c r="H199" s="48"/>
      <c r="I199" s="48"/>
      <c r="J199" s="48"/>
    </row>
    <row r="200" spans="7:10" x14ac:dyDescent="0.35">
      <c r="G200" s="48"/>
      <c r="H200" s="48"/>
      <c r="I200" s="48"/>
      <c r="J200" s="48"/>
    </row>
    <row r="201" spans="7:10" x14ac:dyDescent="0.35">
      <c r="G201" s="48"/>
      <c r="H201" s="48"/>
      <c r="I201" s="48"/>
      <c r="J201" s="48"/>
    </row>
    <row r="202" spans="7:10" x14ac:dyDescent="0.35">
      <c r="G202" s="48"/>
      <c r="H202" s="48"/>
      <c r="I202" s="48"/>
      <c r="J202" s="48"/>
    </row>
    <row r="203" spans="7:10" x14ac:dyDescent="0.35">
      <c r="G203" s="48"/>
      <c r="H203" s="48"/>
      <c r="I203" s="48"/>
      <c r="J203" s="48"/>
    </row>
    <row r="204" spans="7:10" x14ac:dyDescent="0.35">
      <c r="G204" s="48"/>
      <c r="H204" s="48"/>
      <c r="I204" s="48"/>
      <c r="J204" s="48"/>
    </row>
    <row r="205" spans="7:10" x14ac:dyDescent="0.35">
      <c r="G205" s="48"/>
      <c r="H205" s="48"/>
      <c r="I205" s="48"/>
      <c r="J205" s="48"/>
    </row>
    <row r="206" spans="7:10" x14ac:dyDescent="0.35">
      <c r="G206" s="48"/>
      <c r="H206" s="48"/>
      <c r="I206" s="48"/>
      <c r="J206" s="48"/>
    </row>
    <row r="207" spans="7:10" x14ac:dyDescent="0.35">
      <c r="G207" s="48"/>
      <c r="H207" s="48"/>
      <c r="I207" s="48"/>
      <c r="J207" s="48"/>
    </row>
    <row r="208" spans="7:10" x14ac:dyDescent="0.35">
      <c r="G208" s="48"/>
      <c r="H208" s="48"/>
      <c r="I208" s="48"/>
      <c r="J208" s="48"/>
    </row>
    <row r="209" spans="7:10" x14ac:dyDescent="0.35">
      <c r="G209" s="48"/>
      <c r="H209" s="48"/>
      <c r="I209" s="48"/>
      <c r="J209" s="48"/>
    </row>
    <row r="210" spans="7:10" x14ac:dyDescent="0.35">
      <c r="G210" s="48"/>
      <c r="H210" s="48"/>
      <c r="I210" s="48"/>
      <c r="J210" s="48"/>
    </row>
    <row r="211" spans="7:10" x14ac:dyDescent="0.35">
      <c r="G211" s="48"/>
      <c r="H211" s="48"/>
      <c r="I211" s="48"/>
      <c r="J211" s="48"/>
    </row>
    <row r="212" spans="7:10" x14ac:dyDescent="0.35">
      <c r="G212" s="48"/>
      <c r="H212" s="48"/>
      <c r="I212" s="48"/>
      <c r="J212" s="48"/>
    </row>
    <row r="213" spans="7:10" x14ac:dyDescent="0.35">
      <c r="G213" s="48"/>
      <c r="H213" s="48"/>
      <c r="I213" s="48"/>
      <c r="J213" s="48"/>
    </row>
    <row r="214" spans="7:10" x14ac:dyDescent="0.35">
      <c r="G214" s="48"/>
      <c r="H214" s="48"/>
      <c r="I214" s="48"/>
      <c r="J214" s="48"/>
    </row>
    <row r="215" spans="7:10" x14ac:dyDescent="0.35">
      <c r="G215" s="48"/>
      <c r="H215" s="48"/>
      <c r="I215" s="48"/>
      <c r="J215" s="48"/>
    </row>
    <row r="216" spans="7:10" x14ac:dyDescent="0.35">
      <c r="G216" s="48"/>
      <c r="H216" s="48"/>
      <c r="I216" s="48"/>
      <c r="J216" s="48"/>
    </row>
    <row r="217" spans="7:10" x14ac:dyDescent="0.35">
      <c r="G217" s="48"/>
      <c r="H217" s="48"/>
      <c r="I217" s="48"/>
      <c r="J217" s="48"/>
    </row>
    <row r="218" spans="7:10" x14ac:dyDescent="0.35">
      <c r="G218" s="48"/>
      <c r="H218" s="48"/>
      <c r="I218" s="48"/>
      <c r="J218" s="48"/>
    </row>
    <row r="219" spans="7:10" x14ac:dyDescent="0.35">
      <c r="G219" s="48"/>
      <c r="H219" s="48"/>
      <c r="I219" s="48"/>
      <c r="J219" s="48"/>
    </row>
    <row r="220" spans="7:10" x14ac:dyDescent="0.35">
      <c r="G220" s="48"/>
      <c r="H220" s="48"/>
      <c r="I220" s="48"/>
      <c r="J220" s="48"/>
    </row>
    <row r="221" spans="7:10" x14ac:dyDescent="0.35">
      <c r="G221" s="48"/>
      <c r="H221" s="48"/>
      <c r="I221" s="48"/>
      <c r="J221" s="48"/>
    </row>
    <row r="222" spans="7:10" x14ac:dyDescent="0.35">
      <c r="G222" s="48"/>
      <c r="H222" s="48"/>
      <c r="I222" s="48"/>
      <c r="J222" s="48"/>
    </row>
    <row r="223" spans="7:10" x14ac:dyDescent="0.35">
      <c r="G223" s="48"/>
      <c r="H223" s="48"/>
      <c r="I223" s="48"/>
      <c r="J223" s="48"/>
    </row>
    <row r="224" spans="7:10" x14ac:dyDescent="0.35">
      <c r="G224" s="48"/>
      <c r="H224" s="48"/>
      <c r="I224" s="48"/>
      <c r="J224" s="48"/>
    </row>
    <row r="225" spans="7:10" x14ac:dyDescent="0.35">
      <c r="G225" s="48"/>
      <c r="H225" s="48"/>
      <c r="I225" s="48"/>
      <c r="J225" s="48"/>
    </row>
    <row r="226" spans="7:10" x14ac:dyDescent="0.35">
      <c r="G226" s="48"/>
      <c r="H226" s="48"/>
      <c r="I226" s="48"/>
      <c r="J226" s="48"/>
    </row>
    <row r="227" spans="7:10" x14ac:dyDescent="0.35">
      <c r="G227" s="48"/>
      <c r="H227" s="48"/>
      <c r="I227" s="48"/>
      <c r="J227" s="48"/>
    </row>
    <row r="228" spans="7:10" x14ac:dyDescent="0.35">
      <c r="G228" s="48"/>
      <c r="H228" s="48"/>
      <c r="I228" s="48"/>
      <c r="J228" s="48"/>
    </row>
    <row r="229" spans="7:10" x14ac:dyDescent="0.35">
      <c r="G229" s="48"/>
      <c r="H229" s="48"/>
      <c r="I229" s="48"/>
      <c r="J229" s="48"/>
    </row>
    <row r="230" spans="7:10" x14ac:dyDescent="0.35">
      <c r="G230" s="48"/>
      <c r="H230" s="48"/>
      <c r="I230" s="48"/>
      <c r="J230" s="48"/>
    </row>
    <row r="231" spans="7:10" x14ac:dyDescent="0.35">
      <c r="G231" s="48"/>
      <c r="H231" s="48"/>
      <c r="I231" s="48"/>
      <c r="J231" s="48"/>
    </row>
    <row r="232" spans="7:10" x14ac:dyDescent="0.35">
      <c r="G232" s="48"/>
      <c r="H232" s="48"/>
      <c r="I232" s="48"/>
      <c r="J232" s="48"/>
    </row>
    <row r="233" spans="7:10" x14ac:dyDescent="0.35">
      <c r="G233" s="48"/>
      <c r="H233" s="48"/>
      <c r="I233" s="48"/>
      <c r="J233" s="48"/>
    </row>
    <row r="234" spans="7:10" x14ac:dyDescent="0.35">
      <c r="G234" s="48"/>
      <c r="H234" s="48"/>
      <c r="I234" s="48"/>
      <c r="J234" s="48"/>
    </row>
    <row r="235" spans="7:10" x14ac:dyDescent="0.35">
      <c r="G235" s="48"/>
      <c r="H235" s="48"/>
      <c r="I235" s="48"/>
      <c r="J235" s="48"/>
    </row>
    <row r="236" spans="7:10" x14ac:dyDescent="0.35">
      <c r="G236" s="48"/>
      <c r="H236" s="48"/>
      <c r="I236" s="48"/>
      <c r="J236" s="48"/>
    </row>
    <row r="237" spans="7:10" x14ac:dyDescent="0.35">
      <c r="G237" s="48"/>
      <c r="H237" s="48"/>
      <c r="I237" s="48"/>
      <c r="J237" s="48"/>
    </row>
    <row r="238" spans="7:10" x14ac:dyDescent="0.35">
      <c r="G238" s="48"/>
      <c r="H238" s="48"/>
      <c r="I238" s="48"/>
      <c r="J238" s="48"/>
    </row>
    <row r="239" spans="7:10" x14ac:dyDescent="0.35">
      <c r="G239" s="48"/>
      <c r="H239" s="48"/>
      <c r="I239" s="48"/>
      <c r="J239" s="48"/>
    </row>
    <row r="240" spans="7:10" x14ac:dyDescent="0.35">
      <c r="G240" s="48"/>
      <c r="H240" s="48"/>
      <c r="I240" s="48"/>
      <c r="J240" s="48"/>
    </row>
    <row r="241" spans="7:10" x14ac:dyDescent="0.35">
      <c r="G241" s="48"/>
      <c r="H241" s="48"/>
      <c r="I241" s="48"/>
      <c r="J241" s="48"/>
    </row>
    <row r="242" spans="7:10" x14ac:dyDescent="0.35">
      <c r="G242" s="48"/>
      <c r="H242" s="48"/>
      <c r="I242" s="48"/>
      <c r="J242" s="48"/>
    </row>
    <row r="243" spans="7:10" x14ac:dyDescent="0.35">
      <c r="G243" s="48"/>
      <c r="H243" s="48"/>
      <c r="I243" s="48"/>
      <c r="J243" s="48"/>
    </row>
    <row r="244" spans="7:10" x14ac:dyDescent="0.35">
      <c r="G244" s="48"/>
      <c r="H244" s="48"/>
      <c r="I244" s="48"/>
      <c r="J244" s="48"/>
    </row>
    <row r="245" spans="7:10" x14ac:dyDescent="0.35">
      <c r="G245" s="48"/>
      <c r="H245" s="48"/>
      <c r="I245" s="48"/>
      <c r="J245" s="48"/>
    </row>
    <row r="246" spans="7:10" x14ac:dyDescent="0.35">
      <c r="G246" s="48"/>
      <c r="H246" s="48"/>
      <c r="I246" s="48"/>
      <c r="J246" s="48"/>
    </row>
    <row r="247" spans="7:10" x14ac:dyDescent="0.35">
      <c r="G247" s="48"/>
      <c r="H247" s="48"/>
      <c r="I247" s="48"/>
      <c r="J247" s="48"/>
    </row>
    <row r="248" spans="7:10" x14ac:dyDescent="0.35">
      <c r="G248" s="48"/>
      <c r="H248" s="48"/>
      <c r="I248" s="48"/>
      <c r="J248" s="48"/>
    </row>
    <row r="249" spans="7:10" x14ac:dyDescent="0.35">
      <c r="G249" s="48"/>
      <c r="H249" s="48"/>
      <c r="I249" s="48"/>
      <c r="J249" s="48"/>
    </row>
    <row r="250" spans="7:10" x14ac:dyDescent="0.35">
      <c r="G250" s="48"/>
      <c r="H250" s="48"/>
      <c r="I250" s="48"/>
      <c r="J250" s="48"/>
    </row>
    <row r="251" spans="7:10" x14ac:dyDescent="0.35">
      <c r="G251" s="48"/>
      <c r="H251" s="48"/>
      <c r="I251" s="48"/>
      <c r="J251" s="48"/>
    </row>
    <row r="252" spans="7:10" x14ac:dyDescent="0.35">
      <c r="G252" s="48"/>
      <c r="H252" s="48"/>
      <c r="I252" s="48"/>
      <c r="J252" s="48"/>
    </row>
    <row r="253" spans="7:10" x14ac:dyDescent="0.35">
      <c r="G253" s="48"/>
      <c r="H253" s="48"/>
      <c r="I253" s="48"/>
      <c r="J253" s="48"/>
    </row>
    <row r="254" spans="7:10" x14ac:dyDescent="0.35">
      <c r="G254" s="48"/>
      <c r="H254" s="48"/>
      <c r="I254" s="48"/>
      <c r="J254" s="48"/>
    </row>
    <row r="255" spans="7:10" x14ac:dyDescent="0.35">
      <c r="G255" s="48"/>
      <c r="H255" s="48"/>
      <c r="I255" s="48"/>
      <c r="J255" s="48"/>
    </row>
    <row r="256" spans="7:10" x14ac:dyDescent="0.35">
      <c r="G256" s="48"/>
      <c r="H256" s="48"/>
      <c r="I256" s="48"/>
      <c r="J256" s="48"/>
    </row>
    <row r="257" spans="7:10" x14ac:dyDescent="0.35">
      <c r="G257" s="48"/>
      <c r="H257" s="48"/>
      <c r="I257" s="48"/>
      <c r="J257" s="48"/>
    </row>
    <row r="258" spans="7:10" x14ac:dyDescent="0.35">
      <c r="G258" s="48"/>
      <c r="H258" s="48"/>
      <c r="I258" s="48"/>
      <c r="J258" s="48"/>
    </row>
    <row r="259" spans="7:10" x14ac:dyDescent="0.35">
      <c r="G259" s="48"/>
      <c r="H259" s="48"/>
      <c r="I259" s="48"/>
      <c r="J259" s="48"/>
    </row>
    <row r="260" spans="7:10" x14ac:dyDescent="0.35">
      <c r="G260" s="48"/>
      <c r="H260" s="48"/>
      <c r="I260" s="48"/>
      <c r="J260" s="48"/>
    </row>
    <row r="261" spans="7:10" x14ac:dyDescent="0.35">
      <c r="G261" s="48"/>
      <c r="H261" s="48"/>
      <c r="I261" s="48"/>
      <c r="J261" s="48"/>
    </row>
    <row r="262" spans="7:10" x14ac:dyDescent="0.35">
      <c r="G262" s="48"/>
      <c r="H262" s="48"/>
      <c r="I262" s="48"/>
      <c r="J262" s="48"/>
    </row>
    <row r="263" spans="7:10" x14ac:dyDescent="0.35">
      <c r="G263" s="48"/>
      <c r="H263" s="48"/>
      <c r="I263" s="48"/>
      <c r="J263" s="48"/>
    </row>
    <row r="264" spans="7:10" x14ac:dyDescent="0.35">
      <c r="G264" s="48"/>
      <c r="H264" s="48"/>
      <c r="I264" s="48"/>
      <c r="J264" s="48"/>
    </row>
    <row r="265" spans="7:10" x14ac:dyDescent="0.35">
      <c r="G265" s="48"/>
      <c r="H265" s="48"/>
      <c r="I265" s="48"/>
      <c r="J265" s="48"/>
    </row>
    <row r="266" spans="7:10" x14ac:dyDescent="0.35">
      <c r="G266" s="48"/>
      <c r="H266" s="48"/>
      <c r="I266" s="48"/>
      <c r="J266" s="48"/>
    </row>
    <row r="267" spans="7:10" x14ac:dyDescent="0.35">
      <c r="G267" s="48"/>
      <c r="H267" s="48"/>
      <c r="I267" s="48"/>
      <c r="J267" s="48"/>
    </row>
    <row r="268" spans="7:10" x14ac:dyDescent="0.35">
      <c r="G268" s="48"/>
      <c r="H268" s="48"/>
      <c r="I268" s="48"/>
      <c r="J268" s="48"/>
    </row>
    <row r="269" spans="7:10" x14ac:dyDescent="0.35">
      <c r="G269" s="48"/>
      <c r="H269" s="48"/>
      <c r="I269" s="48"/>
      <c r="J269" s="48"/>
    </row>
    <row r="270" spans="7:10" x14ac:dyDescent="0.35">
      <c r="G270" s="48"/>
      <c r="H270" s="48"/>
      <c r="I270" s="48"/>
      <c r="J270" s="48"/>
    </row>
    <row r="271" spans="7:10" x14ac:dyDescent="0.35">
      <c r="G271" s="48"/>
      <c r="H271" s="48"/>
      <c r="I271" s="48"/>
      <c r="J271" s="48"/>
    </row>
    <row r="272" spans="7:10" x14ac:dyDescent="0.35">
      <c r="G272" s="48"/>
      <c r="H272" s="48"/>
      <c r="I272" s="48"/>
      <c r="J272" s="48"/>
    </row>
    <row r="273" spans="7:10" x14ac:dyDescent="0.35">
      <c r="G273" s="48"/>
      <c r="H273" s="48"/>
      <c r="I273" s="48"/>
      <c r="J273" s="48"/>
    </row>
    <row r="274" spans="7:10" x14ac:dyDescent="0.35">
      <c r="G274" s="48"/>
      <c r="H274" s="48"/>
      <c r="I274" s="48"/>
      <c r="J274" s="48"/>
    </row>
    <row r="275" spans="7:10" x14ac:dyDescent="0.35">
      <c r="G275" s="48"/>
      <c r="H275" s="48"/>
      <c r="I275" s="48"/>
      <c r="J275" s="48"/>
    </row>
    <row r="276" spans="7:10" x14ac:dyDescent="0.35">
      <c r="G276" s="48"/>
      <c r="H276" s="48"/>
      <c r="I276" s="48"/>
      <c r="J276" s="48"/>
    </row>
    <row r="277" spans="7:10" x14ac:dyDescent="0.35">
      <c r="G277" s="48"/>
      <c r="H277" s="48"/>
      <c r="I277" s="48"/>
      <c r="J277" s="48"/>
    </row>
    <row r="278" spans="7:10" x14ac:dyDescent="0.35">
      <c r="G278" s="48"/>
      <c r="H278" s="48"/>
      <c r="I278" s="48"/>
      <c r="J278" s="48"/>
    </row>
    <row r="279" spans="7:10" x14ac:dyDescent="0.35">
      <c r="G279" s="48"/>
      <c r="H279" s="48"/>
      <c r="I279" s="48"/>
      <c r="J279" s="48"/>
    </row>
    <row r="280" spans="7:10" x14ac:dyDescent="0.35">
      <c r="G280" s="48"/>
      <c r="H280" s="48"/>
      <c r="I280" s="48"/>
      <c r="J280" s="48"/>
    </row>
    <row r="281" spans="7:10" x14ac:dyDescent="0.35">
      <c r="G281" s="48"/>
      <c r="H281" s="48"/>
      <c r="I281" s="48"/>
      <c r="J281" s="48"/>
    </row>
    <row r="282" spans="7:10" x14ac:dyDescent="0.35">
      <c r="G282" s="48"/>
      <c r="H282" s="48"/>
      <c r="I282" s="48"/>
      <c r="J282" s="48"/>
    </row>
    <row r="283" spans="7:10" x14ac:dyDescent="0.35">
      <c r="G283" s="48"/>
      <c r="H283" s="48"/>
      <c r="I283" s="48"/>
      <c r="J283" s="48"/>
    </row>
    <row r="284" spans="7:10" x14ac:dyDescent="0.35">
      <c r="G284" s="48"/>
      <c r="H284" s="48"/>
      <c r="I284" s="48"/>
      <c r="J284" s="48"/>
    </row>
    <row r="285" spans="7:10" x14ac:dyDescent="0.35">
      <c r="G285" s="48"/>
      <c r="H285" s="48"/>
      <c r="I285" s="48"/>
      <c r="J285" s="48"/>
    </row>
    <row r="286" spans="7:10" x14ac:dyDescent="0.35">
      <c r="G286" s="48"/>
      <c r="H286" s="48"/>
      <c r="I286" s="48"/>
      <c r="J286" s="48"/>
    </row>
    <row r="287" spans="7:10" x14ac:dyDescent="0.35">
      <c r="G287" s="48"/>
      <c r="H287" s="48"/>
      <c r="I287" s="48"/>
      <c r="J287" s="48"/>
    </row>
    <row r="288" spans="7:10" x14ac:dyDescent="0.35">
      <c r="G288" s="48"/>
      <c r="H288" s="48"/>
      <c r="I288" s="48"/>
      <c r="J288" s="48"/>
    </row>
    <row r="289" spans="7:10" x14ac:dyDescent="0.35">
      <c r="G289" s="48"/>
      <c r="H289" s="48"/>
      <c r="I289" s="48"/>
      <c r="J289" s="48"/>
    </row>
    <row r="290" spans="7:10" x14ac:dyDescent="0.35">
      <c r="G290" s="48"/>
      <c r="H290" s="48"/>
      <c r="I290" s="48"/>
      <c r="J290" s="48"/>
    </row>
    <row r="291" spans="7:10" x14ac:dyDescent="0.35">
      <c r="G291" s="48"/>
      <c r="H291" s="48"/>
      <c r="I291" s="48"/>
      <c r="J291" s="48"/>
    </row>
    <row r="292" spans="7:10" x14ac:dyDescent="0.35">
      <c r="G292" s="48"/>
      <c r="H292" s="48"/>
      <c r="I292" s="48"/>
      <c r="J292" s="48"/>
    </row>
    <row r="293" spans="7:10" x14ac:dyDescent="0.35">
      <c r="G293" s="48"/>
      <c r="H293" s="48"/>
      <c r="I293" s="48"/>
      <c r="J293" s="48"/>
    </row>
    <row r="294" spans="7:10" x14ac:dyDescent="0.35">
      <c r="G294" s="48"/>
      <c r="H294" s="48"/>
      <c r="I294" s="48"/>
      <c r="J294" s="48"/>
    </row>
    <row r="295" spans="7:10" x14ac:dyDescent="0.35">
      <c r="G295" s="48"/>
      <c r="H295" s="48"/>
      <c r="I295" s="48"/>
      <c r="J295" s="48"/>
    </row>
    <row r="296" spans="7:10" x14ac:dyDescent="0.35">
      <c r="G296" s="48"/>
      <c r="H296" s="48"/>
      <c r="I296" s="48"/>
      <c r="J296" s="48"/>
    </row>
    <row r="297" spans="7:10" x14ac:dyDescent="0.35">
      <c r="G297" s="48"/>
      <c r="H297" s="48"/>
      <c r="I297" s="48"/>
      <c r="J297" s="48"/>
    </row>
    <row r="298" spans="7:10" x14ac:dyDescent="0.35">
      <c r="G298" s="48"/>
      <c r="H298" s="48"/>
      <c r="I298" s="48"/>
      <c r="J298" s="48"/>
    </row>
    <row r="299" spans="7:10" x14ac:dyDescent="0.35">
      <c r="G299" s="48"/>
      <c r="H299" s="48"/>
      <c r="I299" s="48"/>
      <c r="J299" s="48"/>
    </row>
    <row r="300" spans="7:10" x14ac:dyDescent="0.35">
      <c r="G300" s="48"/>
      <c r="H300" s="48"/>
      <c r="I300" s="48"/>
      <c r="J300" s="48"/>
    </row>
    <row r="301" spans="7:10" x14ac:dyDescent="0.35">
      <c r="G301" s="48"/>
      <c r="H301" s="48"/>
      <c r="I301" s="48"/>
      <c r="J301" s="48"/>
    </row>
    <row r="302" spans="7:10" x14ac:dyDescent="0.35">
      <c r="G302" s="48"/>
      <c r="H302" s="48"/>
      <c r="I302" s="48"/>
      <c r="J302" s="48"/>
    </row>
    <row r="303" spans="7:10" x14ac:dyDescent="0.35">
      <c r="G303" s="48"/>
      <c r="H303" s="48"/>
      <c r="I303" s="48"/>
      <c r="J303" s="48"/>
    </row>
    <row r="304" spans="7:10" x14ac:dyDescent="0.35">
      <c r="G304" s="48"/>
      <c r="H304" s="48"/>
      <c r="I304" s="48"/>
      <c r="J304" s="48"/>
    </row>
    <row r="305" spans="7:10" x14ac:dyDescent="0.35">
      <c r="G305" s="48"/>
      <c r="H305" s="48"/>
      <c r="I305" s="48"/>
      <c r="J305" s="48"/>
    </row>
    <row r="306" spans="7:10" x14ac:dyDescent="0.35">
      <c r="G306" s="48"/>
      <c r="H306" s="48"/>
      <c r="I306" s="48"/>
      <c r="J306" s="48"/>
    </row>
    <row r="307" spans="7:10" x14ac:dyDescent="0.35">
      <c r="G307" s="48"/>
      <c r="H307" s="48"/>
      <c r="I307" s="48"/>
      <c r="J307" s="48"/>
    </row>
    <row r="308" spans="7:10" x14ac:dyDescent="0.35">
      <c r="G308" s="48"/>
      <c r="H308" s="48"/>
      <c r="I308" s="48"/>
      <c r="J308" s="48"/>
    </row>
    <row r="309" spans="7:10" x14ac:dyDescent="0.35">
      <c r="G309" s="48"/>
      <c r="H309" s="48"/>
      <c r="I309" s="48"/>
      <c r="J309" s="48"/>
    </row>
    <row r="310" spans="7:10" x14ac:dyDescent="0.35">
      <c r="G310" s="48"/>
      <c r="H310" s="48"/>
      <c r="I310" s="48"/>
      <c r="J310" s="48"/>
    </row>
    <row r="311" spans="7:10" x14ac:dyDescent="0.35">
      <c r="G311" s="48"/>
      <c r="H311" s="48"/>
      <c r="I311" s="48"/>
      <c r="J311" s="48"/>
    </row>
    <row r="312" spans="7:10" x14ac:dyDescent="0.35">
      <c r="G312" s="48"/>
      <c r="H312" s="48"/>
      <c r="I312" s="48"/>
      <c r="J312" s="48"/>
    </row>
    <row r="313" spans="7:10" x14ac:dyDescent="0.35">
      <c r="G313" s="48"/>
      <c r="H313" s="48"/>
      <c r="I313" s="48"/>
      <c r="J313" s="48"/>
    </row>
    <row r="314" spans="7:10" x14ac:dyDescent="0.35">
      <c r="G314" s="48"/>
      <c r="H314" s="48"/>
      <c r="I314" s="48"/>
      <c r="J314" s="48"/>
    </row>
    <row r="315" spans="7:10" x14ac:dyDescent="0.35">
      <c r="G315" s="48"/>
      <c r="H315" s="48"/>
      <c r="I315" s="48"/>
      <c r="J315" s="48"/>
    </row>
    <row r="316" spans="7:10" x14ac:dyDescent="0.35">
      <c r="G316" s="48"/>
      <c r="H316" s="48"/>
      <c r="I316" s="48"/>
      <c r="J316" s="48"/>
    </row>
    <row r="317" spans="7:10" x14ac:dyDescent="0.35">
      <c r="G317" s="48"/>
      <c r="H317" s="48"/>
      <c r="I317" s="48"/>
      <c r="J317" s="48"/>
    </row>
    <row r="318" spans="7:10" x14ac:dyDescent="0.35">
      <c r="G318" s="48"/>
      <c r="H318" s="48"/>
      <c r="I318" s="48"/>
      <c r="J318" s="48"/>
    </row>
    <row r="319" spans="7:10" x14ac:dyDescent="0.35">
      <c r="G319" s="48"/>
      <c r="H319" s="48"/>
      <c r="I319" s="48"/>
      <c r="J319" s="48"/>
    </row>
    <row r="320" spans="7:10" x14ac:dyDescent="0.35">
      <c r="G320" s="48"/>
      <c r="H320" s="48"/>
      <c r="I320" s="48"/>
      <c r="J320" s="48"/>
    </row>
    <row r="321" spans="7:10" x14ac:dyDescent="0.35">
      <c r="G321" s="48"/>
      <c r="H321" s="48"/>
      <c r="I321" s="48"/>
      <c r="J321" s="48"/>
    </row>
    <row r="322" spans="7:10" x14ac:dyDescent="0.35">
      <c r="G322" s="48"/>
      <c r="H322" s="48"/>
      <c r="I322" s="48"/>
      <c r="J322" s="48"/>
    </row>
    <row r="323" spans="7:10" x14ac:dyDescent="0.35">
      <c r="G323" s="48"/>
      <c r="H323" s="48"/>
      <c r="I323" s="48"/>
      <c r="J323" s="48"/>
    </row>
    <row r="324" spans="7:10" x14ac:dyDescent="0.35">
      <c r="G324" s="48"/>
      <c r="H324" s="48"/>
      <c r="I324" s="48"/>
      <c r="J324" s="48"/>
    </row>
    <row r="325" spans="7:10" x14ac:dyDescent="0.35">
      <c r="G325" s="48"/>
      <c r="H325" s="48"/>
      <c r="I325" s="48"/>
      <c r="J325" s="48"/>
    </row>
    <row r="326" spans="7:10" x14ac:dyDescent="0.35">
      <c r="G326" s="48"/>
      <c r="H326" s="48"/>
      <c r="I326" s="48"/>
      <c r="J326" s="48"/>
    </row>
    <row r="327" spans="7:10" x14ac:dyDescent="0.35">
      <c r="G327" s="48"/>
      <c r="H327" s="48"/>
      <c r="I327" s="48"/>
      <c r="J327" s="48"/>
    </row>
    <row r="328" spans="7:10" x14ac:dyDescent="0.35">
      <c r="G328" s="48"/>
      <c r="H328" s="48"/>
      <c r="I328" s="48"/>
      <c r="J328" s="48"/>
    </row>
    <row r="329" spans="7:10" x14ac:dyDescent="0.35">
      <c r="G329" s="48"/>
      <c r="H329" s="48"/>
      <c r="I329" s="48"/>
      <c r="J329" s="48"/>
    </row>
    <row r="330" spans="7:10" x14ac:dyDescent="0.35">
      <c r="G330" s="48"/>
      <c r="H330" s="48"/>
      <c r="I330" s="48"/>
      <c r="J330" s="48"/>
    </row>
    <row r="331" spans="7:10" x14ac:dyDescent="0.35">
      <c r="G331" s="48"/>
      <c r="H331" s="48"/>
      <c r="I331" s="48"/>
      <c r="J331" s="48"/>
    </row>
    <row r="332" spans="7:10" x14ac:dyDescent="0.35">
      <c r="G332" s="48"/>
      <c r="H332" s="48"/>
      <c r="I332" s="48"/>
      <c r="J332" s="48"/>
    </row>
    <row r="333" spans="7:10" x14ac:dyDescent="0.35">
      <c r="G333" s="48"/>
      <c r="H333" s="48"/>
      <c r="I333" s="48"/>
      <c r="J333" s="48"/>
    </row>
    <row r="334" spans="7:10" x14ac:dyDescent="0.35">
      <c r="G334" s="48"/>
      <c r="H334" s="48"/>
      <c r="I334" s="48"/>
      <c r="J334" s="48"/>
    </row>
    <row r="335" spans="7:10" x14ac:dyDescent="0.35">
      <c r="G335" s="48"/>
      <c r="H335" s="48"/>
      <c r="I335" s="48"/>
      <c r="J335" s="48"/>
    </row>
    <row r="336" spans="7:10" x14ac:dyDescent="0.35">
      <c r="G336" s="48"/>
      <c r="H336" s="48"/>
      <c r="I336" s="48"/>
      <c r="J336" s="48"/>
    </row>
    <row r="337" spans="7:10" x14ac:dyDescent="0.35">
      <c r="G337" s="48"/>
      <c r="H337" s="48"/>
      <c r="I337" s="48"/>
      <c r="J337" s="48"/>
    </row>
    <row r="338" spans="7:10" x14ac:dyDescent="0.35">
      <c r="G338" s="48"/>
      <c r="H338" s="48"/>
      <c r="I338" s="48"/>
      <c r="J338" s="48"/>
    </row>
    <row r="339" spans="7:10" x14ac:dyDescent="0.35">
      <c r="G339" s="48"/>
      <c r="H339" s="48"/>
      <c r="I339" s="48"/>
      <c r="J339" s="48"/>
    </row>
    <row r="340" spans="7:10" x14ac:dyDescent="0.35">
      <c r="G340" s="48"/>
      <c r="H340" s="48"/>
      <c r="I340" s="48"/>
      <c r="J340" s="48"/>
    </row>
    <row r="341" spans="7:10" x14ac:dyDescent="0.35">
      <c r="G341" s="48"/>
      <c r="H341" s="48"/>
      <c r="I341" s="48"/>
      <c r="J341" s="48"/>
    </row>
    <row r="342" spans="7:10" x14ac:dyDescent="0.35">
      <c r="G342" s="48"/>
      <c r="H342" s="48"/>
      <c r="I342" s="48"/>
      <c r="J342" s="48"/>
    </row>
    <row r="343" spans="7:10" x14ac:dyDescent="0.35">
      <c r="G343" s="48"/>
      <c r="H343" s="48"/>
      <c r="I343" s="48"/>
      <c r="J343" s="48"/>
    </row>
    <row r="344" spans="7:10" x14ac:dyDescent="0.35">
      <c r="G344" s="48"/>
      <c r="H344" s="48"/>
      <c r="I344" s="48"/>
      <c r="J344" s="48"/>
    </row>
    <row r="345" spans="7:10" x14ac:dyDescent="0.35">
      <c r="G345" s="48"/>
      <c r="H345" s="48"/>
      <c r="I345" s="48"/>
      <c r="J345" s="48"/>
    </row>
    <row r="346" spans="7:10" x14ac:dyDescent="0.35">
      <c r="G346" s="48"/>
      <c r="H346" s="48"/>
      <c r="I346" s="48"/>
      <c r="J346" s="48"/>
    </row>
    <row r="347" spans="7:10" x14ac:dyDescent="0.35">
      <c r="G347" s="48"/>
      <c r="H347" s="48"/>
      <c r="I347" s="48"/>
      <c r="J347" s="48"/>
    </row>
    <row r="348" spans="7:10" x14ac:dyDescent="0.35">
      <c r="G348" s="48"/>
      <c r="H348" s="48"/>
      <c r="I348" s="48"/>
      <c r="J348" s="48"/>
    </row>
    <row r="349" spans="7:10" x14ac:dyDescent="0.35">
      <c r="G349" s="48"/>
      <c r="H349" s="48"/>
      <c r="I349" s="48"/>
      <c r="J349" s="48"/>
    </row>
    <row r="350" spans="7:10" x14ac:dyDescent="0.35">
      <c r="G350" s="48"/>
      <c r="H350" s="48"/>
      <c r="I350" s="48"/>
      <c r="J350" s="48"/>
    </row>
    <row r="351" spans="7:10" x14ac:dyDescent="0.35">
      <c r="G351" s="48"/>
      <c r="H351" s="48"/>
      <c r="I351" s="48"/>
      <c r="J351" s="48"/>
    </row>
    <row r="352" spans="7:10" x14ac:dyDescent="0.35">
      <c r="G352" s="48"/>
      <c r="H352" s="48"/>
      <c r="I352" s="48"/>
      <c r="J352" s="48"/>
    </row>
    <row r="353" spans="7:10" x14ac:dyDescent="0.35">
      <c r="G353" s="48"/>
      <c r="H353" s="48"/>
      <c r="I353" s="48"/>
      <c r="J353" s="48"/>
    </row>
    <row r="354" spans="7:10" x14ac:dyDescent="0.35">
      <c r="G354" s="48"/>
      <c r="H354" s="48"/>
      <c r="I354" s="48"/>
      <c r="J354" s="48"/>
    </row>
    <row r="355" spans="7:10" x14ac:dyDescent="0.35">
      <c r="G355" s="48"/>
      <c r="H355" s="48"/>
      <c r="I355" s="48"/>
      <c r="J355" s="48"/>
    </row>
    <row r="356" spans="7:10" x14ac:dyDescent="0.35">
      <c r="G356" s="48"/>
      <c r="H356" s="48"/>
      <c r="I356" s="48"/>
      <c r="J356" s="48"/>
    </row>
    <row r="357" spans="7:10" x14ac:dyDescent="0.35">
      <c r="G357" s="48"/>
      <c r="H357" s="48"/>
      <c r="I357" s="48"/>
      <c r="J357" s="48"/>
    </row>
    <row r="358" spans="7:10" x14ac:dyDescent="0.35">
      <c r="G358" s="48"/>
      <c r="H358" s="48"/>
      <c r="I358" s="48"/>
      <c r="J358" s="48"/>
    </row>
    <row r="359" spans="7:10" x14ac:dyDescent="0.35">
      <c r="G359" s="48"/>
      <c r="H359" s="48"/>
      <c r="I359" s="48"/>
      <c r="J359" s="48"/>
    </row>
    <row r="360" spans="7:10" x14ac:dyDescent="0.35">
      <c r="G360" s="48"/>
      <c r="H360" s="48"/>
      <c r="I360" s="48"/>
      <c r="J360" s="48"/>
    </row>
    <row r="361" spans="7:10" x14ac:dyDescent="0.35">
      <c r="G361" s="48"/>
      <c r="H361" s="48"/>
      <c r="I361" s="48"/>
      <c r="J361" s="48"/>
    </row>
    <row r="362" spans="7:10" x14ac:dyDescent="0.35">
      <c r="G362" s="48"/>
      <c r="H362" s="48"/>
      <c r="I362" s="48"/>
      <c r="J362" s="48"/>
    </row>
    <row r="363" spans="7:10" x14ac:dyDescent="0.35">
      <c r="G363" s="48"/>
      <c r="H363" s="48"/>
      <c r="I363" s="48"/>
      <c r="J363" s="48"/>
    </row>
    <row r="364" spans="7:10" x14ac:dyDescent="0.35">
      <c r="G364" s="48"/>
      <c r="H364" s="48"/>
      <c r="I364" s="48"/>
      <c r="J364" s="48"/>
    </row>
    <row r="365" spans="7:10" x14ac:dyDescent="0.35">
      <c r="G365" s="48"/>
      <c r="H365" s="48"/>
      <c r="I365" s="48"/>
      <c r="J365" s="48"/>
    </row>
    <row r="366" spans="7:10" x14ac:dyDescent="0.35">
      <c r="G366" s="48"/>
      <c r="H366" s="48"/>
      <c r="I366" s="48"/>
      <c r="J366" s="48"/>
    </row>
    <row r="367" spans="7:10" x14ac:dyDescent="0.35">
      <c r="G367" s="48"/>
      <c r="H367" s="48"/>
      <c r="I367" s="48"/>
      <c r="J367" s="48"/>
    </row>
    <row r="368" spans="7:10" x14ac:dyDescent="0.35">
      <c r="G368" s="48"/>
      <c r="H368" s="48"/>
      <c r="I368" s="48"/>
      <c r="J368" s="48"/>
    </row>
    <row r="369" spans="7:10" x14ac:dyDescent="0.35">
      <c r="G369" s="48"/>
      <c r="H369" s="48"/>
      <c r="I369" s="48"/>
      <c r="J369" s="48"/>
    </row>
    <row r="370" spans="7:10" x14ac:dyDescent="0.35">
      <c r="G370" s="48"/>
      <c r="H370" s="48"/>
      <c r="I370" s="48"/>
      <c r="J370" s="48"/>
    </row>
    <row r="371" spans="7:10" x14ac:dyDescent="0.35">
      <c r="G371" s="48"/>
      <c r="H371" s="48"/>
      <c r="I371" s="48"/>
      <c r="J371" s="48"/>
    </row>
    <row r="372" spans="7:10" x14ac:dyDescent="0.35">
      <c r="G372" s="48"/>
      <c r="H372" s="48"/>
      <c r="I372" s="48"/>
      <c r="J372" s="48"/>
    </row>
    <row r="373" spans="7:10" x14ac:dyDescent="0.35">
      <c r="G373" s="48"/>
      <c r="H373" s="48"/>
      <c r="I373" s="48"/>
      <c r="J373" s="48"/>
    </row>
    <row r="374" spans="7:10" x14ac:dyDescent="0.35">
      <c r="G374" s="48"/>
      <c r="H374" s="48"/>
      <c r="I374" s="48"/>
      <c r="J374" s="48"/>
    </row>
    <row r="375" spans="7:10" x14ac:dyDescent="0.35">
      <c r="G375" s="48"/>
      <c r="H375" s="48"/>
      <c r="I375" s="48"/>
      <c r="J375" s="48"/>
    </row>
    <row r="376" spans="7:10" x14ac:dyDescent="0.35">
      <c r="G376" s="48"/>
      <c r="H376" s="48"/>
      <c r="I376" s="48"/>
      <c r="J376" s="48"/>
    </row>
    <row r="377" spans="7:10" x14ac:dyDescent="0.35">
      <c r="G377" s="48"/>
      <c r="H377" s="48"/>
      <c r="I377" s="48"/>
      <c r="J377" s="48"/>
    </row>
    <row r="378" spans="7:10" x14ac:dyDescent="0.35">
      <c r="G378" s="48"/>
      <c r="H378" s="48"/>
      <c r="I378" s="48"/>
      <c r="J378" s="48"/>
    </row>
    <row r="379" spans="7:10" x14ac:dyDescent="0.35">
      <c r="G379" s="48"/>
      <c r="H379" s="48"/>
      <c r="I379" s="48"/>
      <c r="J379" s="48"/>
    </row>
    <row r="380" spans="7:10" x14ac:dyDescent="0.35">
      <c r="G380" s="48"/>
      <c r="H380" s="48"/>
      <c r="I380" s="48"/>
      <c r="J380" s="48"/>
    </row>
    <row r="381" spans="7:10" x14ac:dyDescent="0.35">
      <c r="G381" s="48"/>
      <c r="H381" s="48"/>
      <c r="I381" s="48"/>
      <c r="J381" s="48"/>
    </row>
    <row r="382" spans="7:10" x14ac:dyDescent="0.35">
      <c r="G382" s="48"/>
      <c r="H382" s="48"/>
      <c r="I382" s="48"/>
      <c r="J382" s="48"/>
    </row>
    <row r="383" spans="7:10" x14ac:dyDescent="0.35">
      <c r="G383" s="48"/>
      <c r="H383" s="48"/>
      <c r="I383" s="48"/>
      <c r="J383" s="48"/>
    </row>
    <row r="384" spans="7:10" x14ac:dyDescent="0.35">
      <c r="G384" s="48"/>
      <c r="H384" s="48"/>
      <c r="I384" s="48"/>
      <c r="J384" s="48"/>
    </row>
    <row r="385" spans="7:10" x14ac:dyDescent="0.35">
      <c r="G385" s="48"/>
      <c r="H385" s="48"/>
      <c r="I385" s="48"/>
      <c r="J385" s="48"/>
    </row>
    <row r="386" spans="7:10" x14ac:dyDescent="0.35">
      <c r="G386" s="48"/>
      <c r="H386" s="48"/>
      <c r="I386" s="48"/>
      <c r="J386" s="48"/>
    </row>
    <row r="387" spans="7:10" x14ac:dyDescent="0.35">
      <c r="G387" s="48"/>
      <c r="H387" s="48"/>
      <c r="I387" s="48"/>
      <c r="J387" s="48"/>
    </row>
    <row r="388" spans="7:10" x14ac:dyDescent="0.35">
      <c r="G388" s="48"/>
      <c r="H388" s="48"/>
      <c r="I388" s="48"/>
      <c r="J388" s="48"/>
    </row>
    <row r="389" spans="7:10" x14ac:dyDescent="0.35">
      <c r="G389" s="48"/>
      <c r="H389" s="48"/>
      <c r="I389" s="48"/>
      <c r="J389" s="48"/>
    </row>
    <row r="390" spans="7:10" x14ac:dyDescent="0.35">
      <c r="G390" s="48"/>
      <c r="H390" s="48"/>
      <c r="I390" s="48"/>
      <c r="J390" s="48"/>
    </row>
    <row r="391" spans="7:10" x14ac:dyDescent="0.35">
      <c r="G391" s="48"/>
      <c r="H391" s="48"/>
      <c r="I391" s="48"/>
      <c r="J391" s="48"/>
    </row>
    <row r="392" spans="7:10" x14ac:dyDescent="0.35">
      <c r="G392" s="48"/>
      <c r="H392" s="48"/>
      <c r="I392" s="48"/>
      <c r="J392" s="48"/>
    </row>
    <row r="393" spans="7:10" x14ac:dyDescent="0.35">
      <c r="G393" s="48"/>
      <c r="H393" s="48"/>
      <c r="I393" s="48"/>
      <c r="J393" s="48"/>
    </row>
    <row r="394" spans="7:10" x14ac:dyDescent="0.35">
      <c r="G394" s="48"/>
      <c r="H394" s="48"/>
      <c r="I394" s="48"/>
      <c r="J394" s="48"/>
    </row>
    <row r="395" spans="7:10" x14ac:dyDescent="0.35">
      <c r="G395" s="48"/>
      <c r="H395" s="48"/>
      <c r="I395" s="48"/>
      <c r="J395" s="48"/>
    </row>
    <row r="396" spans="7:10" x14ac:dyDescent="0.35">
      <c r="G396" s="48"/>
      <c r="H396" s="48"/>
      <c r="I396" s="48"/>
      <c r="J396" s="48"/>
    </row>
    <row r="397" spans="7:10" x14ac:dyDescent="0.35">
      <c r="G397" s="48"/>
      <c r="H397" s="48"/>
      <c r="I397" s="48"/>
      <c r="J397" s="48"/>
    </row>
    <row r="398" spans="7:10" x14ac:dyDescent="0.35">
      <c r="G398" s="48"/>
      <c r="H398" s="48"/>
      <c r="I398" s="48"/>
      <c r="J398" s="48"/>
    </row>
    <row r="399" spans="7:10" x14ac:dyDescent="0.35">
      <c r="G399" s="48"/>
      <c r="H399" s="48"/>
      <c r="I399" s="48"/>
      <c r="J399" s="48"/>
    </row>
    <row r="400" spans="7:10" x14ac:dyDescent="0.35">
      <c r="G400" s="48"/>
      <c r="H400" s="48"/>
      <c r="I400" s="48"/>
      <c r="J400" s="48"/>
    </row>
    <row r="401" spans="7:10" x14ac:dyDescent="0.35">
      <c r="G401" s="48"/>
      <c r="H401" s="48"/>
      <c r="I401" s="48"/>
      <c r="J401" s="48"/>
    </row>
    <row r="402" spans="7:10" x14ac:dyDescent="0.35">
      <c r="G402" s="48"/>
      <c r="H402" s="48"/>
      <c r="I402" s="48"/>
      <c r="J402" s="48"/>
    </row>
    <row r="403" spans="7:10" x14ac:dyDescent="0.35">
      <c r="G403" s="48"/>
      <c r="H403" s="48"/>
      <c r="I403" s="48"/>
      <c r="J403" s="48"/>
    </row>
    <row r="404" spans="7:10" x14ac:dyDescent="0.35">
      <c r="G404" s="48"/>
      <c r="H404" s="48"/>
      <c r="I404" s="48"/>
      <c r="J404" s="48"/>
    </row>
    <row r="405" spans="7:10" x14ac:dyDescent="0.35">
      <c r="G405" s="48"/>
      <c r="H405" s="48"/>
      <c r="I405" s="48"/>
      <c r="J405" s="48"/>
    </row>
    <row r="406" spans="7:10" x14ac:dyDescent="0.35">
      <c r="G406" s="48"/>
      <c r="H406" s="48"/>
      <c r="I406" s="48"/>
      <c r="J406" s="48"/>
    </row>
    <row r="407" spans="7:10" x14ac:dyDescent="0.35">
      <c r="G407" s="48"/>
      <c r="H407" s="48"/>
      <c r="I407" s="48"/>
      <c r="J407" s="48"/>
    </row>
    <row r="408" spans="7:10" x14ac:dyDescent="0.35">
      <c r="G408" s="48"/>
      <c r="H408" s="48"/>
      <c r="I408" s="48"/>
      <c r="J408" s="48"/>
    </row>
    <row r="409" spans="7:10" x14ac:dyDescent="0.35">
      <c r="G409" s="48"/>
      <c r="H409" s="48"/>
      <c r="I409" s="48"/>
      <c r="J409" s="48"/>
    </row>
    <row r="410" spans="7:10" x14ac:dyDescent="0.35">
      <c r="G410" s="48"/>
      <c r="H410" s="48"/>
      <c r="I410" s="48"/>
      <c r="J410" s="48"/>
    </row>
    <row r="411" spans="7:10" x14ac:dyDescent="0.35">
      <c r="G411" s="48"/>
      <c r="H411" s="48"/>
      <c r="I411" s="48"/>
      <c r="J411" s="48"/>
    </row>
    <row r="412" spans="7:10" x14ac:dyDescent="0.35">
      <c r="G412" s="48"/>
      <c r="H412" s="48"/>
      <c r="I412" s="48"/>
      <c r="J412" s="48"/>
    </row>
    <row r="413" spans="7:10" x14ac:dyDescent="0.35">
      <c r="G413" s="48"/>
      <c r="H413" s="48"/>
      <c r="I413" s="48"/>
      <c r="J413" s="48"/>
    </row>
    <row r="414" spans="7:10" x14ac:dyDescent="0.35">
      <c r="G414" s="48"/>
      <c r="H414" s="48"/>
      <c r="I414" s="48"/>
      <c r="J414" s="48"/>
    </row>
    <row r="415" spans="7:10" x14ac:dyDescent="0.35">
      <c r="G415" s="48"/>
      <c r="H415" s="48"/>
      <c r="I415" s="48"/>
      <c r="J415" s="48"/>
    </row>
    <row r="416" spans="7:10" x14ac:dyDescent="0.35">
      <c r="G416" s="48"/>
      <c r="H416" s="48"/>
      <c r="I416" s="48"/>
      <c r="J416" s="48"/>
    </row>
    <row r="417" spans="7:10" x14ac:dyDescent="0.35">
      <c r="G417" s="48"/>
      <c r="H417" s="48"/>
      <c r="I417" s="48"/>
      <c r="J417" s="48"/>
    </row>
    <row r="418" spans="7:10" x14ac:dyDescent="0.35">
      <c r="G418" s="48"/>
      <c r="H418" s="48"/>
      <c r="I418" s="48"/>
      <c r="J418" s="48"/>
    </row>
    <row r="419" spans="7:10" x14ac:dyDescent="0.35">
      <c r="G419" s="48"/>
      <c r="H419" s="48"/>
      <c r="I419" s="48"/>
      <c r="J419" s="48"/>
    </row>
    <row r="420" spans="7:10" x14ac:dyDescent="0.35">
      <c r="G420" s="48"/>
      <c r="H420" s="48"/>
      <c r="I420" s="48"/>
      <c r="J420" s="48"/>
    </row>
    <row r="421" spans="7:10" x14ac:dyDescent="0.35">
      <c r="G421" s="48"/>
      <c r="H421" s="48"/>
      <c r="I421" s="48"/>
      <c r="J421" s="48"/>
    </row>
    <row r="422" spans="7:10" x14ac:dyDescent="0.35">
      <c r="G422" s="48"/>
      <c r="H422" s="48"/>
      <c r="I422" s="48"/>
      <c r="J422" s="48"/>
    </row>
    <row r="423" spans="7:10" x14ac:dyDescent="0.35">
      <c r="G423" s="48"/>
      <c r="H423" s="48"/>
      <c r="I423" s="48"/>
      <c r="J423" s="48"/>
    </row>
    <row r="424" spans="7:10" x14ac:dyDescent="0.35">
      <c r="G424" s="48"/>
      <c r="H424" s="48"/>
      <c r="I424" s="48"/>
      <c r="J424" s="48"/>
    </row>
    <row r="425" spans="7:10" x14ac:dyDescent="0.35">
      <c r="G425" s="48"/>
      <c r="H425" s="48"/>
      <c r="I425" s="48"/>
      <c r="J425" s="48"/>
    </row>
    <row r="426" spans="7:10" x14ac:dyDescent="0.35">
      <c r="G426" s="48"/>
      <c r="H426" s="48"/>
      <c r="I426" s="48"/>
      <c r="J426" s="48"/>
    </row>
    <row r="427" spans="7:10" x14ac:dyDescent="0.35">
      <c r="G427" s="48"/>
      <c r="H427" s="48"/>
      <c r="I427" s="48"/>
      <c r="J427" s="48"/>
    </row>
  </sheetData>
  <mergeCells count="31">
    <mergeCell ref="A3:H3"/>
    <mergeCell ref="B10:J10"/>
    <mergeCell ref="B11:J11"/>
    <mergeCell ref="D14:J14"/>
    <mergeCell ref="G20:I20"/>
    <mergeCell ref="D80:D81"/>
    <mergeCell ref="O80:O81"/>
    <mergeCell ref="P80:P81"/>
    <mergeCell ref="O20:P20"/>
    <mergeCell ref="D21:D22"/>
    <mergeCell ref="O21:O22"/>
    <mergeCell ref="P21:P22"/>
    <mergeCell ref="B64:D64"/>
    <mergeCell ref="B69:J69"/>
    <mergeCell ref="K20:M20"/>
    <mergeCell ref="B70:J70"/>
    <mergeCell ref="D73:J73"/>
    <mergeCell ref="G79:I79"/>
    <mergeCell ref="K79:M79"/>
    <mergeCell ref="O79:P79"/>
    <mergeCell ref="B123:D123"/>
    <mergeCell ref="B128:J128"/>
    <mergeCell ref="B129:J129"/>
    <mergeCell ref="D132:J132"/>
    <mergeCell ref="G138:I138"/>
    <mergeCell ref="O138:P138"/>
    <mergeCell ref="D139:D140"/>
    <mergeCell ref="O139:O140"/>
    <mergeCell ref="P139:P140"/>
    <mergeCell ref="B182:D182"/>
    <mergeCell ref="K138:M138"/>
  </mergeCells>
  <conditionalFormatting sqref="G190:J427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H187:J189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G187:G189">
    <cfRule type="cellIs" dxfId="49" priority="1" operator="lessThan">
      <formula>0</formula>
    </cfRule>
    <cfRule type="cellIs" dxfId="48" priority="2" operator="greaterThan">
      <formula>0</formula>
    </cfRule>
  </conditionalFormatting>
  <dataValidations count="5">
    <dataValidation type="list" allowBlank="1" showInputMessage="1" showErrorMessage="1" sqref="D23 D82 D25 D27 D84 D86 D141 D143 D145 D29:D31 D88:D90 D147:D149" xr:uid="{D37107BC-FB5C-48E7-9249-2D955F9269D3}">
      <formula1>"per 30 days, per kWh, per kW, per kVA"</formula1>
    </dataValidation>
    <dataValidation type="list" allowBlank="1" showInputMessage="1" showErrorMessage="1" sqref="D16 D75 D134" xr:uid="{8CB422FF-2F67-42AB-BA81-68009F3AA1B8}">
      <formula1>"TOU, non-TOU"</formula1>
    </dataValidation>
    <dataValidation type="list" allowBlank="1" showInputMessage="1" showErrorMessage="1" prompt="Select Charge Unit - per 30 days, per kWh, per kW, per kVA." sqref="D46:D47 D49:D59 D105:D106 D108:D118 D24 D26 D28 D83 D85 D87 D164:D165 D167:D177 D32:D35 D142 D144 D146 D150:D153 D91:D94 D37:D44 D96:D103 D155:D162" xr:uid="{6F98A948-63F9-4370-84E9-95A0957BDB9F}">
      <formula1>"per 30 days, per kWh, per kW, per kVA"</formula1>
    </dataValidation>
    <dataValidation type="list" allowBlank="1" showInputMessage="1" showErrorMessage="1" prompt="Select Charge Unit - monthly, per kWh, per kW" sqref="D60 D65 D119 D124 D178 D183" xr:uid="{E8265770-C5C4-4899-B3A0-BE8360F3D1FF}">
      <formula1>"Monthly, per kWh, per kW"</formula1>
    </dataValidation>
    <dataValidation type="list" allowBlank="1" showInputMessage="1" showErrorMessage="1" sqref="E65 E124 E183 E46:E47 E49:E60 E105:E106 E108:E119 E164:E165 E167:E178 E141:E153 E23:E35 E82:E94 E37:E44 E96:E103 E155:E162" xr:uid="{98ACD125-ACDB-4E67-B133-235327483FD2}">
      <formula1>#REF!</formula1>
    </dataValidation>
  </dataValidations>
  <printOptions horizontalCentered="1" gridLines="1"/>
  <pageMargins left="0.70866141732283472" right="0.70866141732283472" top="1.7322834645669292" bottom="0.74803149606299213" header="0.31496062992125984" footer="0.35433070866141736"/>
  <pageSetup scale="49" fitToHeight="3" orientation="landscape" r:id="rId1"/>
  <headerFooter scaleWithDoc="0">
    <oddHeader>&amp;R&amp;7Toronto Hydro-Electric System Limited 
EB-2021-0060
Tab 4
Schedule 1
UPDATED: November 30, 2021
Page &amp;P of &amp;N</oddHeader>
    <oddFooter>&amp;C&amp;7&amp;A</oddFooter>
  </headerFooter>
  <rowBreaks count="2" manualBreakCount="2">
    <brk id="68" max="16" man="1"/>
    <brk id="127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127000</xdr:colOff>
                    <xdr:row>75</xdr:row>
                    <xdr:rowOff>107950</xdr:rowOff>
                  </from>
                  <to>
                    <xdr:col>18</xdr:col>
                    <xdr:colOff>19050</xdr:colOff>
                    <xdr:row>77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75</xdr:row>
                    <xdr:rowOff>184150</xdr:rowOff>
                  </from>
                  <to>
                    <xdr:col>10</xdr:col>
                    <xdr:colOff>603250</xdr:colOff>
                    <xdr:row>77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603250</xdr:colOff>
                    <xdr:row>134</xdr:row>
                    <xdr:rowOff>152400</xdr:rowOff>
                  </from>
                  <to>
                    <xdr:col>10</xdr:col>
                    <xdr:colOff>698500</xdr:colOff>
                    <xdr:row>135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171450</xdr:rowOff>
                  </from>
                  <to>
                    <xdr:col>10</xdr:col>
                    <xdr:colOff>552450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590550</xdr:colOff>
                    <xdr:row>134</xdr:row>
                    <xdr:rowOff>19050</xdr:rowOff>
                  </from>
                  <to>
                    <xdr:col>20</xdr:col>
                    <xdr:colOff>228600</xdr:colOff>
                    <xdr:row>136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107950</xdr:colOff>
                    <xdr:row>16</xdr:row>
                    <xdr:rowOff>190500</xdr:rowOff>
                  </from>
                  <to>
                    <xdr:col>16</xdr:col>
                    <xdr:colOff>38100</xdr:colOff>
                    <xdr:row>17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312D1-B5E3-4EC9-8570-ADEB789718C1}">
  <sheetPr>
    <pageSetUpPr fitToPage="1"/>
  </sheetPr>
  <dimension ref="A1:AV233"/>
  <sheetViews>
    <sheetView topLeftCell="A52" zoomScale="60" zoomScaleNormal="60" workbookViewId="0">
      <selection activeCell="T142" sqref="T142"/>
    </sheetView>
  </sheetViews>
  <sheetFormatPr defaultColWidth="9.26953125" defaultRowHeight="14.5" x14ac:dyDescent="0.35"/>
  <cols>
    <col min="1" max="1" width="1.7265625" style="225" customWidth="1"/>
    <col min="2" max="2" width="125.1796875" style="225" bestFit="1" customWidth="1"/>
    <col min="3" max="3" width="1.54296875" style="225" customWidth="1"/>
    <col min="4" max="4" width="12.7265625" style="348" customWidth="1"/>
    <col min="5" max="5" width="1" style="225" customWidth="1"/>
    <col min="6" max="6" width="0.7265625" style="225" hidden="1" customWidth="1"/>
    <col min="7" max="7" width="12.7265625" style="225" customWidth="1"/>
    <col min="8" max="8" width="8.453125" style="225" bestFit="1" customWidth="1"/>
    <col min="9" max="9" width="12.26953125" style="225" bestFit="1" customWidth="1"/>
    <col min="10" max="10" width="0.7265625" style="225" customWidth="1"/>
    <col min="11" max="11" width="11" style="225" bestFit="1" customWidth="1"/>
    <col min="12" max="12" width="9.26953125" style="225"/>
    <col min="13" max="13" width="12.26953125" style="225" bestFit="1" customWidth="1"/>
    <col min="14" max="14" width="0.7265625" style="225" customWidth="1"/>
    <col min="15" max="15" width="12.54296875" style="225" bestFit="1" customWidth="1"/>
    <col min="16" max="16" width="8.26953125" style="225" customWidth="1"/>
    <col min="17" max="17" width="1.26953125" style="225" customWidth="1"/>
    <col min="18" max="18" width="0.7265625" style="225" customWidth="1"/>
    <col min="19" max="19" width="1.26953125" style="225" customWidth="1"/>
    <col min="20" max="32" width="9.26953125" style="225"/>
    <col min="33" max="33" width="1.26953125" style="225" customWidth="1"/>
    <col min="34" max="34" width="0.7265625" style="225" customWidth="1"/>
    <col min="35" max="35" width="1.26953125" style="225" customWidth="1"/>
    <col min="36" max="39" width="9.26953125" style="225"/>
    <col min="40" max="48" width="9.26953125" style="497"/>
    <col min="49" max="16384" width="9.26953125" style="225"/>
  </cols>
  <sheetData>
    <row r="1" spans="1:35" ht="20" x14ac:dyDescent="0.35">
      <c r="A1" s="222"/>
      <c r="B1" s="223"/>
      <c r="C1" s="223"/>
      <c r="D1" s="224"/>
      <c r="E1" s="223"/>
      <c r="F1" s="223"/>
      <c r="G1" s="223"/>
      <c r="H1" s="223"/>
      <c r="I1" s="222"/>
      <c r="J1" s="222"/>
      <c r="M1" s="226"/>
      <c r="N1" s="226">
        <v>1</v>
      </c>
      <c r="O1" s="226">
        <v>1</v>
      </c>
      <c r="P1" s="226"/>
      <c r="Q1" s="226"/>
      <c r="AG1" s="226"/>
    </row>
    <row r="2" spans="1:35" ht="17.5" x14ac:dyDescent="0.35">
      <c r="A2" s="227"/>
      <c r="B2" s="227"/>
      <c r="C2" s="227"/>
      <c r="D2" s="228"/>
      <c r="E2" s="227"/>
      <c r="F2" s="227"/>
      <c r="G2" s="227"/>
      <c r="H2" s="227"/>
      <c r="I2" s="222"/>
      <c r="J2" s="222"/>
      <c r="M2" s="226"/>
      <c r="N2" s="7"/>
      <c r="O2" s="7"/>
      <c r="P2" s="7"/>
    </row>
    <row r="3" spans="1:35" ht="17.5" x14ac:dyDescent="0.35">
      <c r="A3" s="533"/>
      <c r="B3" s="533"/>
      <c r="C3" s="533"/>
      <c r="D3" s="533"/>
      <c r="E3" s="533"/>
      <c r="F3" s="533"/>
      <c r="G3" s="533"/>
      <c r="H3" s="533"/>
      <c r="I3" s="222"/>
      <c r="J3" s="222"/>
      <c r="N3" s="7"/>
      <c r="O3" s="7"/>
      <c r="P3" s="7"/>
    </row>
    <row r="4" spans="1:35" ht="17.5" x14ac:dyDescent="0.35">
      <c r="A4" s="227"/>
      <c r="B4" s="227"/>
      <c r="C4" s="227"/>
      <c r="D4" s="228"/>
      <c r="E4" s="227"/>
      <c r="F4" s="229"/>
      <c r="G4" s="229"/>
      <c r="H4" s="229"/>
      <c r="I4" s="222"/>
      <c r="J4" s="222"/>
      <c r="N4" s="7"/>
      <c r="O4" s="7"/>
      <c r="P4" s="7"/>
    </row>
    <row r="5" spans="1:35" ht="15.5" x14ac:dyDescent="0.35">
      <c r="A5" s="222"/>
      <c r="B5" s="222"/>
      <c r="C5" s="230"/>
      <c r="D5" s="231"/>
      <c r="E5" s="230"/>
      <c r="F5" s="222"/>
      <c r="G5" s="222"/>
      <c r="H5" s="222"/>
      <c r="I5" s="222"/>
      <c r="J5" s="222"/>
      <c r="N5" s="7"/>
      <c r="O5" s="7"/>
      <c r="P5" s="7"/>
    </row>
    <row r="6" spans="1:35" x14ac:dyDescent="0.35">
      <c r="A6" s="222"/>
      <c r="B6" s="222"/>
      <c r="C6" s="222"/>
      <c r="D6" s="232"/>
      <c r="E6" s="222"/>
      <c r="F6" s="222"/>
      <c r="G6" s="222"/>
      <c r="H6" s="222"/>
      <c r="I6" s="222"/>
      <c r="J6" s="222"/>
      <c r="N6" s="7"/>
      <c r="O6" s="7"/>
      <c r="P6" s="7"/>
    </row>
    <row r="7" spans="1:35" x14ac:dyDescent="0.35">
      <c r="A7" s="222"/>
      <c r="B7" s="222"/>
      <c r="C7" s="222"/>
      <c r="D7" s="232"/>
      <c r="E7" s="222"/>
      <c r="F7" s="222"/>
      <c r="G7" s="222"/>
      <c r="H7" s="222"/>
      <c r="I7" s="222"/>
      <c r="J7" s="222"/>
      <c r="N7" s="7"/>
      <c r="O7" s="7"/>
      <c r="P7" s="7"/>
      <c r="Q7" s="7"/>
      <c r="AG7" s="7"/>
    </row>
    <row r="8" spans="1:35" x14ac:dyDescent="0.35">
      <c r="A8" s="233"/>
      <c r="B8" s="222"/>
      <c r="C8" s="222"/>
      <c r="D8" s="232"/>
      <c r="E8" s="222"/>
      <c r="F8" s="222"/>
      <c r="G8" s="222"/>
      <c r="H8" s="222"/>
      <c r="I8" s="222"/>
      <c r="J8" s="222"/>
      <c r="N8" s="7"/>
      <c r="O8" s="7"/>
      <c r="P8" s="7"/>
      <c r="Q8" s="7"/>
      <c r="AG8" s="7"/>
    </row>
    <row r="9" spans="1:35" x14ac:dyDescent="0.35">
      <c r="A9" s="234"/>
      <c r="B9" s="234"/>
      <c r="C9" s="234"/>
      <c r="D9" s="235"/>
      <c r="E9" s="234"/>
      <c r="F9" s="234"/>
      <c r="G9" s="234"/>
      <c r="H9" s="234"/>
      <c r="N9" s="7"/>
      <c r="O9" s="7"/>
      <c r="P9" s="7"/>
      <c r="Q9" s="7"/>
      <c r="AG9" s="7"/>
    </row>
    <row r="10" spans="1:35" ht="18" x14ac:dyDescent="0.4">
      <c r="A10" s="234"/>
      <c r="B10" s="532" t="s">
        <v>0</v>
      </c>
      <c r="C10" s="532"/>
      <c r="D10" s="532"/>
      <c r="E10" s="532"/>
      <c r="F10" s="532"/>
      <c r="G10" s="532"/>
      <c r="H10" s="532"/>
      <c r="I10" s="532"/>
      <c r="J10" s="532"/>
      <c r="N10" s="7"/>
      <c r="O10" s="7"/>
      <c r="P10" s="7"/>
      <c r="Q10" s="351"/>
      <c r="AG10" s="351"/>
    </row>
    <row r="11" spans="1:35" ht="18" x14ac:dyDescent="0.4">
      <c r="A11" s="234"/>
      <c r="B11" s="532" t="s">
        <v>1</v>
      </c>
      <c r="C11" s="532"/>
      <c r="D11" s="532"/>
      <c r="E11" s="532"/>
      <c r="F11" s="532"/>
      <c r="G11" s="532"/>
      <c r="H11" s="532"/>
      <c r="I11" s="532"/>
      <c r="J11" s="532"/>
      <c r="N11" s="7">
        <v>2</v>
      </c>
      <c r="Q11" s="352"/>
      <c r="AG11" s="352"/>
    </row>
    <row r="12" spans="1:35" x14ac:dyDescent="0.35">
      <c r="A12" s="234"/>
      <c r="B12" s="234"/>
      <c r="C12" s="234"/>
      <c r="D12" s="235"/>
      <c r="E12" s="234"/>
      <c r="F12" s="234"/>
      <c r="G12" s="234"/>
      <c r="H12" s="234"/>
      <c r="N12" s="7"/>
      <c r="Q12" s="352"/>
      <c r="AG12" s="352"/>
    </row>
    <row r="13" spans="1:35" x14ac:dyDescent="0.35">
      <c r="A13" s="234"/>
      <c r="B13" s="234"/>
      <c r="C13" s="234"/>
      <c r="D13" s="235"/>
      <c r="E13" s="234"/>
      <c r="F13" s="234"/>
      <c r="G13" s="234"/>
      <c r="H13" s="234"/>
      <c r="Q13" s="352"/>
      <c r="AG13" s="352"/>
    </row>
    <row r="14" spans="1:35" ht="15.5" x14ac:dyDescent="0.35">
      <c r="A14" s="234"/>
      <c r="B14" s="236" t="s">
        <v>2</v>
      </c>
      <c r="C14" s="234"/>
      <c r="D14" s="534" t="s">
        <v>63</v>
      </c>
      <c r="E14" s="534"/>
      <c r="F14" s="534"/>
      <c r="G14" s="534"/>
      <c r="H14" s="534"/>
      <c r="I14" s="534"/>
      <c r="J14" s="534"/>
      <c r="K14" s="534"/>
      <c r="L14" s="534"/>
      <c r="M14" s="534"/>
      <c r="Q14" s="355"/>
      <c r="AG14" s="355"/>
    </row>
    <row r="15" spans="1:35" ht="15.5" x14ac:dyDescent="0.35">
      <c r="A15" s="234"/>
      <c r="B15" s="237"/>
      <c r="C15" s="234"/>
      <c r="D15" s="238"/>
      <c r="E15" s="238"/>
      <c r="F15" s="239"/>
      <c r="G15" s="239"/>
      <c r="H15" s="239"/>
      <c r="I15" s="239"/>
      <c r="J15" s="239"/>
      <c r="K15" s="240"/>
      <c r="L15" s="240"/>
      <c r="M15" s="239"/>
      <c r="N15" s="240"/>
      <c r="O15" s="240"/>
      <c r="P15" s="240"/>
      <c r="Q15" s="240"/>
      <c r="R15" s="240"/>
      <c r="S15" s="240"/>
      <c r="AG15" s="240"/>
      <c r="AH15" s="240"/>
      <c r="AI15" s="240"/>
    </row>
    <row r="16" spans="1:35" ht="15.5" x14ac:dyDescent="0.35">
      <c r="A16" s="234"/>
      <c r="B16" s="236" t="s">
        <v>4</v>
      </c>
      <c r="C16" s="234"/>
      <c r="D16" s="241" t="s">
        <v>5</v>
      </c>
      <c r="E16" s="238"/>
      <c r="F16" s="239"/>
      <c r="G16" s="240"/>
      <c r="H16" s="239"/>
      <c r="I16" s="242"/>
      <c r="J16" s="239"/>
      <c r="K16" s="243"/>
      <c r="L16" s="240"/>
      <c r="M16" s="242"/>
      <c r="N16" s="240"/>
      <c r="O16" s="244"/>
      <c r="P16" s="245"/>
      <c r="Q16" s="240"/>
      <c r="R16" s="240"/>
      <c r="S16" s="240"/>
      <c r="AG16" s="240"/>
      <c r="AH16" s="240"/>
      <c r="AI16" s="240"/>
    </row>
    <row r="17" spans="1:48" ht="15.5" x14ac:dyDescent="0.35">
      <c r="A17" s="234"/>
      <c r="B17" s="237"/>
      <c r="C17" s="234"/>
      <c r="D17" s="238"/>
      <c r="E17" s="238"/>
      <c r="F17" s="238"/>
      <c r="G17" s="238"/>
      <c r="H17" s="238"/>
      <c r="I17" s="238"/>
      <c r="J17" s="238"/>
    </row>
    <row r="18" spans="1:48" x14ac:dyDescent="0.35">
      <c r="A18" s="234"/>
      <c r="B18" s="246"/>
      <c r="C18" s="234"/>
      <c r="D18" s="247" t="s">
        <v>6</v>
      </c>
      <c r="E18" s="248"/>
      <c r="F18" s="234"/>
      <c r="G18" s="249">
        <v>300</v>
      </c>
      <c r="H18" s="248" t="s">
        <v>7</v>
      </c>
      <c r="I18" s="234"/>
      <c r="J18" s="234"/>
    </row>
    <row r="19" spans="1:48" x14ac:dyDescent="0.35">
      <c r="A19" s="234"/>
      <c r="B19" s="246"/>
      <c r="C19" s="234"/>
      <c r="D19" s="235"/>
      <c r="E19" s="234"/>
      <c r="F19" s="234"/>
      <c r="G19" s="234"/>
      <c r="H19" s="234"/>
      <c r="I19" s="250"/>
      <c r="J19" s="234"/>
    </row>
    <row r="20" spans="1:48" s="22" customFormat="1" x14ac:dyDescent="0.35">
      <c r="A20" s="20"/>
      <c r="B20" s="43"/>
      <c r="C20" s="20"/>
      <c r="D20" s="51"/>
      <c r="E20" s="50"/>
      <c r="F20" s="20"/>
      <c r="G20" s="523" t="s">
        <v>8</v>
      </c>
      <c r="H20" s="524"/>
      <c r="I20" s="525"/>
      <c r="J20" s="20"/>
      <c r="K20" s="523" t="s">
        <v>9</v>
      </c>
      <c r="L20" s="524"/>
      <c r="M20" s="525"/>
      <c r="N20" s="20"/>
      <c r="O20" s="523" t="s">
        <v>10</v>
      </c>
      <c r="P20" s="525"/>
      <c r="Q20" s="251"/>
      <c r="R20" s="251"/>
      <c r="AG20" s="251"/>
      <c r="AH20" s="251"/>
      <c r="AN20" s="494"/>
      <c r="AO20" s="494"/>
      <c r="AP20" s="494"/>
      <c r="AQ20" s="494"/>
      <c r="AR20" s="494"/>
      <c r="AS20" s="494"/>
      <c r="AT20" s="494"/>
      <c r="AU20" s="494"/>
      <c r="AV20" s="494"/>
    </row>
    <row r="21" spans="1:48" ht="15" customHeight="1" x14ac:dyDescent="0.35">
      <c r="A21" s="234"/>
      <c r="B21" s="252"/>
      <c r="C21" s="234"/>
      <c r="D21" s="526" t="s">
        <v>11</v>
      </c>
      <c r="E21" s="247"/>
      <c r="F21" s="234"/>
      <c r="G21" s="253" t="s">
        <v>12</v>
      </c>
      <c r="H21" s="254" t="s">
        <v>13</v>
      </c>
      <c r="I21" s="255" t="s">
        <v>14</v>
      </c>
      <c r="J21" s="234"/>
      <c r="K21" s="256" t="s">
        <v>12</v>
      </c>
      <c r="L21" s="254" t="s">
        <v>13</v>
      </c>
      <c r="M21" s="255" t="s">
        <v>14</v>
      </c>
      <c r="N21" s="234"/>
      <c r="O21" s="528" t="s">
        <v>15</v>
      </c>
      <c r="P21" s="530" t="s">
        <v>16</v>
      </c>
      <c r="Q21" s="240"/>
      <c r="R21" s="240"/>
      <c r="AG21" s="240"/>
      <c r="AH21" s="240"/>
    </row>
    <row r="22" spans="1:48" x14ac:dyDescent="0.35">
      <c r="A22" s="234"/>
      <c r="B22" s="252"/>
      <c r="C22" s="234"/>
      <c r="D22" s="527"/>
      <c r="E22" s="247"/>
      <c r="F22" s="234"/>
      <c r="G22" s="257" t="s">
        <v>17</v>
      </c>
      <c r="H22" s="258"/>
      <c r="I22" s="258" t="s">
        <v>17</v>
      </c>
      <c r="J22" s="234"/>
      <c r="K22" s="259" t="s">
        <v>17</v>
      </c>
      <c r="L22" s="258"/>
      <c r="M22" s="258" t="s">
        <v>17</v>
      </c>
      <c r="N22" s="234"/>
      <c r="O22" s="529"/>
      <c r="P22" s="531"/>
      <c r="Q22" s="240"/>
      <c r="R22" s="240"/>
      <c r="AG22" s="240"/>
      <c r="AH22" s="240"/>
    </row>
    <row r="23" spans="1:48" s="22" customFormat="1" x14ac:dyDescent="0.35">
      <c r="A23" s="20"/>
      <c r="B23" s="57" t="s">
        <v>18</v>
      </c>
      <c r="C23" s="58"/>
      <c r="D23" s="59" t="s">
        <v>19</v>
      </c>
      <c r="E23" s="58"/>
      <c r="F23" s="27"/>
      <c r="G23" s="60">
        <v>32.9</v>
      </c>
      <c r="H23" s="61">
        <v>1</v>
      </c>
      <c r="I23" s="62">
        <f t="shared" ref="I23:I32" si="0">H23*G23</f>
        <v>32.9</v>
      </c>
      <c r="J23" s="63"/>
      <c r="K23" s="60">
        <v>33.39</v>
      </c>
      <c r="L23" s="61">
        <v>1</v>
      </c>
      <c r="M23" s="62">
        <f t="shared" ref="M23:M32" si="1">L23*K23</f>
        <v>33.39</v>
      </c>
      <c r="N23" s="63"/>
      <c r="O23" s="64">
        <f t="shared" ref="O23:O56" si="2">M23-I23</f>
        <v>0.49000000000000199</v>
      </c>
      <c r="P23" s="65">
        <f t="shared" ref="P23:P56" si="3">IF(OR(I23=0,M23=0),"",(O23/I23))</f>
        <v>1.4893617021276657E-2</v>
      </c>
      <c r="Q23" s="66"/>
      <c r="R23" s="66"/>
      <c r="S23" s="260"/>
      <c r="AG23" s="66"/>
      <c r="AH23" s="66"/>
      <c r="AI23" s="260"/>
      <c r="AN23" s="494"/>
      <c r="AO23" s="494"/>
      <c r="AP23" s="494"/>
      <c r="AQ23" s="494"/>
      <c r="AR23" s="494"/>
      <c r="AS23" s="494"/>
      <c r="AT23" s="494"/>
      <c r="AU23" s="494"/>
      <c r="AV23" s="494"/>
    </row>
    <row r="24" spans="1:48" x14ac:dyDescent="0.35">
      <c r="A24" s="234"/>
      <c r="B24" s="261" t="s">
        <v>22</v>
      </c>
      <c r="C24" s="262"/>
      <c r="D24" s="263" t="s">
        <v>19</v>
      </c>
      <c r="E24" s="262"/>
      <c r="F24" s="264"/>
      <c r="G24" s="265">
        <v>-1.43</v>
      </c>
      <c r="H24" s="266">
        <v>1</v>
      </c>
      <c r="I24" s="267">
        <f t="shared" si="0"/>
        <v>-1.43</v>
      </c>
      <c r="J24" s="264"/>
      <c r="K24" s="265">
        <v>0</v>
      </c>
      <c r="L24" s="266">
        <v>1</v>
      </c>
      <c r="M24" s="267">
        <f t="shared" si="1"/>
        <v>0</v>
      </c>
      <c r="N24" s="264"/>
      <c r="O24" s="268">
        <f t="shared" si="2"/>
        <v>1.43</v>
      </c>
      <c r="P24" s="269" t="str">
        <f t="shared" si="3"/>
        <v/>
      </c>
      <c r="Q24" s="240"/>
      <c r="R24" s="240"/>
      <c r="AG24" s="240"/>
      <c r="AH24" s="240"/>
    </row>
    <row r="25" spans="1:48" x14ac:dyDescent="0.35">
      <c r="A25" s="234"/>
      <c r="B25" s="261" t="s">
        <v>23</v>
      </c>
      <c r="C25" s="262"/>
      <c r="D25" s="263" t="s">
        <v>19</v>
      </c>
      <c r="E25" s="262"/>
      <c r="F25" s="264"/>
      <c r="G25" s="265">
        <v>-0.23</v>
      </c>
      <c r="H25" s="270">
        <v>1</v>
      </c>
      <c r="I25" s="267">
        <f t="shared" si="0"/>
        <v>-0.23</v>
      </c>
      <c r="J25" s="264"/>
      <c r="K25" s="265">
        <v>0</v>
      </c>
      <c r="L25" s="270">
        <v>1</v>
      </c>
      <c r="M25" s="267">
        <f t="shared" si="1"/>
        <v>0</v>
      </c>
      <c r="N25" s="264"/>
      <c r="O25" s="268">
        <f t="shared" si="2"/>
        <v>0.23</v>
      </c>
      <c r="P25" s="269" t="str">
        <f t="shared" si="3"/>
        <v/>
      </c>
      <c r="Q25" s="240"/>
      <c r="R25" s="240"/>
      <c r="AG25" s="240"/>
      <c r="AH25" s="240"/>
    </row>
    <row r="26" spans="1:48" x14ac:dyDescent="0.35">
      <c r="A26" s="234"/>
      <c r="B26" s="261" t="s">
        <v>24</v>
      </c>
      <c r="C26" s="262"/>
      <c r="D26" s="263" t="s">
        <v>19</v>
      </c>
      <c r="E26" s="262"/>
      <c r="F26" s="264"/>
      <c r="G26" s="265">
        <v>-0.01</v>
      </c>
      <c r="H26" s="270">
        <v>1</v>
      </c>
      <c r="I26" s="267">
        <f t="shared" si="0"/>
        <v>-0.01</v>
      </c>
      <c r="J26" s="264"/>
      <c r="K26" s="265">
        <v>-0.01</v>
      </c>
      <c r="L26" s="270">
        <v>1</v>
      </c>
      <c r="M26" s="267">
        <f t="shared" si="1"/>
        <v>-0.01</v>
      </c>
      <c r="N26" s="264"/>
      <c r="O26" s="268">
        <f t="shared" si="2"/>
        <v>0</v>
      </c>
      <c r="P26" s="269">
        <f t="shared" si="3"/>
        <v>0</v>
      </c>
      <c r="Q26" s="240"/>
      <c r="R26" s="240"/>
      <c r="AG26" s="240"/>
      <c r="AH26" s="240"/>
    </row>
    <row r="27" spans="1:48" x14ac:dyDescent="0.35">
      <c r="A27" s="234"/>
      <c r="B27" s="261" t="s">
        <v>64</v>
      </c>
      <c r="C27" s="262"/>
      <c r="D27" s="263" t="s">
        <v>19</v>
      </c>
      <c r="E27" s="262"/>
      <c r="F27" s="264"/>
      <c r="G27" s="265">
        <v>0</v>
      </c>
      <c r="H27" s="266">
        <v>1</v>
      </c>
      <c r="I27" s="267">
        <f t="shared" si="0"/>
        <v>0</v>
      </c>
      <c r="J27" s="264"/>
      <c r="K27" s="265">
        <v>0</v>
      </c>
      <c r="L27" s="266">
        <v>1</v>
      </c>
      <c r="M27" s="267">
        <f t="shared" si="1"/>
        <v>0</v>
      </c>
      <c r="N27" s="264"/>
      <c r="O27" s="268">
        <f t="shared" si="2"/>
        <v>0</v>
      </c>
      <c r="P27" s="269" t="str">
        <f t="shared" si="3"/>
        <v/>
      </c>
      <c r="Q27" s="240"/>
      <c r="R27" s="240"/>
      <c r="AG27" s="240"/>
      <c r="AH27" s="240"/>
    </row>
    <row r="28" spans="1:48" x14ac:dyDescent="0.35">
      <c r="A28" s="234"/>
      <c r="B28" s="261" t="s">
        <v>26</v>
      </c>
      <c r="C28" s="262"/>
      <c r="D28" s="263" t="s">
        <v>19</v>
      </c>
      <c r="E28" s="262"/>
      <c r="F28" s="264"/>
      <c r="G28" s="271">
        <v>0</v>
      </c>
      <c r="H28" s="266">
        <v>1</v>
      </c>
      <c r="I28" s="267">
        <f t="shared" si="0"/>
        <v>0</v>
      </c>
      <c r="J28" s="264"/>
      <c r="K28" s="265">
        <v>0</v>
      </c>
      <c r="L28" s="266">
        <v>1</v>
      </c>
      <c r="M28" s="267">
        <f t="shared" si="1"/>
        <v>0</v>
      </c>
      <c r="N28" s="264"/>
      <c r="O28" s="268">
        <f t="shared" si="2"/>
        <v>0</v>
      </c>
      <c r="P28" s="269" t="str">
        <f t="shared" si="3"/>
        <v/>
      </c>
      <c r="Q28" s="240"/>
      <c r="R28" s="240"/>
      <c r="AG28" s="240"/>
      <c r="AH28" s="240"/>
    </row>
    <row r="29" spans="1:48" x14ac:dyDescent="0.35">
      <c r="A29" s="234"/>
      <c r="B29" s="261" t="s">
        <v>27</v>
      </c>
      <c r="C29" s="262"/>
      <c r="D29" s="263" t="s">
        <v>19</v>
      </c>
      <c r="E29" s="262"/>
      <c r="F29" s="264"/>
      <c r="G29" s="265">
        <v>0</v>
      </c>
      <c r="H29" s="266">
        <v>1</v>
      </c>
      <c r="I29" s="267">
        <f t="shared" si="0"/>
        <v>0</v>
      </c>
      <c r="J29" s="264"/>
      <c r="K29" s="265">
        <v>-1.21</v>
      </c>
      <c r="L29" s="266">
        <v>1</v>
      </c>
      <c r="M29" s="267">
        <f t="shared" si="1"/>
        <v>-1.21</v>
      </c>
      <c r="N29" s="264"/>
      <c r="O29" s="268">
        <f t="shared" si="2"/>
        <v>-1.21</v>
      </c>
      <c r="P29" s="269" t="str">
        <f t="shared" si="3"/>
        <v/>
      </c>
      <c r="Q29" s="240"/>
      <c r="R29" s="240"/>
      <c r="AG29" s="240"/>
      <c r="AH29" s="240"/>
    </row>
    <row r="30" spans="1:48" x14ac:dyDescent="0.35">
      <c r="A30" s="234"/>
      <c r="B30" s="261" t="s">
        <v>29</v>
      </c>
      <c r="C30" s="262"/>
      <c r="D30" s="263" t="s">
        <v>19</v>
      </c>
      <c r="E30" s="262"/>
      <c r="F30" s="264"/>
      <c r="G30" s="265">
        <v>-0.15</v>
      </c>
      <c r="H30" s="266">
        <v>1</v>
      </c>
      <c r="I30" s="267">
        <f t="shared" si="0"/>
        <v>-0.15</v>
      </c>
      <c r="J30" s="264"/>
      <c r="K30" s="265">
        <v>0</v>
      </c>
      <c r="L30" s="266">
        <v>1</v>
      </c>
      <c r="M30" s="267">
        <f t="shared" si="1"/>
        <v>0</v>
      </c>
      <c r="N30" s="264"/>
      <c r="O30" s="268">
        <f t="shared" si="2"/>
        <v>0.15</v>
      </c>
      <c r="P30" s="269" t="str">
        <f t="shared" si="3"/>
        <v/>
      </c>
      <c r="Q30" s="240"/>
      <c r="R30" s="240"/>
      <c r="AG30" s="240"/>
      <c r="AH30" s="240"/>
    </row>
    <row r="31" spans="1:48" x14ac:dyDescent="0.35">
      <c r="A31" s="234"/>
      <c r="B31" s="261" t="s">
        <v>30</v>
      </c>
      <c r="C31" s="262"/>
      <c r="D31" s="263" t="s">
        <v>31</v>
      </c>
      <c r="E31" s="262"/>
      <c r="F31" s="264"/>
      <c r="G31" s="272"/>
      <c r="H31" s="273">
        <f>+$G$18</f>
        <v>300</v>
      </c>
      <c r="I31" s="274">
        <f t="shared" si="0"/>
        <v>0</v>
      </c>
      <c r="J31" s="264"/>
      <c r="K31" s="272"/>
      <c r="L31" s="273">
        <f>+$G$18</f>
        <v>300</v>
      </c>
      <c r="M31" s="274">
        <f t="shared" si="1"/>
        <v>0</v>
      </c>
      <c r="N31" s="264"/>
      <c r="O31" s="268">
        <f t="shared" si="2"/>
        <v>0</v>
      </c>
      <c r="P31" s="269" t="str">
        <f t="shared" si="3"/>
        <v/>
      </c>
      <c r="Q31" s="240"/>
      <c r="R31" s="240"/>
      <c r="AG31" s="240"/>
      <c r="AH31" s="240"/>
    </row>
    <row r="32" spans="1:48" s="22" customFormat="1" x14ac:dyDescent="0.35">
      <c r="A32" s="20"/>
      <c r="B32" s="73" t="s">
        <v>32</v>
      </c>
      <c r="C32" s="58"/>
      <c r="D32" s="59" t="s">
        <v>31</v>
      </c>
      <c r="E32" s="58"/>
      <c r="F32" s="27"/>
      <c r="G32" s="71">
        <v>1.2199999999999999E-3</v>
      </c>
      <c r="H32" s="72">
        <f>+$G$18</f>
        <v>300</v>
      </c>
      <c r="I32" s="62">
        <f t="shared" si="0"/>
        <v>0.36599999999999999</v>
      </c>
      <c r="J32" s="63"/>
      <c r="K32" s="71">
        <v>0</v>
      </c>
      <c r="L32" s="72">
        <f>+$G$18</f>
        <v>300</v>
      </c>
      <c r="M32" s="62">
        <f t="shared" si="1"/>
        <v>0</v>
      </c>
      <c r="N32" s="63"/>
      <c r="O32" s="64">
        <f t="shared" si="2"/>
        <v>-0.36599999999999999</v>
      </c>
      <c r="P32" s="65" t="str">
        <f t="shared" si="3"/>
        <v/>
      </c>
      <c r="Q32" s="240"/>
      <c r="R32" s="240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40"/>
      <c r="AH32" s="240"/>
      <c r="AI32" s="225"/>
      <c r="AJ32" s="225"/>
      <c r="AK32" s="225"/>
      <c r="AL32" s="225"/>
      <c r="AM32" s="225"/>
      <c r="AN32" s="494"/>
      <c r="AO32" s="494"/>
      <c r="AP32" s="494"/>
      <c r="AQ32" s="494"/>
      <c r="AR32" s="494"/>
      <c r="AS32" s="494"/>
      <c r="AT32" s="494"/>
      <c r="AU32" s="494"/>
      <c r="AV32" s="494"/>
    </row>
    <row r="33" spans="1:48" s="284" customFormat="1" x14ac:dyDescent="0.35">
      <c r="A33" s="275"/>
      <c r="B33" s="159" t="s">
        <v>33</v>
      </c>
      <c r="C33" s="276"/>
      <c r="D33" s="277"/>
      <c r="E33" s="276"/>
      <c r="F33" s="278"/>
      <c r="G33" s="279"/>
      <c r="H33" s="280"/>
      <c r="I33" s="281">
        <f>SUM(I23:I32)</f>
        <v>31.445999999999998</v>
      </c>
      <c r="J33" s="278"/>
      <c r="K33" s="279"/>
      <c r="L33" s="280"/>
      <c r="M33" s="281">
        <f>SUM(M23:M32)</f>
        <v>32.17</v>
      </c>
      <c r="N33" s="278"/>
      <c r="O33" s="282">
        <f t="shared" si="2"/>
        <v>0.72400000000000375</v>
      </c>
      <c r="P33" s="283">
        <f t="shared" si="3"/>
        <v>2.302359600585142E-2</v>
      </c>
      <c r="Q33" s="240"/>
      <c r="R33" s="240"/>
      <c r="S33" s="225"/>
      <c r="T33" s="225"/>
      <c r="U33" s="225"/>
      <c r="V33" s="225"/>
      <c r="W33" s="361"/>
      <c r="X33" s="225"/>
      <c r="Y33" s="225"/>
      <c r="Z33" s="225"/>
      <c r="AA33" s="225"/>
      <c r="AB33" s="225"/>
      <c r="AC33" s="225"/>
      <c r="AD33" s="225"/>
      <c r="AE33" s="225"/>
      <c r="AF33" s="225"/>
      <c r="AG33" s="240"/>
      <c r="AH33" s="240"/>
      <c r="AI33" s="225"/>
      <c r="AJ33" s="225"/>
      <c r="AK33" s="225"/>
      <c r="AL33" s="225"/>
      <c r="AM33" s="361"/>
      <c r="AN33" s="497"/>
      <c r="AO33" s="497"/>
      <c r="AP33" s="497"/>
      <c r="AQ33" s="497"/>
      <c r="AR33" s="497"/>
      <c r="AS33" s="497"/>
      <c r="AT33" s="497"/>
      <c r="AU33" s="497"/>
      <c r="AV33" s="497"/>
    </row>
    <row r="34" spans="1:48" x14ac:dyDescent="0.35">
      <c r="A34" s="234"/>
      <c r="B34" s="67" t="s">
        <v>34</v>
      </c>
      <c r="C34" s="264"/>
      <c r="D34" s="263" t="s">
        <v>31</v>
      </c>
      <c r="E34" s="264"/>
      <c r="F34" s="264"/>
      <c r="G34" s="272">
        <v>0.10342000000000001</v>
      </c>
      <c r="H34" s="285">
        <f>$G$18*(1+G64)-$G$18</f>
        <v>8.8500000000000227</v>
      </c>
      <c r="I34" s="274">
        <f>H34*G34</f>
        <v>0.9152670000000025</v>
      </c>
      <c r="J34" s="264"/>
      <c r="K34" s="272">
        <f>+$G$34</f>
        <v>0.10342000000000001</v>
      </c>
      <c r="L34" s="285">
        <f>$G$18*(1+K64)-$G$18</f>
        <v>8.8500000000000227</v>
      </c>
      <c r="M34" s="274">
        <f>L34*K34</f>
        <v>0.9152670000000025</v>
      </c>
      <c r="N34" s="264"/>
      <c r="O34" s="268">
        <f t="shared" si="2"/>
        <v>0</v>
      </c>
      <c r="P34" s="269">
        <f t="shared" si="3"/>
        <v>0</v>
      </c>
      <c r="Q34" s="240"/>
      <c r="R34" s="240"/>
      <c r="AG34" s="240"/>
      <c r="AH34" s="240"/>
    </row>
    <row r="35" spans="1:48" s="22" customFormat="1" x14ac:dyDescent="0.35">
      <c r="A35" s="20"/>
      <c r="B35" s="73" t="s">
        <v>35</v>
      </c>
      <c r="C35" s="58"/>
      <c r="D35" s="59" t="s">
        <v>31</v>
      </c>
      <c r="E35" s="58"/>
      <c r="F35" s="27"/>
      <c r="G35" s="87">
        <v>2.5000000000000001E-4</v>
      </c>
      <c r="H35" s="72">
        <f t="shared" ref="H35:H38" si="4">+$G$18</f>
        <v>300</v>
      </c>
      <c r="I35" s="274">
        <f t="shared" ref="I35:I40" si="5">H35*G35</f>
        <v>7.4999999999999997E-2</v>
      </c>
      <c r="J35" s="63"/>
      <c r="K35" s="87"/>
      <c r="L35" s="88"/>
      <c r="M35" s="274">
        <f t="shared" ref="M35:M40" si="6">L35*K35</f>
        <v>0</v>
      </c>
      <c r="N35" s="63"/>
      <c r="O35" s="268">
        <f t="shared" si="2"/>
        <v>-7.4999999999999997E-2</v>
      </c>
      <c r="P35" s="65" t="str">
        <f>IF(OR(I35=0,M35=0),"",(O35/I35))</f>
        <v/>
      </c>
      <c r="Q35" s="240"/>
      <c r="R35" s="240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40"/>
      <c r="AH35" s="240"/>
      <c r="AI35" s="225"/>
      <c r="AJ35" s="225"/>
      <c r="AK35" s="225"/>
      <c r="AL35" s="225"/>
      <c r="AM35" s="225"/>
      <c r="AN35" s="494"/>
      <c r="AO35" s="494"/>
      <c r="AP35" s="494"/>
      <c r="AQ35" s="494"/>
      <c r="AR35" s="494"/>
      <c r="AS35" s="494"/>
      <c r="AT35" s="494"/>
      <c r="AU35" s="494"/>
      <c r="AV35" s="494"/>
    </row>
    <row r="36" spans="1:48" s="22" customFormat="1" x14ac:dyDescent="0.35">
      <c r="A36" s="20"/>
      <c r="B36" s="73" t="s">
        <v>36</v>
      </c>
      <c r="C36" s="58"/>
      <c r="D36" s="59" t="s">
        <v>31</v>
      </c>
      <c r="E36" s="58"/>
      <c r="F36" s="27"/>
      <c r="G36" s="87">
        <v>2.5000000000000001E-4</v>
      </c>
      <c r="H36" s="72">
        <f t="shared" si="4"/>
        <v>300</v>
      </c>
      <c r="I36" s="274">
        <f t="shared" si="5"/>
        <v>7.4999999999999997E-2</v>
      </c>
      <c r="J36" s="63"/>
      <c r="K36" s="87"/>
      <c r="L36" s="88"/>
      <c r="M36" s="274">
        <f t="shared" si="6"/>
        <v>0</v>
      </c>
      <c r="N36" s="63"/>
      <c r="O36" s="268">
        <f t="shared" si="2"/>
        <v>-7.4999999999999997E-2</v>
      </c>
      <c r="P36" s="65" t="str">
        <f t="shared" ref="P36:P40" si="7">IF(OR(I36=0,M36=0),"",(O36/I36))</f>
        <v/>
      </c>
      <c r="Q36" s="66"/>
      <c r="R36" s="66"/>
      <c r="S36" s="260"/>
      <c r="AG36" s="66"/>
      <c r="AH36" s="66"/>
      <c r="AI36" s="260"/>
      <c r="AN36" s="494"/>
      <c r="AO36" s="494"/>
      <c r="AP36" s="494"/>
      <c r="AQ36" s="494"/>
      <c r="AR36" s="494"/>
      <c r="AS36" s="494"/>
      <c r="AT36" s="494"/>
      <c r="AU36" s="494"/>
      <c r="AV36" s="494"/>
    </row>
    <row r="37" spans="1:48" s="22" customFormat="1" x14ac:dyDescent="0.35">
      <c r="A37" s="20"/>
      <c r="B37" s="73" t="s">
        <v>37</v>
      </c>
      <c r="C37" s="58"/>
      <c r="D37" s="59" t="s">
        <v>31</v>
      </c>
      <c r="E37" s="58"/>
      <c r="F37" s="27"/>
      <c r="G37" s="87">
        <v>-9.0000000000000006E-5</v>
      </c>
      <c r="H37" s="72">
        <f t="shared" si="4"/>
        <v>300</v>
      </c>
      <c r="I37" s="274">
        <f t="shared" si="5"/>
        <v>-2.7000000000000003E-2</v>
      </c>
      <c r="J37" s="63"/>
      <c r="K37" s="87"/>
      <c r="L37" s="88"/>
      <c r="M37" s="274">
        <f t="shared" si="6"/>
        <v>0</v>
      </c>
      <c r="N37" s="63"/>
      <c r="O37" s="268">
        <f t="shared" si="2"/>
        <v>2.7000000000000003E-2</v>
      </c>
      <c r="P37" s="65" t="str">
        <f>IF(OR(I37=0,M37=0),"",(O37/I37))</f>
        <v/>
      </c>
      <c r="Q37" s="66"/>
      <c r="R37" s="66"/>
      <c r="S37" s="260"/>
      <c r="AG37" s="66"/>
      <c r="AH37" s="66"/>
      <c r="AI37" s="260"/>
      <c r="AN37" s="494"/>
      <c r="AO37" s="494"/>
      <c r="AP37" s="494"/>
      <c r="AQ37" s="494"/>
      <c r="AR37" s="494"/>
      <c r="AS37" s="494"/>
      <c r="AT37" s="494"/>
      <c r="AU37" s="494"/>
      <c r="AV37" s="494"/>
    </row>
    <row r="38" spans="1:48" s="22" customFormat="1" x14ac:dyDescent="0.35">
      <c r="A38" s="20"/>
      <c r="B38" s="73" t="s">
        <v>38</v>
      </c>
      <c r="C38" s="58"/>
      <c r="D38" s="59" t="s">
        <v>31</v>
      </c>
      <c r="E38" s="58"/>
      <c r="F38" s="27"/>
      <c r="G38" s="87">
        <v>-2.0000000000000002E-5</v>
      </c>
      <c r="H38" s="72">
        <f t="shared" si="4"/>
        <v>300</v>
      </c>
      <c r="I38" s="274">
        <f t="shared" si="5"/>
        <v>-6.0000000000000001E-3</v>
      </c>
      <c r="J38" s="63"/>
      <c r="K38" s="87"/>
      <c r="L38" s="88"/>
      <c r="M38" s="274">
        <f t="shared" si="6"/>
        <v>0</v>
      </c>
      <c r="N38" s="63"/>
      <c r="O38" s="268">
        <f t="shared" si="2"/>
        <v>6.0000000000000001E-3</v>
      </c>
      <c r="P38" s="65" t="str">
        <f t="shared" si="7"/>
        <v/>
      </c>
      <c r="Q38" s="66"/>
      <c r="R38" s="66"/>
      <c r="S38" s="260"/>
      <c r="AG38" s="66"/>
      <c r="AH38" s="66"/>
      <c r="AI38" s="260"/>
      <c r="AN38" s="494"/>
      <c r="AO38" s="494"/>
      <c r="AP38" s="494"/>
      <c r="AQ38" s="494"/>
      <c r="AR38" s="494"/>
      <c r="AS38" s="494"/>
      <c r="AT38" s="494"/>
      <c r="AU38" s="494"/>
      <c r="AV38" s="494"/>
    </row>
    <row r="39" spans="1:48" s="22" customFormat="1" x14ac:dyDescent="0.35">
      <c r="A39" s="20"/>
      <c r="B39" s="73" t="s">
        <v>39</v>
      </c>
      <c r="C39" s="58"/>
      <c r="D39" s="59" t="s">
        <v>31</v>
      </c>
      <c r="E39" s="58"/>
      <c r="F39" s="27"/>
      <c r="G39" s="87">
        <v>2.3900000000000002E-3</v>
      </c>
      <c r="H39" s="72"/>
      <c r="I39" s="274">
        <f t="shared" si="5"/>
        <v>0</v>
      </c>
      <c r="J39" s="63"/>
      <c r="K39" s="87"/>
      <c r="L39" s="88"/>
      <c r="M39" s="274">
        <f t="shared" si="6"/>
        <v>0</v>
      </c>
      <c r="N39" s="63"/>
      <c r="O39" s="268">
        <f t="shared" si="2"/>
        <v>0</v>
      </c>
      <c r="P39" s="65" t="str">
        <f>IF(OR(I39=0,M39=0),"",(O39/I39))</f>
        <v/>
      </c>
      <c r="Q39" s="66"/>
      <c r="R39" s="66"/>
      <c r="S39" s="260"/>
      <c r="AG39" s="66"/>
      <c r="AH39" s="66"/>
      <c r="AI39" s="260"/>
      <c r="AN39" s="494"/>
      <c r="AO39" s="494"/>
      <c r="AP39" s="494"/>
      <c r="AQ39" s="494"/>
      <c r="AR39" s="494"/>
      <c r="AS39" s="494"/>
      <c r="AT39" s="494"/>
      <c r="AU39" s="494"/>
      <c r="AV39" s="494"/>
    </row>
    <row r="40" spans="1:48" s="22" customFormat="1" x14ac:dyDescent="0.35">
      <c r="A40" s="20"/>
      <c r="B40" s="73" t="s">
        <v>40</v>
      </c>
      <c r="C40" s="58"/>
      <c r="D40" s="59" t="s">
        <v>31</v>
      </c>
      <c r="E40" s="58"/>
      <c r="F40" s="27"/>
      <c r="G40" s="87">
        <v>-1.5900000000000001E-3</v>
      </c>
      <c r="H40" s="72"/>
      <c r="I40" s="274">
        <f t="shared" si="5"/>
        <v>0</v>
      </c>
      <c r="J40" s="63"/>
      <c r="K40" s="87"/>
      <c r="L40" s="88"/>
      <c r="M40" s="274">
        <f t="shared" si="6"/>
        <v>0</v>
      </c>
      <c r="N40" s="63"/>
      <c r="O40" s="268">
        <f t="shared" si="2"/>
        <v>0</v>
      </c>
      <c r="P40" s="65" t="str">
        <f t="shared" si="7"/>
        <v/>
      </c>
      <c r="Q40" s="66"/>
      <c r="R40" s="66"/>
      <c r="S40" s="260"/>
      <c r="AG40" s="66"/>
      <c r="AH40" s="66"/>
      <c r="AI40" s="260"/>
      <c r="AN40" s="494"/>
      <c r="AO40" s="494"/>
      <c r="AP40" s="494"/>
      <c r="AQ40" s="494"/>
      <c r="AR40" s="494"/>
      <c r="AS40" s="494"/>
      <c r="AT40" s="494"/>
      <c r="AU40" s="494"/>
      <c r="AV40" s="494"/>
    </row>
    <row r="41" spans="1:48" x14ac:dyDescent="0.35">
      <c r="A41" s="234"/>
      <c r="B41" s="261" t="s">
        <v>65</v>
      </c>
      <c r="C41" s="262"/>
      <c r="D41" s="263" t="s">
        <v>19</v>
      </c>
      <c r="E41" s="262"/>
      <c r="F41" s="264"/>
      <c r="G41" s="286">
        <v>0.56219178082191779</v>
      </c>
      <c r="H41" s="270">
        <v>1</v>
      </c>
      <c r="I41" s="267">
        <f>H41*G41</f>
        <v>0.56219178082191779</v>
      </c>
      <c r="J41" s="264"/>
      <c r="K41" s="286">
        <f>+$G$41</f>
        <v>0.56219178082191779</v>
      </c>
      <c r="L41" s="270">
        <v>1</v>
      </c>
      <c r="M41" s="267">
        <f>L41*K41</f>
        <v>0.56219178082191779</v>
      </c>
      <c r="N41" s="264"/>
      <c r="O41" s="268">
        <f t="shared" si="2"/>
        <v>0</v>
      </c>
      <c r="P41" s="269">
        <f t="shared" si="3"/>
        <v>0</v>
      </c>
      <c r="Q41" s="66"/>
      <c r="R41" s="66"/>
      <c r="S41" s="260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66"/>
      <c r="AH41" s="66"/>
      <c r="AI41" s="260"/>
      <c r="AJ41" s="22"/>
      <c r="AK41" s="22"/>
      <c r="AL41" s="22"/>
      <c r="AM41" s="22"/>
    </row>
    <row r="42" spans="1:48" s="284" customFormat="1" x14ac:dyDescent="0.35">
      <c r="A42" s="275"/>
      <c r="B42" s="287" t="s">
        <v>42</v>
      </c>
      <c r="C42" s="288"/>
      <c r="D42" s="289"/>
      <c r="E42" s="288"/>
      <c r="F42" s="278"/>
      <c r="G42" s="290"/>
      <c r="H42" s="291"/>
      <c r="I42" s="292">
        <f>SUM(I34:I41)+I33</f>
        <v>33.040458780821922</v>
      </c>
      <c r="J42" s="278"/>
      <c r="K42" s="290"/>
      <c r="L42" s="291"/>
      <c r="M42" s="292">
        <f>SUM(M34:M41)+M33</f>
        <v>33.647458780821921</v>
      </c>
      <c r="N42" s="278"/>
      <c r="O42" s="282">
        <f t="shared" si="2"/>
        <v>0.60699999999999932</v>
      </c>
      <c r="P42" s="283">
        <f t="shared" si="3"/>
        <v>1.8371415603718182E-2</v>
      </c>
      <c r="Q42" s="66"/>
      <c r="R42" s="66"/>
      <c r="S42" s="260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66"/>
      <c r="AH42" s="66"/>
      <c r="AI42" s="260"/>
      <c r="AJ42" s="22"/>
      <c r="AK42" s="22"/>
      <c r="AL42" s="22"/>
      <c r="AM42" s="22"/>
      <c r="AN42" s="497"/>
      <c r="AO42" s="497"/>
      <c r="AP42" s="497"/>
      <c r="AQ42" s="497"/>
      <c r="AR42" s="497"/>
      <c r="AS42" s="497"/>
      <c r="AT42" s="497"/>
      <c r="AU42" s="497"/>
      <c r="AV42" s="497"/>
    </row>
    <row r="43" spans="1:48" x14ac:dyDescent="0.35">
      <c r="A43" s="234"/>
      <c r="B43" s="293" t="s">
        <v>43</v>
      </c>
      <c r="C43" s="264"/>
      <c r="D43" s="263" t="s">
        <v>31</v>
      </c>
      <c r="E43" s="264"/>
      <c r="F43" s="264"/>
      <c r="G43" s="272">
        <v>8.2100000000000003E-3</v>
      </c>
      <c r="H43" s="294">
        <f>$G$18*(1+G64)</f>
        <v>308.85000000000002</v>
      </c>
      <c r="I43" s="274">
        <f>H43*G43</f>
        <v>2.5356585000000003</v>
      </c>
      <c r="J43" s="264"/>
      <c r="K43" s="272">
        <v>1.041685543636112E-2</v>
      </c>
      <c r="L43" s="294">
        <f>$G$18*(1+K64)</f>
        <v>308.85000000000002</v>
      </c>
      <c r="M43" s="274">
        <f>L43*K43</f>
        <v>3.2172458015201322</v>
      </c>
      <c r="N43" s="264"/>
      <c r="O43" s="268">
        <f t="shared" si="2"/>
        <v>0.68158730152013192</v>
      </c>
      <c r="P43" s="269">
        <f t="shared" si="3"/>
        <v>0.2688009057687113</v>
      </c>
      <c r="Q43" s="66"/>
      <c r="R43" s="66"/>
      <c r="S43" s="260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66"/>
      <c r="AH43" s="66"/>
      <c r="AI43" s="260"/>
      <c r="AJ43" s="22"/>
      <c r="AK43" s="22"/>
      <c r="AL43" s="22"/>
      <c r="AM43" s="22"/>
    </row>
    <row r="44" spans="1:48" x14ac:dyDescent="0.35">
      <c r="A44" s="234"/>
      <c r="B44" s="295" t="s">
        <v>44</v>
      </c>
      <c r="C44" s="264"/>
      <c r="D44" s="263" t="s">
        <v>31</v>
      </c>
      <c r="E44" s="264"/>
      <c r="F44" s="264"/>
      <c r="G44" s="272">
        <v>6.62E-3</v>
      </c>
      <c r="H44" s="285">
        <f>+H43</f>
        <v>308.85000000000002</v>
      </c>
      <c r="I44" s="274">
        <f>H44*G44</f>
        <v>2.0445870000000004</v>
      </c>
      <c r="J44" s="264"/>
      <c r="K44" s="272">
        <v>6.9324611781121804E-3</v>
      </c>
      <c r="L44" s="285">
        <f>+L43</f>
        <v>308.85000000000002</v>
      </c>
      <c r="M44" s="274">
        <f>L44*K44</f>
        <v>2.141090634859947</v>
      </c>
      <c r="N44" s="264"/>
      <c r="O44" s="268">
        <f t="shared" si="2"/>
        <v>9.6503634859946619E-2</v>
      </c>
      <c r="P44" s="269">
        <f t="shared" si="3"/>
        <v>4.7199573732957613E-2</v>
      </c>
      <c r="Q44" s="66"/>
      <c r="R44" s="66"/>
      <c r="S44" s="260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66"/>
      <c r="AH44" s="66"/>
      <c r="AI44" s="260"/>
      <c r="AJ44" s="22"/>
      <c r="AK44" s="22"/>
      <c r="AL44" s="22"/>
      <c r="AM44" s="22"/>
    </row>
    <row r="45" spans="1:48" s="284" customFormat="1" x14ac:dyDescent="0.35">
      <c r="A45" s="275"/>
      <c r="B45" s="287" t="s">
        <v>45</v>
      </c>
      <c r="C45" s="276"/>
      <c r="D45" s="296"/>
      <c r="E45" s="276"/>
      <c r="F45" s="297"/>
      <c r="G45" s="298"/>
      <c r="H45" s="299"/>
      <c r="I45" s="292">
        <f>SUM(I42:I44)</f>
        <v>37.620704280821919</v>
      </c>
      <c r="J45" s="297"/>
      <c r="K45" s="298"/>
      <c r="L45" s="299"/>
      <c r="M45" s="292">
        <f>SUM(M42:M44)</f>
        <v>39.005795217202007</v>
      </c>
      <c r="N45" s="297"/>
      <c r="O45" s="282">
        <f t="shared" si="2"/>
        <v>1.3850909363800881</v>
      </c>
      <c r="P45" s="283">
        <f t="shared" si="3"/>
        <v>3.6817251639974541E-2</v>
      </c>
      <c r="Q45" s="66"/>
      <c r="R45" s="66"/>
      <c r="S45" s="260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66"/>
      <c r="AH45" s="66"/>
      <c r="AI45" s="260"/>
      <c r="AJ45" s="22"/>
      <c r="AK45" s="22"/>
      <c r="AL45" s="22"/>
      <c r="AM45" s="22"/>
      <c r="AN45" s="497"/>
      <c r="AO45" s="497"/>
      <c r="AP45" s="497"/>
      <c r="AQ45" s="497"/>
      <c r="AR45" s="497"/>
      <c r="AS45" s="497"/>
      <c r="AT45" s="497"/>
      <c r="AU45" s="497"/>
      <c r="AV45" s="497"/>
    </row>
    <row r="46" spans="1:48" x14ac:dyDescent="0.35">
      <c r="A46" s="234"/>
      <c r="B46" s="295" t="s">
        <v>46</v>
      </c>
      <c r="C46" s="264"/>
      <c r="D46" s="263" t="s">
        <v>31</v>
      </c>
      <c r="E46" s="264"/>
      <c r="F46" s="264"/>
      <c r="G46" s="300">
        <v>3.0000000000000001E-3</v>
      </c>
      <c r="H46" s="285">
        <f>+H43</f>
        <v>308.85000000000002</v>
      </c>
      <c r="I46" s="274">
        <f t="shared" ref="I46:I56" si="8">H46*G46</f>
        <v>0.9265500000000001</v>
      </c>
      <c r="J46" s="264"/>
      <c r="K46" s="300">
        <f>$G$46</f>
        <v>3.0000000000000001E-3</v>
      </c>
      <c r="L46" s="285">
        <f>+L43</f>
        <v>308.85000000000002</v>
      </c>
      <c r="M46" s="274">
        <f t="shared" ref="M46:M56" si="9">L46*K46</f>
        <v>0.9265500000000001</v>
      </c>
      <c r="N46" s="264"/>
      <c r="O46" s="268">
        <f t="shared" si="2"/>
        <v>0</v>
      </c>
      <c r="P46" s="269">
        <f t="shared" si="3"/>
        <v>0</v>
      </c>
      <c r="Q46" s="66"/>
      <c r="R46" s="66"/>
      <c r="S46" s="260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66"/>
      <c r="AH46" s="66"/>
      <c r="AI46" s="260"/>
      <c r="AJ46" s="22"/>
      <c r="AK46" s="22"/>
      <c r="AL46" s="22"/>
      <c r="AM46" s="22"/>
    </row>
    <row r="47" spans="1:48" x14ac:dyDescent="0.35">
      <c r="A47" s="234"/>
      <c r="B47" s="295" t="s">
        <v>47</v>
      </c>
      <c r="C47" s="264"/>
      <c r="D47" s="263" t="s">
        <v>31</v>
      </c>
      <c r="E47" s="264"/>
      <c r="F47" s="264"/>
      <c r="G47" s="300">
        <v>5.0000000000000001E-4</v>
      </c>
      <c r="H47" s="285">
        <f>+H43</f>
        <v>308.85000000000002</v>
      </c>
      <c r="I47" s="274">
        <f t="shared" si="8"/>
        <v>0.15442500000000001</v>
      </c>
      <c r="J47" s="264"/>
      <c r="K47" s="300">
        <f>$G$47</f>
        <v>5.0000000000000001E-4</v>
      </c>
      <c r="L47" s="285">
        <f>+L43</f>
        <v>308.85000000000002</v>
      </c>
      <c r="M47" s="274">
        <f t="shared" si="9"/>
        <v>0.15442500000000001</v>
      </c>
      <c r="N47" s="264"/>
      <c r="O47" s="268">
        <f t="shared" si="2"/>
        <v>0</v>
      </c>
      <c r="P47" s="269">
        <f t="shared" si="3"/>
        <v>0</v>
      </c>
      <c r="Q47" s="66"/>
      <c r="R47" s="66"/>
      <c r="S47" s="260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66"/>
      <c r="AH47" s="66"/>
      <c r="AI47" s="260"/>
      <c r="AJ47" s="22"/>
      <c r="AK47" s="22"/>
      <c r="AL47" s="22"/>
      <c r="AM47" s="22"/>
    </row>
    <row r="48" spans="1:48" x14ac:dyDescent="0.35">
      <c r="A48" s="234"/>
      <c r="B48" s="295" t="s">
        <v>48</v>
      </c>
      <c r="C48" s="264"/>
      <c r="D48" s="263" t="s">
        <v>31</v>
      </c>
      <c r="E48" s="264"/>
      <c r="F48" s="264"/>
      <c r="G48" s="300">
        <v>4.0000000000000002E-4</v>
      </c>
      <c r="H48" s="285">
        <f>+H43</f>
        <v>308.85000000000002</v>
      </c>
      <c r="I48" s="274">
        <f t="shared" si="8"/>
        <v>0.12354000000000001</v>
      </c>
      <c r="J48" s="264"/>
      <c r="K48" s="300">
        <f>$G$48</f>
        <v>4.0000000000000002E-4</v>
      </c>
      <c r="L48" s="285">
        <f>+L43</f>
        <v>308.85000000000002</v>
      </c>
      <c r="M48" s="274">
        <f t="shared" si="9"/>
        <v>0.12354000000000001</v>
      </c>
      <c r="N48" s="264"/>
      <c r="O48" s="268">
        <f t="shared" si="2"/>
        <v>0</v>
      </c>
      <c r="P48" s="269">
        <f t="shared" si="3"/>
        <v>0</v>
      </c>
      <c r="Q48" s="66"/>
      <c r="R48" s="66"/>
      <c r="S48" s="260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66"/>
      <c r="AH48" s="66"/>
      <c r="AI48" s="260"/>
      <c r="AJ48" s="22"/>
      <c r="AK48" s="22"/>
      <c r="AL48" s="22"/>
      <c r="AM48" s="22"/>
    </row>
    <row r="49" spans="1:48" s="22" customFormat="1" x14ac:dyDescent="0.35">
      <c r="A49" s="20"/>
      <c r="B49" s="67" t="s">
        <v>49</v>
      </c>
      <c r="C49" s="58"/>
      <c r="D49" s="301" t="s">
        <v>19</v>
      </c>
      <c r="E49" s="58"/>
      <c r="F49" s="27"/>
      <c r="G49" s="271">
        <v>0.25</v>
      </c>
      <c r="H49" s="61">
        <v>1</v>
      </c>
      <c r="I49" s="62">
        <f t="shared" si="8"/>
        <v>0.25</v>
      </c>
      <c r="J49" s="63"/>
      <c r="K49" s="271">
        <f>$G$49</f>
        <v>0.25</v>
      </c>
      <c r="L49" s="61">
        <v>1</v>
      </c>
      <c r="M49" s="62">
        <f t="shared" si="9"/>
        <v>0.25</v>
      </c>
      <c r="N49" s="63"/>
      <c r="O49" s="64">
        <f t="shared" si="2"/>
        <v>0</v>
      </c>
      <c r="P49" s="65">
        <f t="shared" si="3"/>
        <v>0</v>
      </c>
      <c r="Q49" s="66"/>
      <c r="R49" s="66"/>
      <c r="S49" s="260"/>
      <c r="AG49" s="66"/>
      <c r="AH49" s="66"/>
      <c r="AI49" s="260"/>
      <c r="AN49" s="494"/>
      <c r="AO49" s="494"/>
      <c r="AP49" s="494"/>
      <c r="AQ49" s="494"/>
      <c r="AR49" s="494"/>
      <c r="AS49" s="494"/>
      <c r="AT49" s="494"/>
      <c r="AU49" s="494"/>
      <c r="AV49" s="494"/>
    </row>
    <row r="50" spans="1:48" s="22" customFormat="1" x14ac:dyDescent="0.35">
      <c r="A50" s="20"/>
      <c r="B50" s="67" t="s">
        <v>50</v>
      </c>
      <c r="C50" s="58"/>
      <c r="D50" s="59" t="s">
        <v>31</v>
      </c>
      <c r="E50" s="58"/>
      <c r="F50" s="27"/>
      <c r="G50" s="104">
        <v>8.2000000000000003E-2</v>
      </c>
      <c r="H50" s="88">
        <f>D122*$G$18</f>
        <v>192</v>
      </c>
      <c r="I50" s="70">
        <f t="shared" si="8"/>
        <v>15.744</v>
      </c>
      <c r="J50" s="63"/>
      <c r="K50" s="104">
        <f>$G$50</f>
        <v>8.2000000000000003E-2</v>
      </c>
      <c r="L50" s="88">
        <f>$H50</f>
        <v>192</v>
      </c>
      <c r="M50" s="70">
        <f t="shared" si="9"/>
        <v>15.744</v>
      </c>
      <c r="N50" s="63"/>
      <c r="O50" s="64">
        <f t="shared" si="2"/>
        <v>0</v>
      </c>
      <c r="P50" s="65">
        <f t="shared" si="3"/>
        <v>0</v>
      </c>
      <c r="Q50" s="66"/>
      <c r="R50" s="66"/>
      <c r="S50" s="260"/>
      <c r="AG50" s="66"/>
      <c r="AH50" s="66"/>
      <c r="AI50" s="260"/>
      <c r="AN50" s="494"/>
      <c r="AO50" s="494"/>
      <c r="AP50" s="494"/>
      <c r="AQ50" s="494"/>
      <c r="AR50" s="494"/>
      <c r="AS50" s="494"/>
      <c r="AT50" s="494"/>
      <c r="AU50" s="494"/>
      <c r="AV50" s="494"/>
    </row>
    <row r="51" spans="1:48" s="22" customFormat="1" x14ac:dyDescent="0.35">
      <c r="A51" s="20"/>
      <c r="B51" s="67" t="s">
        <v>51</v>
      </c>
      <c r="C51" s="58"/>
      <c r="D51" s="59" t="s">
        <v>31</v>
      </c>
      <c r="E51" s="58"/>
      <c r="F51" s="27"/>
      <c r="G51" s="104">
        <v>0.113</v>
      </c>
      <c r="H51" s="88">
        <f t="shared" ref="H51:H52" si="10">D123*$G$18</f>
        <v>54</v>
      </c>
      <c r="I51" s="70">
        <f t="shared" si="8"/>
        <v>6.1020000000000003</v>
      </c>
      <c r="J51" s="63"/>
      <c r="K51" s="104">
        <f>$G$51</f>
        <v>0.113</v>
      </c>
      <c r="L51" s="88">
        <f>$H51</f>
        <v>54</v>
      </c>
      <c r="M51" s="70">
        <f t="shared" si="9"/>
        <v>6.1020000000000003</v>
      </c>
      <c r="N51" s="63"/>
      <c r="O51" s="64">
        <f t="shared" si="2"/>
        <v>0</v>
      </c>
      <c r="P51" s="65">
        <f t="shared" si="3"/>
        <v>0</v>
      </c>
      <c r="Q51" s="66"/>
      <c r="R51" s="66"/>
      <c r="S51" s="260"/>
      <c r="AG51" s="66"/>
      <c r="AH51" s="66"/>
      <c r="AI51" s="260"/>
      <c r="AN51" s="494"/>
      <c r="AO51" s="494"/>
      <c r="AP51" s="494"/>
      <c r="AQ51" s="494"/>
      <c r="AR51" s="494"/>
      <c r="AS51" s="494"/>
      <c r="AT51" s="494"/>
      <c r="AU51" s="494"/>
      <c r="AV51" s="494"/>
    </row>
    <row r="52" spans="1:48" s="22" customFormat="1" x14ac:dyDescent="0.35">
      <c r="A52" s="20"/>
      <c r="B52" s="67" t="s">
        <v>52</v>
      </c>
      <c r="C52" s="58"/>
      <c r="D52" s="59" t="s">
        <v>31</v>
      </c>
      <c r="E52" s="58"/>
      <c r="F52" s="27"/>
      <c r="G52" s="104">
        <v>0.17</v>
      </c>
      <c r="H52" s="88">
        <f t="shared" si="10"/>
        <v>54</v>
      </c>
      <c r="I52" s="70">
        <f t="shared" si="8"/>
        <v>9.1800000000000015</v>
      </c>
      <c r="J52" s="63"/>
      <c r="K52" s="104">
        <f>$G$52</f>
        <v>0.17</v>
      </c>
      <c r="L52" s="88">
        <f>$H52</f>
        <v>54</v>
      </c>
      <c r="M52" s="70">
        <f t="shared" si="9"/>
        <v>9.1800000000000015</v>
      </c>
      <c r="N52" s="63"/>
      <c r="O52" s="64">
        <f t="shared" si="2"/>
        <v>0</v>
      </c>
      <c r="P52" s="65">
        <f t="shared" si="3"/>
        <v>0</v>
      </c>
      <c r="Q52" s="66"/>
      <c r="R52" s="66"/>
      <c r="S52" s="260"/>
      <c r="AG52" s="66"/>
      <c r="AH52" s="66"/>
      <c r="AI52" s="260"/>
      <c r="AN52" s="494"/>
      <c r="AO52" s="494"/>
      <c r="AP52" s="494"/>
      <c r="AQ52" s="494"/>
      <c r="AR52" s="494"/>
      <c r="AS52" s="494"/>
      <c r="AT52" s="494"/>
      <c r="AU52" s="494"/>
      <c r="AV52" s="494"/>
    </row>
    <row r="53" spans="1:48" s="22" customFormat="1" x14ac:dyDescent="0.35">
      <c r="A53" s="20"/>
      <c r="B53" s="67" t="s">
        <v>53</v>
      </c>
      <c r="C53" s="58"/>
      <c r="D53" s="59" t="s">
        <v>31</v>
      </c>
      <c r="E53" s="58"/>
      <c r="F53" s="27"/>
      <c r="G53" s="104">
        <v>9.8000000000000004E-2</v>
      </c>
      <c r="H53" s="88">
        <f>IF(AND($N$1=1, $G$18&gt;=600), 600, IF(AND($N$1=1, AND($G$18&lt;600, $G$18&gt;=0)), $G$18, IF(AND($N$1=2, $G$18&gt;=1000), 1000, IF(AND($N$1=2, AND($G$18&lt;1000, $G$18&gt;=0)), $G$18))))</f>
        <v>300</v>
      </c>
      <c r="I53" s="70">
        <f t="shared" si="8"/>
        <v>29.400000000000002</v>
      </c>
      <c r="J53" s="63"/>
      <c r="K53" s="104">
        <f>$G$53</f>
        <v>9.8000000000000004E-2</v>
      </c>
      <c r="L53" s="88">
        <f>IF(AND($N$1=1, $G$18&gt;=600), 600, IF(AND($N$1=1, AND($G$18&lt;600, $G$18&gt;=0)), $G$18, IF(AND($N$1=2, $G$18&gt;=1000), 1000, IF(AND($N$1=2, AND($G$18&lt;1000, $G$18&gt;=0)), $G$18))))</f>
        <v>300</v>
      </c>
      <c r="M53" s="70">
        <f t="shared" si="9"/>
        <v>29.400000000000002</v>
      </c>
      <c r="N53" s="63"/>
      <c r="O53" s="64">
        <f t="shared" si="2"/>
        <v>0</v>
      </c>
      <c r="P53" s="65">
        <f t="shared" si="3"/>
        <v>0</v>
      </c>
      <c r="Q53" s="66"/>
      <c r="R53" s="66"/>
      <c r="S53" s="260"/>
      <c r="AG53" s="66"/>
      <c r="AH53" s="66"/>
      <c r="AI53" s="260"/>
      <c r="AN53" s="494"/>
      <c r="AO53" s="494"/>
      <c r="AP53" s="494"/>
      <c r="AQ53" s="494"/>
      <c r="AR53" s="494"/>
      <c r="AS53" s="494"/>
      <c r="AT53" s="494"/>
      <c r="AU53" s="494"/>
      <c r="AV53" s="494"/>
    </row>
    <row r="54" spans="1:48" s="22" customFormat="1" x14ac:dyDescent="0.35">
      <c r="A54" s="20"/>
      <c r="B54" s="67" t="s">
        <v>54</v>
      </c>
      <c r="C54" s="58"/>
      <c r="D54" s="59" t="s">
        <v>31</v>
      </c>
      <c r="E54" s="58"/>
      <c r="F54" s="27"/>
      <c r="G54" s="104">
        <v>0.115</v>
      </c>
      <c r="H54" s="88">
        <f>IF(AND($N$1=1, $G$18&gt;=600), $G$18-600, IF(AND($N$1=1, AND($G$18&lt;600, $G$18&gt;=0)), 0, IF(AND($N$1=2, $G$18&gt;=1000), $G$18-1000, IF(AND($N$1=2, AND($G$18&lt;1000, $G$18&gt;=0)), 0))))</f>
        <v>0</v>
      </c>
      <c r="I54" s="70">
        <f t="shared" si="8"/>
        <v>0</v>
      </c>
      <c r="J54" s="63"/>
      <c r="K54" s="104">
        <f>$G$54</f>
        <v>0.115</v>
      </c>
      <c r="L54" s="88">
        <f>IF(AND($N$1=1, $G$18&gt;=600), $G$18-600, IF(AND($N$1=1, AND($G$18&lt;600, $G$18&gt;=0)), 0, IF(AND($N$1=2, $G$18&gt;=1000), $G$18-1000, IF(AND($N$1=2, AND($G$18&lt;1000, $G$18&gt;=0)), 0))))</f>
        <v>0</v>
      </c>
      <c r="M54" s="70">
        <f t="shared" si="9"/>
        <v>0</v>
      </c>
      <c r="N54" s="63"/>
      <c r="O54" s="64">
        <f t="shared" si="2"/>
        <v>0</v>
      </c>
      <c r="P54" s="65" t="str">
        <f t="shared" si="3"/>
        <v/>
      </c>
      <c r="Q54" s="66"/>
      <c r="R54" s="66"/>
      <c r="S54" s="260"/>
      <c r="AG54" s="66"/>
      <c r="AH54" s="66"/>
      <c r="AI54" s="260"/>
      <c r="AN54" s="494"/>
      <c r="AO54" s="494"/>
      <c r="AP54" s="494"/>
      <c r="AQ54" s="494"/>
      <c r="AR54" s="494"/>
      <c r="AS54" s="494"/>
      <c r="AT54" s="494"/>
      <c r="AU54" s="494"/>
      <c r="AV54" s="494"/>
    </row>
    <row r="55" spans="1:48" s="22" customFormat="1" x14ac:dyDescent="0.35">
      <c r="A55" s="20"/>
      <c r="B55" s="67" t="s">
        <v>55</v>
      </c>
      <c r="C55" s="58"/>
      <c r="D55" s="59" t="s">
        <v>31</v>
      </c>
      <c r="E55" s="58"/>
      <c r="F55" s="27"/>
      <c r="G55" s="104">
        <v>0.26889999999999997</v>
      </c>
      <c r="H55" s="88">
        <v>0</v>
      </c>
      <c r="I55" s="70">
        <f t="shared" si="8"/>
        <v>0</v>
      </c>
      <c r="J55" s="63"/>
      <c r="K55" s="104">
        <f>$G$55</f>
        <v>0.26889999999999997</v>
      </c>
      <c r="L55" s="88">
        <f>$H55</f>
        <v>0</v>
      </c>
      <c r="M55" s="70">
        <f t="shared" si="9"/>
        <v>0</v>
      </c>
      <c r="N55" s="63"/>
      <c r="O55" s="64">
        <f t="shared" si="2"/>
        <v>0</v>
      </c>
      <c r="P55" s="65" t="str">
        <f t="shared" si="3"/>
        <v/>
      </c>
      <c r="Q55" s="66"/>
      <c r="R55" s="66"/>
      <c r="S55" s="260"/>
      <c r="AG55" s="66"/>
      <c r="AH55" s="66"/>
      <c r="AI55" s="260"/>
      <c r="AN55" s="494"/>
      <c r="AO55" s="494"/>
      <c r="AP55" s="494"/>
      <c r="AQ55" s="494"/>
      <c r="AR55" s="494"/>
      <c r="AS55" s="494"/>
      <c r="AT55" s="494"/>
      <c r="AU55" s="494"/>
      <c r="AV55" s="494"/>
    </row>
    <row r="56" spans="1:48" s="22" customFormat="1" ht="15" thickBot="1" x14ac:dyDescent="0.4">
      <c r="A56" s="20"/>
      <c r="B56" s="67" t="s">
        <v>56</v>
      </c>
      <c r="C56" s="58"/>
      <c r="D56" s="59" t="s">
        <v>31</v>
      </c>
      <c r="E56" s="58"/>
      <c r="F56" s="27"/>
      <c r="G56" s="104">
        <v>0.26889999999999997</v>
      </c>
      <c r="H56" s="88">
        <v>0</v>
      </c>
      <c r="I56" s="70">
        <f t="shared" si="8"/>
        <v>0</v>
      </c>
      <c r="J56" s="63"/>
      <c r="K56" s="104">
        <f>$G$56</f>
        <v>0.26889999999999997</v>
      </c>
      <c r="L56" s="88">
        <f>$H56</f>
        <v>0</v>
      </c>
      <c r="M56" s="70">
        <f t="shared" si="9"/>
        <v>0</v>
      </c>
      <c r="N56" s="63"/>
      <c r="O56" s="64">
        <f t="shared" si="2"/>
        <v>0</v>
      </c>
      <c r="P56" s="65" t="str">
        <f t="shared" si="3"/>
        <v/>
      </c>
      <c r="Q56" s="66"/>
      <c r="R56" s="66"/>
      <c r="S56" s="260"/>
      <c r="AG56" s="66"/>
      <c r="AH56" s="66"/>
      <c r="AI56" s="260"/>
      <c r="AN56" s="494"/>
      <c r="AO56" s="494"/>
      <c r="AP56" s="494"/>
      <c r="AQ56" s="494"/>
      <c r="AR56" s="494"/>
      <c r="AS56" s="494"/>
      <c r="AT56" s="494"/>
      <c r="AU56" s="494"/>
      <c r="AV56" s="494"/>
    </row>
    <row r="57" spans="1:48" ht="15" thickBot="1" x14ac:dyDescent="0.4">
      <c r="A57" s="234"/>
      <c r="B57" s="302"/>
      <c r="C57" s="303"/>
      <c r="D57" s="304"/>
      <c r="E57" s="303"/>
      <c r="F57" s="305"/>
      <c r="G57" s="306"/>
      <c r="H57" s="307"/>
      <c r="I57" s="308"/>
      <c r="J57" s="305"/>
      <c r="K57" s="306"/>
      <c r="L57" s="307"/>
      <c r="M57" s="308"/>
      <c r="N57" s="305"/>
      <c r="O57" s="309"/>
      <c r="P57" s="310"/>
      <c r="Q57" s="66"/>
      <c r="R57" s="66"/>
      <c r="S57" s="260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66"/>
      <c r="AH57" s="66"/>
      <c r="AI57" s="260"/>
      <c r="AJ57" s="22"/>
      <c r="AK57" s="22"/>
      <c r="AL57" s="22"/>
      <c r="AM57" s="22"/>
    </row>
    <row r="58" spans="1:48" x14ac:dyDescent="0.35">
      <c r="A58" s="234"/>
      <c r="B58" s="311" t="s">
        <v>57</v>
      </c>
      <c r="C58" s="262"/>
      <c r="D58" s="312"/>
      <c r="E58" s="262"/>
      <c r="F58" s="313"/>
      <c r="G58" s="314"/>
      <c r="H58" s="314"/>
      <c r="I58" s="315">
        <f>SUM(I46:I52,I45)</f>
        <v>70.101219280821923</v>
      </c>
      <c r="J58" s="316"/>
      <c r="K58" s="314"/>
      <c r="L58" s="314"/>
      <c r="M58" s="315">
        <f>SUM(M46:M52,M45)</f>
        <v>71.486310217202004</v>
      </c>
      <c r="N58" s="316"/>
      <c r="O58" s="317">
        <f>M58-I58</f>
        <v>1.385090936380081</v>
      </c>
      <c r="P58" s="318">
        <f>IF(OR(I58=0,M58=0),"",(O58/I58))</f>
        <v>1.975844287146386E-2</v>
      </c>
      <c r="Q58" s="66"/>
      <c r="R58" s="66"/>
      <c r="S58" s="26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66"/>
      <c r="AH58" s="66"/>
      <c r="AI58" s="260"/>
      <c r="AJ58" s="22"/>
      <c r="AK58" s="22"/>
      <c r="AL58" s="22"/>
      <c r="AM58" s="22"/>
    </row>
    <row r="59" spans="1:48" x14ac:dyDescent="0.35">
      <c r="A59" s="234"/>
      <c r="B59" s="311" t="s">
        <v>58</v>
      </c>
      <c r="C59" s="262"/>
      <c r="D59" s="312"/>
      <c r="E59" s="262"/>
      <c r="F59" s="313"/>
      <c r="G59" s="319">
        <v>-0.17</v>
      </c>
      <c r="H59" s="320"/>
      <c r="I59" s="268">
        <f>+I58*G59</f>
        <v>-11.917207277739728</v>
      </c>
      <c r="J59" s="316"/>
      <c r="K59" s="319">
        <f>$G$59</f>
        <v>-0.17</v>
      </c>
      <c r="L59" s="320"/>
      <c r="M59" s="268">
        <f>+M58*K59</f>
        <v>-12.152672736924341</v>
      </c>
      <c r="N59" s="316"/>
      <c r="O59" s="268">
        <f>M59-I59</f>
        <v>-0.23546545918461348</v>
      </c>
      <c r="P59" s="269">
        <f>IF(OR(I59=0,M59=0),"",(O59/I59))</f>
        <v>1.9758442871463836E-2</v>
      </c>
      <c r="Q59" s="66"/>
      <c r="R59" s="66"/>
      <c r="S59" s="26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66"/>
      <c r="AH59" s="66"/>
      <c r="AI59" s="260"/>
      <c r="AJ59" s="22"/>
      <c r="AK59" s="22"/>
      <c r="AL59" s="22"/>
      <c r="AM59" s="22"/>
    </row>
    <row r="60" spans="1:48" x14ac:dyDescent="0.35">
      <c r="A60" s="234"/>
      <c r="B60" s="321" t="s">
        <v>59</v>
      </c>
      <c r="C60" s="262"/>
      <c r="D60" s="312"/>
      <c r="E60" s="262"/>
      <c r="F60" s="266"/>
      <c r="G60" s="322">
        <v>0.13</v>
      </c>
      <c r="H60" s="266"/>
      <c r="I60" s="268">
        <f>I58*G60</f>
        <v>9.113158506506851</v>
      </c>
      <c r="J60" s="323"/>
      <c r="K60" s="322">
        <v>0.13</v>
      </c>
      <c r="L60" s="266"/>
      <c r="M60" s="268">
        <f>M58*K60</f>
        <v>9.2932203282362611</v>
      </c>
      <c r="N60" s="323"/>
      <c r="O60" s="268">
        <f>M60-I60</f>
        <v>0.1800618217294101</v>
      </c>
      <c r="P60" s="269">
        <f>IF(OR(I60=0,M60=0),"",(O60/I60))</f>
        <v>1.9758442871463812E-2</v>
      </c>
      <c r="Q60" s="66"/>
      <c r="R60" s="66"/>
      <c r="S60" s="260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66"/>
      <c r="AH60" s="66"/>
      <c r="AI60" s="260"/>
      <c r="AJ60" s="22"/>
      <c r="AK60" s="22"/>
      <c r="AL60" s="22"/>
      <c r="AM60" s="22"/>
    </row>
    <row r="61" spans="1:48" ht="15" thickBot="1" x14ac:dyDescent="0.4">
      <c r="A61" s="234"/>
      <c r="B61" s="521" t="s">
        <v>60</v>
      </c>
      <c r="C61" s="521"/>
      <c r="D61" s="521"/>
      <c r="E61" s="324"/>
      <c r="F61" s="325"/>
      <c r="G61" s="325"/>
      <c r="H61" s="325"/>
      <c r="I61" s="326">
        <f>SUM(I58:I60)</f>
        <v>67.297170509589051</v>
      </c>
      <c r="J61" s="327"/>
      <c r="K61" s="325"/>
      <c r="L61" s="325"/>
      <c r="M61" s="326">
        <f>SUM(M58:M60)</f>
        <v>68.626857808513918</v>
      </c>
      <c r="N61" s="327"/>
      <c r="O61" s="328">
        <f>M61-I61</f>
        <v>1.3296872989248669</v>
      </c>
      <c r="P61" s="329">
        <f>IF(OR(I61=0,M61=0),"",(O61/I61))</f>
        <v>1.9758442871463701E-2</v>
      </c>
      <c r="Q61" s="240"/>
      <c r="R61" s="240"/>
      <c r="AG61" s="240"/>
      <c r="AH61" s="240"/>
    </row>
    <row r="62" spans="1:48" ht="15" thickBot="1" x14ac:dyDescent="0.4">
      <c r="A62" s="330"/>
      <c r="B62" s="331"/>
      <c r="C62" s="332"/>
      <c r="D62" s="333"/>
      <c r="E62" s="332"/>
      <c r="F62" s="334"/>
      <c r="G62" s="335"/>
      <c r="H62" s="336"/>
      <c r="I62" s="337"/>
      <c r="J62" s="334"/>
      <c r="K62" s="453"/>
      <c r="L62" s="336"/>
      <c r="M62" s="337"/>
      <c r="N62" s="334"/>
      <c r="O62" s="506"/>
      <c r="P62" s="339"/>
      <c r="Q62" s="240"/>
      <c r="R62" s="240"/>
      <c r="AG62" s="240"/>
      <c r="AH62" s="240"/>
    </row>
    <row r="63" spans="1:48" x14ac:dyDescent="0.35">
      <c r="A63" s="234"/>
      <c r="B63" s="234"/>
      <c r="C63" s="234"/>
      <c r="D63" s="235"/>
      <c r="E63" s="234"/>
      <c r="F63" s="234"/>
      <c r="G63" s="234"/>
      <c r="H63" s="234"/>
      <c r="I63" s="250"/>
      <c r="J63" s="234"/>
      <c r="K63" s="234"/>
      <c r="L63" s="234"/>
      <c r="M63" s="250"/>
      <c r="N63" s="234"/>
      <c r="O63" s="234"/>
      <c r="P63" s="234"/>
      <c r="Q63" s="240"/>
      <c r="R63" s="240"/>
      <c r="AG63" s="240"/>
      <c r="AH63" s="240"/>
    </row>
    <row r="64" spans="1:48" x14ac:dyDescent="0.35">
      <c r="A64" s="234"/>
      <c r="B64" s="248" t="s">
        <v>62</v>
      </c>
      <c r="C64" s="234"/>
      <c r="D64" s="235"/>
      <c r="E64" s="234"/>
      <c r="F64" s="234"/>
      <c r="G64" s="340">
        <v>2.9499999999999998E-2</v>
      </c>
      <c r="H64" s="234"/>
      <c r="I64" s="234"/>
      <c r="J64" s="234"/>
      <c r="K64" s="340">
        <v>2.9499999999999998E-2</v>
      </c>
      <c r="L64" s="234"/>
      <c r="M64" s="234"/>
      <c r="N64" s="234"/>
      <c r="O64" s="234"/>
      <c r="P64" s="234"/>
      <c r="Q64" s="240"/>
      <c r="R64" s="240"/>
      <c r="AG64" s="240"/>
      <c r="AH64" s="240"/>
    </row>
    <row r="65" spans="1:48" x14ac:dyDescent="0.35">
      <c r="A65" s="234"/>
      <c r="B65" s="234"/>
      <c r="C65" s="234"/>
      <c r="D65" s="235"/>
      <c r="E65" s="234"/>
      <c r="F65" s="234"/>
      <c r="G65" s="234"/>
      <c r="H65" s="234"/>
      <c r="I65" s="234"/>
      <c r="J65" s="234"/>
      <c r="Q65" s="240"/>
      <c r="R65" s="240"/>
      <c r="AG65" s="240"/>
      <c r="AH65" s="240"/>
    </row>
    <row r="66" spans="1:48" ht="18" x14ac:dyDescent="0.4">
      <c r="A66" s="234"/>
      <c r="B66" s="532" t="s">
        <v>0</v>
      </c>
      <c r="C66" s="532"/>
      <c r="D66" s="532"/>
      <c r="E66" s="532"/>
      <c r="F66" s="532"/>
      <c r="G66" s="532"/>
      <c r="H66" s="532"/>
      <c r="I66" s="532"/>
      <c r="J66" s="532"/>
      <c r="Q66" s="240"/>
      <c r="R66" s="240"/>
      <c r="AG66" s="240"/>
      <c r="AH66" s="240"/>
    </row>
    <row r="67" spans="1:48" ht="18" x14ac:dyDescent="0.4">
      <c r="A67" s="234"/>
      <c r="B67" s="522" t="s">
        <v>1</v>
      </c>
      <c r="C67" s="522"/>
      <c r="D67" s="522"/>
      <c r="E67" s="522"/>
      <c r="F67" s="522"/>
      <c r="G67" s="522"/>
      <c r="H67" s="522"/>
      <c r="I67" s="522"/>
      <c r="J67" s="522"/>
      <c r="N67" s="225">
        <v>2</v>
      </c>
      <c r="Q67" s="240"/>
      <c r="AG67" s="240"/>
    </row>
    <row r="68" spans="1:48" x14ac:dyDescent="0.35">
      <c r="A68" s="234"/>
      <c r="B68" s="234"/>
      <c r="C68" s="234"/>
      <c r="D68" s="235"/>
      <c r="E68" s="234"/>
      <c r="F68" s="234"/>
      <c r="G68" s="234"/>
      <c r="H68" s="234"/>
      <c r="Q68" s="240"/>
      <c r="AG68" s="240"/>
    </row>
    <row r="69" spans="1:48" x14ac:dyDescent="0.35">
      <c r="A69" s="234"/>
      <c r="B69" s="234"/>
      <c r="C69" s="234"/>
      <c r="D69" s="235"/>
      <c r="E69" s="234"/>
      <c r="F69" s="234"/>
      <c r="G69" s="234"/>
      <c r="H69" s="234"/>
      <c r="Q69" s="240"/>
      <c r="AG69" s="240"/>
    </row>
    <row r="70" spans="1:48" ht="15.5" x14ac:dyDescent="0.35">
      <c r="A70" s="234"/>
      <c r="B70" s="236" t="s">
        <v>2</v>
      </c>
      <c r="C70" s="234"/>
      <c r="D70" s="341" t="s">
        <v>63</v>
      </c>
      <c r="E70" s="341"/>
      <c r="F70" s="341"/>
      <c r="G70" s="341"/>
      <c r="H70" s="341"/>
      <c r="I70" s="341"/>
      <c r="J70" s="341"/>
      <c r="K70" s="341"/>
      <c r="L70" s="284"/>
      <c r="M70" s="284"/>
      <c r="Q70" s="240"/>
      <c r="AG70" s="240"/>
    </row>
    <row r="71" spans="1:48" ht="15.5" x14ac:dyDescent="0.35">
      <c r="A71" s="234"/>
      <c r="B71" s="237"/>
      <c r="C71" s="234"/>
      <c r="D71" s="238"/>
      <c r="E71" s="238"/>
      <c r="F71" s="239"/>
      <c r="G71" s="239"/>
      <c r="H71" s="239"/>
      <c r="I71" s="239"/>
      <c r="J71" s="239"/>
      <c r="K71" s="240"/>
      <c r="L71" s="240"/>
      <c r="M71" s="239"/>
      <c r="N71" s="240"/>
      <c r="O71" s="240"/>
      <c r="P71" s="240"/>
      <c r="Q71" s="240"/>
      <c r="AG71" s="240"/>
    </row>
    <row r="72" spans="1:48" ht="15.5" x14ac:dyDescent="0.35">
      <c r="A72" s="234"/>
      <c r="B72" s="236" t="s">
        <v>4</v>
      </c>
      <c r="C72" s="234"/>
      <c r="D72" s="241" t="s">
        <v>5</v>
      </c>
      <c r="E72" s="238"/>
      <c r="F72" s="239"/>
      <c r="G72" s="240"/>
      <c r="H72" s="239"/>
      <c r="I72" s="242"/>
      <c r="J72" s="239"/>
      <c r="K72" s="243"/>
      <c r="L72" s="240"/>
      <c r="M72" s="242"/>
      <c r="N72" s="240"/>
      <c r="O72" s="244"/>
      <c r="P72" s="245"/>
      <c r="Q72" s="240"/>
      <c r="AG72" s="240"/>
    </row>
    <row r="73" spans="1:48" ht="15.5" x14ac:dyDescent="0.35">
      <c r="A73" s="234"/>
      <c r="B73" s="237"/>
      <c r="C73" s="234"/>
      <c r="D73" s="238"/>
      <c r="E73" s="238"/>
      <c r="F73" s="238"/>
      <c r="G73" s="238"/>
      <c r="H73" s="238"/>
      <c r="I73" s="238"/>
      <c r="J73" s="238"/>
      <c r="Q73" s="240"/>
      <c r="R73" s="240"/>
      <c r="AG73" s="240"/>
      <c r="AH73" s="240"/>
    </row>
    <row r="74" spans="1:48" x14ac:dyDescent="0.35">
      <c r="A74" s="234"/>
      <c r="B74" s="246"/>
      <c r="C74" s="234"/>
      <c r="D74" s="247" t="s">
        <v>6</v>
      </c>
      <c r="E74" s="248"/>
      <c r="F74" s="234"/>
      <c r="G74" s="249">
        <v>198</v>
      </c>
      <c r="H74" s="248" t="s">
        <v>7</v>
      </c>
      <c r="I74" s="234"/>
      <c r="J74" s="234"/>
    </row>
    <row r="75" spans="1:48" x14ac:dyDescent="0.35">
      <c r="A75" s="234"/>
      <c r="B75" s="246"/>
      <c r="C75" s="234"/>
      <c r="D75" s="235"/>
      <c r="E75" s="234"/>
      <c r="F75" s="234"/>
      <c r="G75" s="234"/>
      <c r="H75" s="234"/>
      <c r="I75" s="250"/>
      <c r="J75" s="234"/>
    </row>
    <row r="76" spans="1:48" s="22" customFormat="1" x14ac:dyDescent="0.35">
      <c r="A76" s="20"/>
      <c r="B76" s="43"/>
      <c r="C76" s="20"/>
      <c r="D76" s="51"/>
      <c r="E76" s="50"/>
      <c r="F76" s="20"/>
      <c r="G76" s="523" t="s">
        <v>8</v>
      </c>
      <c r="H76" s="524"/>
      <c r="I76" s="525"/>
      <c r="J76" s="20"/>
      <c r="K76" s="523" t="s">
        <v>9</v>
      </c>
      <c r="L76" s="524"/>
      <c r="M76" s="525"/>
      <c r="N76" s="20"/>
      <c r="O76" s="523" t="s">
        <v>10</v>
      </c>
      <c r="P76" s="5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I76" s="225"/>
      <c r="AJ76" s="225"/>
      <c r="AK76" s="225"/>
      <c r="AL76" s="225"/>
      <c r="AM76" s="225"/>
      <c r="AN76" s="494"/>
      <c r="AO76" s="494"/>
      <c r="AP76" s="494"/>
      <c r="AQ76" s="494"/>
      <c r="AR76" s="494"/>
      <c r="AS76" s="494"/>
      <c r="AT76" s="494"/>
      <c r="AU76" s="494"/>
      <c r="AV76" s="494"/>
    </row>
    <row r="77" spans="1:48" x14ac:dyDescent="0.35">
      <c r="A77" s="234"/>
      <c r="B77" s="246"/>
      <c r="C77" s="234"/>
      <c r="D77" s="526" t="s">
        <v>11</v>
      </c>
      <c r="E77" s="247"/>
      <c r="F77" s="234"/>
      <c r="G77" s="253" t="s">
        <v>12</v>
      </c>
      <c r="H77" s="254" t="s">
        <v>13</v>
      </c>
      <c r="I77" s="255" t="s">
        <v>14</v>
      </c>
      <c r="J77" s="234"/>
      <c r="K77" s="256" t="s">
        <v>12</v>
      </c>
      <c r="L77" s="254" t="s">
        <v>13</v>
      </c>
      <c r="M77" s="255" t="s">
        <v>14</v>
      </c>
      <c r="N77" s="234"/>
      <c r="O77" s="528" t="s">
        <v>15</v>
      </c>
      <c r="P77" s="530" t="s">
        <v>16</v>
      </c>
    </row>
    <row r="78" spans="1:48" x14ac:dyDescent="0.35">
      <c r="A78" s="234"/>
      <c r="B78" s="246"/>
      <c r="C78" s="234"/>
      <c r="D78" s="527"/>
      <c r="E78" s="247"/>
      <c r="F78" s="234"/>
      <c r="G78" s="257" t="s">
        <v>17</v>
      </c>
      <c r="H78" s="258"/>
      <c r="I78" s="258" t="s">
        <v>17</v>
      </c>
      <c r="J78" s="234"/>
      <c r="K78" s="259" t="s">
        <v>17</v>
      </c>
      <c r="L78" s="258"/>
      <c r="M78" s="258" t="s">
        <v>17</v>
      </c>
      <c r="N78" s="234"/>
      <c r="O78" s="529"/>
      <c r="P78" s="531"/>
    </row>
    <row r="79" spans="1:48" s="22" customFormat="1" x14ac:dyDescent="0.35">
      <c r="A79" s="20"/>
      <c r="B79" s="57" t="s">
        <v>18</v>
      </c>
      <c r="C79" s="58"/>
      <c r="D79" s="59" t="s">
        <v>19</v>
      </c>
      <c r="E79" s="58"/>
      <c r="F79" s="27"/>
      <c r="G79" s="60">
        <v>32.9</v>
      </c>
      <c r="H79" s="61">
        <v>1</v>
      </c>
      <c r="I79" s="62">
        <f t="shared" ref="I79:I88" si="11">H79*G79</f>
        <v>32.9</v>
      </c>
      <c r="J79" s="63"/>
      <c r="K79" s="60">
        <v>33.39</v>
      </c>
      <c r="L79" s="61">
        <v>1</v>
      </c>
      <c r="M79" s="62">
        <f t="shared" ref="M79:M88" si="12">L79*K79</f>
        <v>33.39</v>
      </c>
      <c r="N79" s="63"/>
      <c r="O79" s="64">
        <f t="shared" ref="O79:O112" si="13">M79-I79</f>
        <v>0.49000000000000199</v>
      </c>
      <c r="P79" s="65">
        <f t="shared" ref="P79:P112" si="14">IF(OR(I79=0,M79=0),"",(O79/I79))</f>
        <v>1.4893617021276657E-2</v>
      </c>
      <c r="Q79" s="225"/>
      <c r="R79" s="225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494"/>
      <c r="AO79" s="494"/>
      <c r="AP79" s="494"/>
      <c r="AQ79" s="494"/>
      <c r="AR79" s="494"/>
      <c r="AS79" s="494"/>
      <c r="AT79" s="494"/>
      <c r="AU79" s="494"/>
      <c r="AV79" s="494"/>
    </row>
    <row r="80" spans="1:48" x14ac:dyDescent="0.35">
      <c r="A80" s="234"/>
      <c r="B80" s="261" t="s">
        <v>22</v>
      </c>
      <c r="C80" s="262"/>
      <c r="D80" s="263" t="s">
        <v>19</v>
      </c>
      <c r="E80" s="262"/>
      <c r="F80" s="264"/>
      <c r="G80" s="265">
        <v>-1.43</v>
      </c>
      <c r="H80" s="266">
        <v>1</v>
      </c>
      <c r="I80" s="267">
        <f t="shared" si="11"/>
        <v>-1.43</v>
      </c>
      <c r="J80" s="264"/>
      <c r="K80" s="265">
        <v>0</v>
      </c>
      <c r="L80" s="266">
        <v>1</v>
      </c>
      <c r="M80" s="267">
        <f t="shared" si="12"/>
        <v>0</v>
      </c>
      <c r="N80" s="264"/>
      <c r="O80" s="268">
        <f t="shared" si="13"/>
        <v>1.43</v>
      </c>
      <c r="P80" s="269" t="str">
        <f t="shared" si="14"/>
        <v/>
      </c>
      <c r="Q80" s="240"/>
      <c r="R80" s="240"/>
      <c r="S80" s="240"/>
      <c r="AG80" s="240"/>
      <c r="AH80" s="240"/>
      <c r="AI80" s="240"/>
    </row>
    <row r="81" spans="1:48" x14ac:dyDescent="0.35">
      <c r="A81" s="234"/>
      <c r="B81" s="261" t="s">
        <v>23</v>
      </c>
      <c r="C81" s="262"/>
      <c r="D81" s="263" t="s">
        <v>19</v>
      </c>
      <c r="E81" s="262"/>
      <c r="F81" s="264"/>
      <c r="G81" s="265">
        <v>-0.23</v>
      </c>
      <c r="H81" s="270">
        <v>1</v>
      </c>
      <c r="I81" s="267">
        <f t="shared" si="11"/>
        <v>-0.23</v>
      </c>
      <c r="J81" s="264"/>
      <c r="K81" s="265">
        <v>0</v>
      </c>
      <c r="L81" s="270">
        <v>1</v>
      </c>
      <c r="M81" s="267">
        <f t="shared" si="12"/>
        <v>0</v>
      </c>
      <c r="N81" s="264"/>
      <c r="O81" s="268">
        <f t="shared" si="13"/>
        <v>0.23</v>
      </c>
      <c r="P81" s="269" t="str">
        <f t="shared" si="14"/>
        <v/>
      </c>
      <c r="Q81" s="240"/>
      <c r="R81" s="240"/>
      <c r="S81" s="240"/>
      <c r="AG81" s="240"/>
      <c r="AH81" s="240"/>
      <c r="AI81" s="240"/>
    </row>
    <row r="82" spans="1:48" x14ac:dyDescent="0.35">
      <c r="A82" s="234"/>
      <c r="B82" s="261" t="s">
        <v>24</v>
      </c>
      <c r="C82" s="262"/>
      <c r="D82" s="263" t="s">
        <v>19</v>
      </c>
      <c r="E82" s="262"/>
      <c r="F82" s="264"/>
      <c r="G82" s="265">
        <v>-0.01</v>
      </c>
      <c r="H82" s="270">
        <v>1</v>
      </c>
      <c r="I82" s="267">
        <f t="shared" si="11"/>
        <v>-0.01</v>
      </c>
      <c r="J82" s="264"/>
      <c r="K82" s="265">
        <v>-0.01</v>
      </c>
      <c r="L82" s="270">
        <v>1</v>
      </c>
      <c r="M82" s="267">
        <f t="shared" si="12"/>
        <v>-0.01</v>
      </c>
      <c r="N82" s="264"/>
      <c r="O82" s="268">
        <f t="shared" si="13"/>
        <v>0</v>
      </c>
      <c r="P82" s="269">
        <f t="shared" si="14"/>
        <v>0</v>
      </c>
    </row>
    <row r="83" spans="1:48" x14ac:dyDescent="0.35">
      <c r="A83" s="234"/>
      <c r="B83" s="261" t="s">
        <v>64</v>
      </c>
      <c r="C83" s="262"/>
      <c r="D83" s="263" t="s">
        <v>19</v>
      </c>
      <c r="E83" s="262"/>
      <c r="F83" s="264"/>
      <c r="G83" s="265">
        <v>0</v>
      </c>
      <c r="H83" s="266">
        <v>1</v>
      </c>
      <c r="I83" s="267">
        <f t="shared" si="11"/>
        <v>0</v>
      </c>
      <c r="J83" s="264"/>
      <c r="K83" s="265">
        <v>0</v>
      </c>
      <c r="L83" s="266">
        <v>1</v>
      </c>
      <c r="M83" s="267">
        <f t="shared" si="12"/>
        <v>0</v>
      </c>
      <c r="N83" s="264"/>
      <c r="O83" s="268">
        <f t="shared" si="13"/>
        <v>0</v>
      </c>
      <c r="P83" s="269" t="str">
        <f t="shared" si="14"/>
        <v/>
      </c>
    </row>
    <row r="84" spans="1:48" x14ac:dyDescent="0.35">
      <c r="A84" s="234"/>
      <c r="B84" s="261" t="s">
        <v>26</v>
      </c>
      <c r="C84" s="262"/>
      <c r="D84" s="263" t="s">
        <v>19</v>
      </c>
      <c r="E84" s="262"/>
      <c r="F84" s="264"/>
      <c r="G84" s="271">
        <v>0</v>
      </c>
      <c r="H84" s="266">
        <v>1</v>
      </c>
      <c r="I84" s="267">
        <f t="shared" si="11"/>
        <v>0</v>
      </c>
      <c r="J84" s="264"/>
      <c r="K84" s="265">
        <v>0</v>
      </c>
      <c r="L84" s="266">
        <v>1</v>
      </c>
      <c r="M84" s="267">
        <f t="shared" si="12"/>
        <v>0</v>
      </c>
      <c r="N84" s="264"/>
      <c r="O84" s="268">
        <f t="shared" si="13"/>
        <v>0</v>
      </c>
      <c r="P84" s="269" t="str">
        <f t="shared" si="14"/>
        <v/>
      </c>
    </row>
    <row r="85" spans="1:48" x14ac:dyDescent="0.35">
      <c r="A85" s="234"/>
      <c r="B85" s="261" t="s">
        <v>27</v>
      </c>
      <c r="C85" s="262"/>
      <c r="D85" s="263" t="s">
        <v>19</v>
      </c>
      <c r="E85" s="262"/>
      <c r="F85" s="264"/>
      <c r="G85" s="265">
        <v>0</v>
      </c>
      <c r="H85" s="266">
        <v>1</v>
      </c>
      <c r="I85" s="267">
        <f t="shared" si="11"/>
        <v>0</v>
      </c>
      <c r="J85" s="264"/>
      <c r="K85" s="265">
        <v>-1.21</v>
      </c>
      <c r="L85" s="266">
        <v>1</v>
      </c>
      <c r="M85" s="267">
        <f t="shared" si="12"/>
        <v>-1.21</v>
      </c>
      <c r="N85" s="264"/>
      <c r="O85" s="268">
        <f t="shared" si="13"/>
        <v>-1.21</v>
      </c>
      <c r="P85" s="269" t="str">
        <f t="shared" si="14"/>
        <v/>
      </c>
      <c r="Q85" s="251"/>
      <c r="R85" s="251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51"/>
      <c r="AH85" s="251"/>
      <c r="AI85" s="22"/>
      <c r="AJ85" s="22"/>
      <c r="AK85" s="22"/>
      <c r="AL85" s="22"/>
      <c r="AM85" s="22"/>
    </row>
    <row r="86" spans="1:48" x14ac:dyDescent="0.35">
      <c r="A86" s="234"/>
      <c r="B86" s="261" t="s">
        <v>29</v>
      </c>
      <c r="C86" s="262"/>
      <c r="D86" s="263" t="s">
        <v>19</v>
      </c>
      <c r="E86" s="262"/>
      <c r="F86" s="264"/>
      <c r="G86" s="265">
        <v>-0.15</v>
      </c>
      <c r="H86" s="266">
        <v>1</v>
      </c>
      <c r="I86" s="267">
        <f t="shared" si="11"/>
        <v>-0.15</v>
      </c>
      <c r="J86" s="264"/>
      <c r="K86" s="265">
        <v>0</v>
      </c>
      <c r="L86" s="266">
        <v>1</v>
      </c>
      <c r="M86" s="267">
        <f t="shared" si="12"/>
        <v>0</v>
      </c>
      <c r="N86" s="264"/>
      <c r="O86" s="268">
        <f t="shared" si="13"/>
        <v>0.15</v>
      </c>
      <c r="P86" s="269" t="str">
        <f t="shared" si="14"/>
        <v/>
      </c>
      <c r="Q86" s="240"/>
      <c r="R86" s="240"/>
      <c r="AG86" s="240"/>
      <c r="AH86" s="240"/>
    </row>
    <row r="87" spans="1:48" x14ac:dyDescent="0.35">
      <c r="A87" s="234"/>
      <c r="B87" s="261" t="s">
        <v>30</v>
      </c>
      <c r="C87" s="262"/>
      <c r="D87" s="263" t="s">
        <v>31</v>
      </c>
      <c r="E87" s="262"/>
      <c r="F87" s="264"/>
      <c r="G87" s="272"/>
      <c r="H87" s="273">
        <f>+$G$74</f>
        <v>198</v>
      </c>
      <c r="I87" s="274">
        <f t="shared" si="11"/>
        <v>0</v>
      </c>
      <c r="J87" s="264"/>
      <c r="K87" s="272"/>
      <c r="L87" s="273">
        <f>+$G$74</f>
        <v>198</v>
      </c>
      <c r="M87" s="274">
        <f t="shared" si="12"/>
        <v>0</v>
      </c>
      <c r="N87" s="264"/>
      <c r="O87" s="268">
        <f t="shared" si="13"/>
        <v>0</v>
      </c>
      <c r="P87" s="269" t="str">
        <f t="shared" si="14"/>
        <v/>
      </c>
      <c r="Q87" s="240"/>
      <c r="R87" s="240"/>
      <c r="AG87" s="240"/>
      <c r="AH87" s="240"/>
    </row>
    <row r="88" spans="1:48" s="22" customFormat="1" x14ac:dyDescent="0.35">
      <c r="A88" s="20"/>
      <c r="B88" s="73" t="s">
        <v>32</v>
      </c>
      <c r="C88" s="58"/>
      <c r="D88" s="59" t="s">
        <v>31</v>
      </c>
      <c r="E88" s="58"/>
      <c r="F88" s="27"/>
      <c r="G88" s="71">
        <v>1.2199999999999999E-3</v>
      </c>
      <c r="H88" s="72">
        <f>+$G$74</f>
        <v>198</v>
      </c>
      <c r="I88" s="62">
        <f t="shared" si="11"/>
        <v>0.24156</v>
      </c>
      <c r="J88" s="63"/>
      <c r="K88" s="71">
        <v>0</v>
      </c>
      <c r="L88" s="72">
        <f>+$G$74</f>
        <v>198</v>
      </c>
      <c r="M88" s="62">
        <f t="shared" si="12"/>
        <v>0</v>
      </c>
      <c r="N88" s="63"/>
      <c r="O88" s="64">
        <f t="shared" si="13"/>
        <v>-0.24156</v>
      </c>
      <c r="P88" s="65" t="str">
        <f t="shared" si="14"/>
        <v/>
      </c>
      <c r="Q88" s="66"/>
      <c r="R88" s="66"/>
      <c r="S88" s="260"/>
      <c r="AG88" s="66"/>
      <c r="AH88" s="66"/>
      <c r="AI88" s="260"/>
      <c r="AN88" s="494"/>
      <c r="AO88" s="494"/>
      <c r="AP88" s="494"/>
      <c r="AQ88" s="494"/>
      <c r="AR88" s="494"/>
      <c r="AS88" s="494"/>
      <c r="AT88" s="494"/>
      <c r="AU88" s="494"/>
      <c r="AV88" s="494"/>
    </row>
    <row r="89" spans="1:48" s="284" customFormat="1" x14ac:dyDescent="0.35">
      <c r="A89" s="275"/>
      <c r="B89" s="159" t="s">
        <v>33</v>
      </c>
      <c r="C89" s="276"/>
      <c r="D89" s="277"/>
      <c r="E89" s="276"/>
      <c r="F89" s="278"/>
      <c r="G89" s="279"/>
      <c r="H89" s="280"/>
      <c r="I89" s="281">
        <f>SUM(I79:I88)</f>
        <v>31.321559999999998</v>
      </c>
      <c r="J89" s="278"/>
      <c r="K89" s="279"/>
      <c r="L89" s="280"/>
      <c r="M89" s="281">
        <f>SUM(M79:M88)</f>
        <v>32.17</v>
      </c>
      <c r="N89" s="278"/>
      <c r="O89" s="282">
        <f t="shared" si="13"/>
        <v>0.84844000000000364</v>
      </c>
      <c r="P89" s="283">
        <f t="shared" si="14"/>
        <v>2.7088050531327422E-2</v>
      </c>
      <c r="Q89" s="240"/>
      <c r="R89" s="240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40"/>
      <c r="AH89" s="240"/>
      <c r="AI89" s="225"/>
      <c r="AJ89" s="225"/>
      <c r="AK89" s="225"/>
      <c r="AL89" s="225"/>
      <c r="AM89" s="225"/>
      <c r="AN89" s="497"/>
      <c r="AO89" s="497"/>
      <c r="AP89" s="497"/>
      <c r="AQ89" s="497"/>
      <c r="AR89" s="497"/>
      <c r="AS89" s="497"/>
      <c r="AT89" s="497"/>
      <c r="AU89" s="497"/>
      <c r="AV89" s="497"/>
    </row>
    <row r="90" spans="1:48" x14ac:dyDescent="0.35">
      <c r="A90" s="234"/>
      <c r="B90" s="67" t="s">
        <v>34</v>
      </c>
      <c r="C90" s="264"/>
      <c r="D90" s="263" t="s">
        <v>31</v>
      </c>
      <c r="E90" s="264"/>
      <c r="F90" s="264"/>
      <c r="G90" s="272">
        <f>+$G$34</f>
        <v>0.10342000000000001</v>
      </c>
      <c r="H90" s="285">
        <f>$G$74*(1+G120)-$G$74</f>
        <v>5.8410000000000082</v>
      </c>
      <c r="I90" s="274">
        <f>H90*G90</f>
        <v>0.60407622000000094</v>
      </c>
      <c r="J90" s="264"/>
      <c r="K90" s="272">
        <f>+$G$34</f>
        <v>0.10342000000000001</v>
      </c>
      <c r="L90" s="285">
        <f>$G$74*(1+K120)-$G$74</f>
        <v>5.8410000000000082</v>
      </c>
      <c r="M90" s="274">
        <f>L90*K90</f>
        <v>0.60407622000000094</v>
      </c>
      <c r="N90" s="264"/>
      <c r="O90" s="268">
        <f>M90-I90</f>
        <v>0</v>
      </c>
      <c r="P90" s="269">
        <f t="shared" si="14"/>
        <v>0</v>
      </c>
      <c r="Q90" s="240"/>
      <c r="R90" s="240"/>
      <c r="AG90" s="240"/>
      <c r="AH90" s="240"/>
    </row>
    <row r="91" spans="1:48" s="22" customFormat="1" x14ac:dyDescent="0.35">
      <c r="A91" s="20"/>
      <c r="B91" s="73" t="s">
        <v>35</v>
      </c>
      <c r="C91" s="58"/>
      <c r="D91" s="59" t="s">
        <v>31</v>
      </c>
      <c r="E91" s="58"/>
      <c r="F91" s="27"/>
      <c r="G91" s="87">
        <v>2.5000000000000001E-4</v>
      </c>
      <c r="H91" s="72">
        <f>+$G$74</f>
        <v>198</v>
      </c>
      <c r="I91" s="274">
        <f t="shared" ref="I91:I96" si="15">H91*G91</f>
        <v>4.9500000000000002E-2</v>
      </c>
      <c r="J91" s="63"/>
      <c r="K91" s="87"/>
      <c r="L91" s="88"/>
      <c r="M91" s="274">
        <f t="shared" ref="M91:M96" si="16">L91*K91</f>
        <v>0</v>
      </c>
      <c r="N91" s="63"/>
      <c r="O91" s="268">
        <f t="shared" ref="O91:O96" si="17">M91-I91</f>
        <v>-4.9500000000000002E-2</v>
      </c>
      <c r="P91" s="269" t="str">
        <f t="shared" si="14"/>
        <v/>
      </c>
      <c r="Q91" s="240"/>
      <c r="R91" s="240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40"/>
      <c r="AH91" s="240"/>
      <c r="AI91" s="225"/>
      <c r="AJ91" s="225"/>
      <c r="AK91" s="225"/>
      <c r="AL91" s="225"/>
      <c r="AM91" s="225"/>
      <c r="AN91" s="494"/>
      <c r="AO91" s="494"/>
      <c r="AP91" s="494"/>
      <c r="AQ91" s="494"/>
      <c r="AR91" s="494"/>
      <c r="AS91" s="494"/>
      <c r="AT91" s="494"/>
      <c r="AU91" s="494"/>
      <c r="AV91" s="494"/>
    </row>
    <row r="92" spans="1:48" s="22" customFormat="1" x14ac:dyDescent="0.35">
      <c r="A92" s="20"/>
      <c r="B92" s="73" t="s">
        <v>36</v>
      </c>
      <c r="C92" s="58"/>
      <c r="D92" s="59" t="s">
        <v>31</v>
      </c>
      <c r="E92" s="58"/>
      <c r="F92" s="27"/>
      <c r="G92" s="87">
        <v>2.5000000000000001E-4</v>
      </c>
      <c r="H92" s="72">
        <f>+$G$74</f>
        <v>198</v>
      </c>
      <c r="I92" s="274">
        <f t="shared" si="15"/>
        <v>4.9500000000000002E-2</v>
      </c>
      <c r="J92" s="63"/>
      <c r="K92" s="87"/>
      <c r="L92" s="88"/>
      <c r="M92" s="274">
        <f t="shared" si="16"/>
        <v>0</v>
      </c>
      <c r="N92" s="63"/>
      <c r="O92" s="268">
        <f t="shared" si="17"/>
        <v>-4.9500000000000002E-2</v>
      </c>
      <c r="P92" s="269" t="str">
        <f t="shared" si="14"/>
        <v/>
      </c>
      <c r="Q92" s="240"/>
      <c r="R92" s="240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40"/>
      <c r="AH92" s="240"/>
      <c r="AI92" s="225"/>
      <c r="AJ92" s="225"/>
      <c r="AK92" s="225"/>
      <c r="AL92" s="225"/>
      <c r="AM92" s="225"/>
      <c r="AN92" s="494"/>
      <c r="AO92" s="494"/>
      <c r="AP92" s="494"/>
      <c r="AQ92" s="494"/>
      <c r="AR92" s="494"/>
      <c r="AS92" s="494"/>
      <c r="AT92" s="494"/>
      <c r="AU92" s="494"/>
      <c r="AV92" s="494"/>
    </row>
    <row r="93" spans="1:48" s="22" customFormat="1" x14ac:dyDescent="0.35">
      <c r="A93" s="20"/>
      <c r="B93" s="73" t="s">
        <v>37</v>
      </c>
      <c r="C93" s="58"/>
      <c r="D93" s="59" t="s">
        <v>31</v>
      </c>
      <c r="E93" s="58"/>
      <c r="F93" s="27"/>
      <c r="G93" s="87">
        <v>-9.0000000000000006E-5</v>
      </c>
      <c r="H93" s="72">
        <f>+$G$74</f>
        <v>198</v>
      </c>
      <c r="I93" s="274">
        <f t="shared" si="15"/>
        <v>-1.7820000000000003E-2</v>
      </c>
      <c r="J93" s="63"/>
      <c r="K93" s="87"/>
      <c r="L93" s="88"/>
      <c r="M93" s="274">
        <f t="shared" si="16"/>
        <v>0</v>
      </c>
      <c r="N93" s="63"/>
      <c r="O93" s="268">
        <f t="shared" si="17"/>
        <v>1.7820000000000003E-2</v>
      </c>
      <c r="P93" s="269" t="str">
        <f t="shared" si="14"/>
        <v/>
      </c>
      <c r="Q93" s="240"/>
      <c r="R93" s="240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40"/>
      <c r="AH93" s="240"/>
      <c r="AI93" s="225"/>
      <c r="AJ93" s="225"/>
      <c r="AK93" s="225"/>
      <c r="AL93" s="225"/>
      <c r="AM93" s="225"/>
      <c r="AN93" s="494"/>
      <c r="AO93" s="494"/>
      <c r="AP93" s="494"/>
      <c r="AQ93" s="494"/>
      <c r="AR93" s="494"/>
      <c r="AS93" s="494"/>
      <c r="AT93" s="494"/>
      <c r="AU93" s="494"/>
      <c r="AV93" s="494"/>
    </row>
    <row r="94" spans="1:48" s="22" customFormat="1" x14ac:dyDescent="0.35">
      <c r="A94" s="20"/>
      <c r="B94" s="73" t="s">
        <v>38</v>
      </c>
      <c r="C94" s="58"/>
      <c r="D94" s="59" t="s">
        <v>31</v>
      </c>
      <c r="E94" s="58"/>
      <c r="F94" s="27"/>
      <c r="G94" s="87">
        <v>-2.0000000000000002E-5</v>
      </c>
      <c r="H94" s="72">
        <f>+$G$74</f>
        <v>198</v>
      </c>
      <c r="I94" s="274">
        <f t="shared" si="15"/>
        <v>-3.96E-3</v>
      </c>
      <c r="J94" s="63"/>
      <c r="K94" s="87"/>
      <c r="L94" s="88"/>
      <c r="M94" s="274">
        <f t="shared" si="16"/>
        <v>0</v>
      </c>
      <c r="N94" s="63"/>
      <c r="O94" s="268">
        <f t="shared" si="17"/>
        <v>3.96E-3</v>
      </c>
      <c r="P94" s="269" t="str">
        <f t="shared" si="14"/>
        <v/>
      </c>
      <c r="Q94" s="240"/>
      <c r="R94" s="240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40"/>
      <c r="AH94" s="240"/>
      <c r="AI94" s="225"/>
      <c r="AJ94" s="225"/>
      <c r="AK94" s="225"/>
      <c r="AL94" s="225"/>
      <c r="AM94" s="225"/>
      <c r="AN94" s="494"/>
      <c r="AO94" s="494"/>
      <c r="AP94" s="494"/>
      <c r="AQ94" s="494"/>
      <c r="AR94" s="494"/>
      <c r="AS94" s="494"/>
      <c r="AT94" s="494"/>
      <c r="AU94" s="494"/>
      <c r="AV94" s="494"/>
    </row>
    <row r="95" spans="1:48" s="22" customFormat="1" x14ac:dyDescent="0.35">
      <c r="A95" s="20"/>
      <c r="B95" s="73" t="s">
        <v>39</v>
      </c>
      <c r="C95" s="58"/>
      <c r="D95" s="59" t="s">
        <v>31</v>
      </c>
      <c r="E95" s="58"/>
      <c r="F95" s="27"/>
      <c r="G95" s="87">
        <v>2.3900000000000002E-3</v>
      </c>
      <c r="H95" s="72"/>
      <c r="I95" s="274">
        <f t="shared" si="15"/>
        <v>0</v>
      </c>
      <c r="J95" s="63"/>
      <c r="K95" s="87"/>
      <c r="L95" s="88"/>
      <c r="M95" s="274">
        <f t="shared" si="16"/>
        <v>0</v>
      </c>
      <c r="N95" s="63"/>
      <c r="O95" s="268">
        <f t="shared" si="17"/>
        <v>0</v>
      </c>
      <c r="P95" s="269" t="str">
        <f t="shared" si="14"/>
        <v/>
      </c>
      <c r="Q95" s="240"/>
      <c r="R95" s="240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40"/>
      <c r="AH95" s="240"/>
      <c r="AI95" s="225"/>
      <c r="AJ95" s="225"/>
      <c r="AK95" s="225"/>
      <c r="AL95" s="225"/>
      <c r="AM95" s="225"/>
      <c r="AN95" s="494"/>
      <c r="AO95" s="494"/>
      <c r="AP95" s="494"/>
      <c r="AQ95" s="494"/>
      <c r="AR95" s="494"/>
      <c r="AS95" s="494"/>
      <c r="AT95" s="494"/>
      <c r="AU95" s="494"/>
      <c r="AV95" s="494"/>
    </row>
    <row r="96" spans="1:48" s="22" customFormat="1" x14ac:dyDescent="0.35">
      <c r="A96" s="20"/>
      <c r="B96" s="73" t="s">
        <v>40</v>
      </c>
      <c r="C96" s="58"/>
      <c r="D96" s="59" t="s">
        <v>31</v>
      </c>
      <c r="E96" s="58"/>
      <c r="F96" s="27"/>
      <c r="G96" s="87">
        <v>-1.5900000000000001E-3</v>
      </c>
      <c r="H96" s="72"/>
      <c r="I96" s="274">
        <f t="shared" si="15"/>
        <v>0</v>
      </c>
      <c r="J96" s="63"/>
      <c r="K96" s="87"/>
      <c r="L96" s="88"/>
      <c r="M96" s="274">
        <f t="shared" si="16"/>
        <v>0</v>
      </c>
      <c r="N96" s="63"/>
      <c r="O96" s="268">
        <f t="shared" si="17"/>
        <v>0</v>
      </c>
      <c r="P96" s="269" t="str">
        <f t="shared" si="14"/>
        <v/>
      </c>
      <c r="Q96" s="240"/>
      <c r="R96" s="240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40"/>
      <c r="AH96" s="240"/>
      <c r="AI96" s="225"/>
      <c r="AJ96" s="225"/>
      <c r="AK96" s="225"/>
      <c r="AL96" s="225"/>
      <c r="AM96" s="225"/>
      <c r="AN96" s="494"/>
      <c r="AO96" s="494"/>
      <c r="AP96" s="494"/>
      <c r="AQ96" s="494"/>
      <c r="AR96" s="494"/>
      <c r="AS96" s="494"/>
      <c r="AT96" s="494"/>
      <c r="AU96" s="494"/>
      <c r="AV96" s="494"/>
    </row>
    <row r="97" spans="1:48" x14ac:dyDescent="0.35">
      <c r="A97" s="234"/>
      <c r="B97" s="261" t="s">
        <v>65</v>
      </c>
      <c r="C97" s="262"/>
      <c r="D97" s="263" t="s">
        <v>19</v>
      </c>
      <c r="E97" s="262"/>
      <c r="F97" s="264"/>
      <c r="G97" s="286">
        <f>G41</f>
        <v>0.56219178082191779</v>
      </c>
      <c r="H97" s="270">
        <v>1</v>
      </c>
      <c r="I97" s="267">
        <f>H97*G97</f>
        <v>0.56219178082191779</v>
      </c>
      <c r="J97" s="264"/>
      <c r="K97" s="286">
        <f>+$G$97</f>
        <v>0.56219178082191779</v>
      </c>
      <c r="L97" s="270">
        <v>1</v>
      </c>
      <c r="M97" s="267">
        <f>L97*K97</f>
        <v>0.56219178082191779</v>
      </c>
      <c r="N97" s="264"/>
      <c r="O97" s="268">
        <f t="shared" si="13"/>
        <v>0</v>
      </c>
      <c r="P97" s="269">
        <f t="shared" si="14"/>
        <v>0</v>
      </c>
      <c r="Q97" s="240"/>
      <c r="R97" s="240"/>
      <c r="AG97" s="240"/>
      <c r="AH97" s="240"/>
    </row>
    <row r="98" spans="1:48" s="284" customFormat="1" x14ac:dyDescent="0.35">
      <c r="A98" s="275"/>
      <c r="B98" s="287" t="s">
        <v>42</v>
      </c>
      <c r="C98" s="288"/>
      <c r="D98" s="289"/>
      <c r="E98" s="288"/>
      <c r="F98" s="278"/>
      <c r="G98" s="290"/>
      <c r="H98" s="291"/>
      <c r="I98" s="292">
        <f>SUM(I90:I97)+I89</f>
        <v>32.565048000821918</v>
      </c>
      <c r="J98" s="278"/>
      <c r="K98" s="290"/>
      <c r="L98" s="291"/>
      <c r="M98" s="292">
        <f>SUM(M90:M97)+M89</f>
        <v>33.336268000821917</v>
      </c>
      <c r="N98" s="278"/>
      <c r="O98" s="282">
        <f t="shared" si="13"/>
        <v>0.77121999999999957</v>
      </c>
      <c r="P98" s="283">
        <f t="shared" si="14"/>
        <v>2.3682446283528724E-2</v>
      </c>
      <c r="Q98" s="240"/>
      <c r="R98" s="240"/>
      <c r="S98" s="225"/>
      <c r="T98" s="225"/>
      <c r="U98" s="225"/>
      <c r="V98" s="225"/>
      <c r="W98" s="361"/>
      <c r="X98" s="225"/>
      <c r="Y98" s="225"/>
      <c r="Z98" s="225"/>
      <c r="AA98" s="225"/>
      <c r="AB98" s="225"/>
      <c r="AC98" s="225"/>
      <c r="AD98" s="225"/>
      <c r="AE98" s="225"/>
      <c r="AF98" s="225"/>
      <c r="AG98" s="240"/>
      <c r="AH98" s="240"/>
      <c r="AI98" s="225"/>
      <c r="AJ98" s="225"/>
      <c r="AK98" s="225"/>
      <c r="AL98" s="225"/>
      <c r="AM98" s="361"/>
      <c r="AN98" s="497"/>
      <c r="AO98" s="497"/>
      <c r="AP98" s="497"/>
      <c r="AQ98" s="497"/>
      <c r="AR98" s="497"/>
      <c r="AS98" s="497"/>
      <c r="AT98" s="497"/>
      <c r="AU98" s="497"/>
      <c r="AV98" s="497"/>
    </row>
    <row r="99" spans="1:48" x14ac:dyDescent="0.35">
      <c r="A99" s="234"/>
      <c r="B99" s="293" t="s">
        <v>43</v>
      </c>
      <c r="C99" s="264"/>
      <c r="D99" s="263" t="s">
        <v>31</v>
      </c>
      <c r="E99" s="264"/>
      <c r="F99" s="264"/>
      <c r="G99" s="272">
        <v>8.2100000000000003E-3</v>
      </c>
      <c r="H99" s="294">
        <f>$G$74*(1+G120)</f>
        <v>203.84100000000001</v>
      </c>
      <c r="I99" s="274">
        <f>H99*G99</f>
        <v>1.6735346100000001</v>
      </c>
      <c r="J99" s="264"/>
      <c r="K99" s="272">
        <f>+$K$43</f>
        <v>1.041685543636112E-2</v>
      </c>
      <c r="L99" s="294">
        <f>$G$74*(1+K120)</f>
        <v>203.84100000000001</v>
      </c>
      <c r="M99" s="274">
        <f>L99*K99</f>
        <v>2.1233822290032873</v>
      </c>
      <c r="N99" s="264"/>
      <c r="O99" s="268">
        <f t="shared" si="13"/>
        <v>0.44984761900328718</v>
      </c>
      <c r="P99" s="269">
        <f t="shared" si="14"/>
        <v>0.26880090576871135</v>
      </c>
      <c r="Q99" s="240"/>
      <c r="R99" s="240"/>
      <c r="AG99" s="240"/>
      <c r="AH99" s="240"/>
    </row>
    <row r="100" spans="1:48" x14ac:dyDescent="0.35">
      <c r="A100" s="234"/>
      <c r="B100" s="295" t="s">
        <v>44</v>
      </c>
      <c r="C100" s="264"/>
      <c r="D100" s="263" t="s">
        <v>31</v>
      </c>
      <c r="E100" s="264"/>
      <c r="F100" s="264"/>
      <c r="G100" s="272">
        <v>6.62E-3</v>
      </c>
      <c r="H100" s="285">
        <f>+H99</f>
        <v>203.84100000000001</v>
      </c>
      <c r="I100" s="274">
        <f>H100*G100</f>
        <v>1.34942742</v>
      </c>
      <c r="J100" s="264"/>
      <c r="K100" s="272">
        <f>+$K$44</f>
        <v>6.9324611781121804E-3</v>
      </c>
      <c r="L100" s="285">
        <f>+L99</f>
        <v>203.84100000000001</v>
      </c>
      <c r="M100" s="274">
        <f>L100*K100</f>
        <v>1.4131198190075651</v>
      </c>
      <c r="N100" s="264"/>
      <c r="O100" s="268">
        <f t="shared" si="13"/>
        <v>6.369239900756507E-2</v>
      </c>
      <c r="P100" s="269">
        <f t="shared" si="14"/>
        <v>4.7199573732957842E-2</v>
      </c>
      <c r="Q100" s="240"/>
      <c r="R100" s="240"/>
      <c r="AG100" s="240"/>
      <c r="AH100" s="240"/>
    </row>
    <row r="101" spans="1:48" s="284" customFormat="1" x14ac:dyDescent="0.35">
      <c r="A101" s="275"/>
      <c r="B101" s="287" t="s">
        <v>45</v>
      </c>
      <c r="C101" s="276"/>
      <c r="D101" s="296"/>
      <c r="E101" s="276"/>
      <c r="F101" s="297"/>
      <c r="G101" s="298"/>
      <c r="H101" s="299"/>
      <c r="I101" s="292">
        <f>SUM(I98:I100)</f>
        <v>35.588010030821913</v>
      </c>
      <c r="J101" s="297"/>
      <c r="K101" s="298"/>
      <c r="L101" s="299"/>
      <c r="M101" s="292">
        <f>SUM(M98:M100)</f>
        <v>36.87277004883277</v>
      </c>
      <c r="N101" s="297"/>
      <c r="O101" s="282">
        <f t="shared" si="13"/>
        <v>1.2847600180108572</v>
      </c>
      <c r="P101" s="283">
        <f t="shared" si="14"/>
        <v>3.610092322942917E-2</v>
      </c>
      <c r="Q101" s="66"/>
      <c r="R101" s="66"/>
      <c r="S101" s="260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66"/>
      <c r="AH101" s="66"/>
      <c r="AI101" s="260"/>
      <c r="AJ101" s="22"/>
      <c r="AK101" s="22"/>
      <c r="AL101" s="22"/>
      <c r="AM101" s="22"/>
      <c r="AN101" s="497"/>
      <c r="AO101" s="497"/>
      <c r="AP101" s="497"/>
      <c r="AQ101" s="497"/>
      <c r="AR101" s="497"/>
      <c r="AS101" s="497"/>
      <c r="AT101" s="497"/>
      <c r="AU101" s="497"/>
      <c r="AV101" s="497"/>
    </row>
    <row r="102" spans="1:48" x14ac:dyDescent="0.35">
      <c r="A102" s="234"/>
      <c r="B102" s="295" t="s">
        <v>46</v>
      </c>
      <c r="C102" s="264"/>
      <c r="D102" s="263" t="s">
        <v>31</v>
      </c>
      <c r="E102" s="264"/>
      <c r="F102" s="264"/>
      <c r="G102" s="300">
        <v>3.0000000000000001E-3</v>
      </c>
      <c r="H102" s="285">
        <f>+H99</f>
        <v>203.84100000000001</v>
      </c>
      <c r="I102" s="274">
        <f t="shared" ref="I102:I112" si="18">H102*G102</f>
        <v>0.61152300000000004</v>
      </c>
      <c r="J102" s="264"/>
      <c r="K102" s="300">
        <v>3.0000000000000001E-3</v>
      </c>
      <c r="L102" s="285">
        <f>+L99</f>
        <v>203.84100000000001</v>
      </c>
      <c r="M102" s="274">
        <f t="shared" ref="M102:M112" si="19">L102*K102</f>
        <v>0.61152300000000004</v>
      </c>
      <c r="N102" s="264"/>
      <c r="O102" s="268">
        <f t="shared" si="13"/>
        <v>0</v>
      </c>
      <c r="P102" s="269">
        <f t="shared" si="14"/>
        <v>0</v>
      </c>
      <c r="Q102" s="240"/>
      <c r="R102" s="240"/>
      <c r="AG102" s="240"/>
      <c r="AH102" s="240"/>
    </row>
    <row r="103" spans="1:48" x14ac:dyDescent="0.35">
      <c r="A103" s="234"/>
      <c r="B103" s="295" t="s">
        <v>47</v>
      </c>
      <c r="C103" s="264"/>
      <c r="D103" s="263" t="s">
        <v>31</v>
      </c>
      <c r="E103" s="264"/>
      <c r="F103" s="264"/>
      <c r="G103" s="300">
        <v>5.0000000000000001E-4</v>
      </c>
      <c r="H103" s="285">
        <f>+H99</f>
        <v>203.84100000000001</v>
      </c>
      <c r="I103" s="274">
        <f t="shared" si="18"/>
        <v>0.10192050000000001</v>
      </c>
      <c r="J103" s="264"/>
      <c r="K103" s="300">
        <v>5.0000000000000001E-4</v>
      </c>
      <c r="L103" s="285">
        <f>+L99</f>
        <v>203.84100000000001</v>
      </c>
      <c r="M103" s="274">
        <f t="shared" si="19"/>
        <v>0.10192050000000001</v>
      </c>
      <c r="N103" s="264"/>
      <c r="O103" s="268">
        <f t="shared" si="13"/>
        <v>0</v>
      </c>
      <c r="P103" s="269">
        <f t="shared" si="14"/>
        <v>0</v>
      </c>
      <c r="Q103" s="240"/>
      <c r="R103" s="240"/>
      <c r="AG103" s="240"/>
      <c r="AH103" s="240"/>
    </row>
    <row r="104" spans="1:48" x14ac:dyDescent="0.35">
      <c r="A104" s="234"/>
      <c r="B104" s="295" t="s">
        <v>48</v>
      </c>
      <c r="C104" s="264"/>
      <c r="D104" s="263" t="s">
        <v>31</v>
      </c>
      <c r="E104" s="264"/>
      <c r="F104" s="264"/>
      <c r="G104" s="300">
        <v>4.0000000000000002E-4</v>
      </c>
      <c r="H104" s="285">
        <f>+H99</f>
        <v>203.84100000000001</v>
      </c>
      <c r="I104" s="274">
        <f t="shared" si="18"/>
        <v>8.1536400000000009E-2</v>
      </c>
      <c r="J104" s="264"/>
      <c r="K104" s="300">
        <v>4.0000000000000002E-4</v>
      </c>
      <c r="L104" s="285">
        <f>+L99</f>
        <v>203.84100000000001</v>
      </c>
      <c r="M104" s="274">
        <f t="shared" si="19"/>
        <v>8.1536400000000009E-2</v>
      </c>
      <c r="N104" s="264"/>
      <c r="O104" s="268">
        <f t="shared" si="13"/>
        <v>0</v>
      </c>
      <c r="P104" s="269">
        <f t="shared" si="14"/>
        <v>0</v>
      </c>
      <c r="Q104" s="66"/>
      <c r="R104" s="66"/>
      <c r="S104" s="260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66"/>
      <c r="AH104" s="66"/>
      <c r="AI104" s="260"/>
      <c r="AJ104" s="22"/>
      <c r="AK104" s="22"/>
      <c r="AL104" s="22"/>
      <c r="AM104" s="22"/>
    </row>
    <row r="105" spans="1:48" s="22" customFormat="1" x14ac:dyDescent="0.35">
      <c r="A105" s="20"/>
      <c r="B105" s="67" t="s">
        <v>49</v>
      </c>
      <c r="C105" s="58"/>
      <c r="D105" s="301" t="s">
        <v>19</v>
      </c>
      <c r="E105" s="58"/>
      <c r="F105" s="27"/>
      <c r="G105" s="271">
        <v>0.25</v>
      </c>
      <c r="H105" s="61">
        <v>1</v>
      </c>
      <c r="I105" s="62">
        <f t="shared" si="18"/>
        <v>0.25</v>
      </c>
      <c r="J105" s="63"/>
      <c r="K105" s="271">
        <v>0.25</v>
      </c>
      <c r="L105" s="61">
        <v>1</v>
      </c>
      <c r="M105" s="62">
        <f t="shared" si="19"/>
        <v>0.25</v>
      </c>
      <c r="N105" s="63"/>
      <c r="O105" s="64">
        <f t="shared" si="13"/>
        <v>0</v>
      </c>
      <c r="P105" s="65">
        <f t="shared" si="14"/>
        <v>0</v>
      </c>
      <c r="Q105" s="66"/>
      <c r="R105" s="66"/>
      <c r="S105" s="260"/>
      <c r="AG105" s="66"/>
      <c r="AH105" s="66"/>
      <c r="AI105" s="260"/>
      <c r="AN105" s="494"/>
      <c r="AO105" s="494"/>
      <c r="AP105" s="494"/>
      <c r="AQ105" s="494"/>
      <c r="AR105" s="494"/>
      <c r="AS105" s="494"/>
      <c r="AT105" s="494"/>
      <c r="AU105" s="494"/>
      <c r="AV105" s="494"/>
    </row>
    <row r="106" spans="1:48" s="22" customFormat="1" x14ac:dyDescent="0.35">
      <c r="A106" s="20"/>
      <c r="B106" s="67" t="s">
        <v>50</v>
      </c>
      <c r="C106" s="58"/>
      <c r="D106" s="59" t="s">
        <v>31</v>
      </c>
      <c r="E106" s="58"/>
      <c r="F106" s="27"/>
      <c r="G106" s="104">
        <v>8.2000000000000003E-2</v>
      </c>
      <c r="H106" s="88">
        <f>D122*$G$74</f>
        <v>126.72</v>
      </c>
      <c r="I106" s="70">
        <f t="shared" si="18"/>
        <v>10.39104</v>
      </c>
      <c r="J106" s="63"/>
      <c r="K106" s="104">
        <v>8.2000000000000003E-2</v>
      </c>
      <c r="L106" s="88">
        <f>$H106</f>
        <v>126.72</v>
      </c>
      <c r="M106" s="70">
        <f t="shared" si="19"/>
        <v>10.39104</v>
      </c>
      <c r="N106" s="63"/>
      <c r="O106" s="64">
        <f t="shared" si="13"/>
        <v>0</v>
      </c>
      <c r="P106" s="65">
        <f t="shared" si="14"/>
        <v>0</v>
      </c>
      <c r="Q106" s="66"/>
      <c r="R106" s="66"/>
      <c r="S106" s="260"/>
      <c r="AG106" s="66"/>
      <c r="AH106" s="66"/>
      <c r="AI106" s="260"/>
      <c r="AN106" s="494"/>
      <c r="AO106" s="494"/>
      <c r="AP106" s="494"/>
      <c r="AQ106" s="494"/>
      <c r="AR106" s="494"/>
      <c r="AS106" s="494"/>
      <c r="AT106" s="494"/>
      <c r="AU106" s="494"/>
      <c r="AV106" s="494"/>
    </row>
    <row r="107" spans="1:48" s="22" customFormat="1" x14ac:dyDescent="0.35">
      <c r="A107" s="20"/>
      <c r="B107" s="67" t="s">
        <v>51</v>
      </c>
      <c r="C107" s="58"/>
      <c r="D107" s="59" t="s">
        <v>31</v>
      </c>
      <c r="E107" s="58"/>
      <c r="F107" s="27"/>
      <c r="G107" s="104">
        <v>0.113</v>
      </c>
      <c r="H107" s="88">
        <f t="shared" ref="H107:H108" si="20">D123*$G$74</f>
        <v>35.64</v>
      </c>
      <c r="I107" s="70">
        <f t="shared" si="18"/>
        <v>4.0273200000000005</v>
      </c>
      <c r="J107" s="63"/>
      <c r="K107" s="104">
        <v>0.113</v>
      </c>
      <c r="L107" s="88">
        <f>$H107</f>
        <v>35.64</v>
      </c>
      <c r="M107" s="70">
        <f t="shared" si="19"/>
        <v>4.0273200000000005</v>
      </c>
      <c r="N107" s="63"/>
      <c r="O107" s="64">
        <f t="shared" si="13"/>
        <v>0</v>
      </c>
      <c r="P107" s="65">
        <f t="shared" si="14"/>
        <v>0</v>
      </c>
      <c r="Q107" s="66"/>
      <c r="R107" s="66"/>
      <c r="S107" s="260"/>
      <c r="AG107" s="66"/>
      <c r="AH107" s="66"/>
      <c r="AI107" s="260"/>
      <c r="AN107" s="494"/>
      <c r="AO107" s="494"/>
      <c r="AP107" s="494"/>
      <c r="AQ107" s="494"/>
      <c r="AR107" s="494"/>
      <c r="AS107" s="494"/>
      <c r="AT107" s="494"/>
      <c r="AU107" s="494"/>
      <c r="AV107" s="494"/>
    </row>
    <row r="108" spans="1:48" s="22" customFormat="1" x14ac:dyDescent="0.35">
      <c r="A108" s="20"/>
      <c r="B108" s="67" t="s">
        <v>52</v>
      </c>
      <c r="C108" s="58"/>
      <c r="D108" s="59" t="s">
        <v>31</v>
      </c>
      <c r="E108" s="58"/>
      <c r="F108" s="27"/>
      <c r="G108" s="104">
        <v>0.17</v>
      </c>
      <c r="H108" s="88">
        <f t="shared" si="20"/>
        <v>35.64</v>
      </c>
      <c r="I108" s="70">
        <f t="shared" si="18"/>
        <v>6.0588000000000006</v>
      </c>
      <c r="J108" s="63"/>
      <c r="K108" s="104">
        <v>0.17</v>
      </c>
      <c r="L108" s="88">
        <f>$H108</f>
        <v>35.64</v>
      </c>
      <c r="M108" s="70">
        <f t="shared" si="19"/>
        <v>6.0588000000000006</v>
      </c>
      <c r="N108" s="63"/>
      <c r="O108" s="64">
        <f t="shared" si="13"/>
        <v>0</v>
      </c>
      <c r="P108" s="65">
        <f t="shared" si="14"/>
        <v>0</v>
      </c>
      <c r="Q108" s="66"/>
      <c r="R108" s="66"/>
      <c r="S108" s="260"/>
      <c r="AG108" s="66"/>
      <c r="AH108" s="66"/>
      <c r="AI108" s="260"/>
      <c r="AN108" s="494"/>
      <c r="AO108" s="494"/>
      <c r="AP108" s="494"/>
      <c r="AQ108" s="494"/>
      <c r="AR108" s="494"/>
      <c r="AS108" s="494"/>
      <c r="AT108" s="494"/>
      <c r="AU108" s="494"/>
      <c r="AV108" s="494"/>
    </row>
    <row r="109" spans="1:48" s="22" customFormat="1" x14ac:dyDescent="0.35">
      <c r="A109" s="20"/>
      <c r="B109" s="67" t="s">
        <v>53</v>
      </c>
      <c r="C109" s="58"/>
      <c r="D109" s="59" t="s">
        <v>31</v>
      </c>
      <c r="E109" s="58"/>
      <c r="F109" s="27"/>
      <c r="G109" s="104">
        <v>9.8000000000000004E-2</v>
      </c>
      <c r="H109" s="88">
        <f>IF(AND($N$1=1, $G$74&gt;=600), 600, IF(AND($N$1=1, AND($G$74&lt;600, $G$74&gt;=0)), $G$74, IF(AND($N$1=2, $G$74&gt;=1000), 1000, IF(AND($N$1=2, AND($G$74&lt;1000, $G$74&gt;=0)), $G$74))))</f>
        <v>198</v>
      </c>
      <c r="I109" s="70">
        <f t="shared" si="18"/>
        <v>19.404</v>
      </c>
      <c r="J109" s="63"/>
      <c r="K109" s="104">
        <v>9.8000000000000004E-2</v>
      </c>
      <c r="L109" s="88">
        <f>IF(AND($N$1=1, $G$74&gt;=600), 600, IF(AND($N$1=1, AND($G$74&lt;600, $G$74&gt;=0)), $G$74, IF(AND($N$1=2, $G$74&gt;=1000), 1000, IF(AND($N$1=2, AND($G$74&lt;1000, $G$74&gt;=0)), $G$74))))</f>
        <v>198</v>
      </c>
      <c r="M109" s="70">
        <f t="shared" si="19"/>
        <v>19.404</v>
      </c>
      <c r="N109" s="63"/>
      <c r="O109" s="64">
        <f t="shared" si="13"/>
        <v>0</v>
      </c>
      <c r="P109" s="65">
        <f t="shared" si="14"/>
        <v>0</v>
      </c>
      <c r="Q109" s="66"/>
      <c r="R109" s="66"/>
      <c r="S109" s="260"/>
      <c r="AG109" s="66"/>
      <c r="AH109" s="66"/>
      <c r="AI109" s="260"/>
      <c r="AN109" s="494"/>
      <c r="AO109" s="494"/>
      <c r="AP109" s="494"/>
      <c r="AQ109" s="494"/>
      <c r="AR109" s="494"/>
      <c r="AS109" s="494"/>
      <c r="AT109" s="494"/>
      <c r="AU109" s="494"/>
      <c r="AV109" s="494"/>
    </row>
    <row r="110" spans="1:48" s="22" customFormat="1" x14ac:dyDescent="0.35">
      <c r="A110" s="20"/>
      <c r="B110" s="67" t="s">
        <v>54</v>
      </c>
      <c r="C110" s="58"/>
      <c r="D110" s="59" t="s">
        <v>31</v>
      </c>
      <c r="E110" s="58"/>
      <c r="F110" s="27"/>
      <c r="G110" s="104">
        <v>0.115</v>
      </c>
      <c r="H110" s="88">
        <f>IF(AND($N$1=1, $G$74&gt;=600), $G$74-600, IF(AND($N$1=1, AND($G$74&lt;600, $G$74&gt;=0)), 0, IF(AND($N$1=2, $G$74&gt;=1000), $G$74-1000, IF(AND($N$1=2, AND($G$74&lt;1000, $G$74&gt;=0)), 0))))</f>
        <v>0</v>
      </c>
      <c r="I110" s="70">
        <f t="shared" si="18"/>
        <v>0</v>
      </c>
      <c r="J110" s="63"/>
      <c r="K110" s="104">
        <v>0.115</v>
      </c>
      <c r="L110" s="88">
        <f>IF(AND($N$1=1, $G$74&gt;=600), $G$74-600, IF(AND($N$1=1, AND($G$74&lt;600, $G$74&gt;=0)), 0, IF(AND($N$1=2, $G$74&gt;=1000), $G$74-1000, IF(AND($N$1=2, AND($G$74&lt;1000, $G$74&gt;=0)), 0))))</f>
        <v>0</v>
      </c>
      <c r="M110" s="70">
        <f t="shared" si="19"/>
        <v>0</v>
      </c>
      <c r="N110" s="63"/>
      <c r="O110" s="64">
        <f t="shared" si="13"/>
        <v>0</v>
      </c>
      <c r="P110" s="65" t="str">
        <f t="shared" si="14"/>
        <v/>
      </c>
      <c r="Q110" s="240"/>
      <c r="R110" s="240"/>
      <c r="S110" s="225"/>
      <c r="T110" s="225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40"/>
      <c r="AH110" s="240"/>
      <c r="AI110" s="225"/>
      <c r="AJ110" s="225"/>
      <c r="AK110" s="225"/>
      <c r="AL110" s="225"/>
      <c r="AM110" s="225"/>
      <c r="AN110" s="494"/>
      <c r="AO110" s="494"/>
      <c r="AP110" s="494"/>
      <c r="AQ110" s="494"/>
      <c r="AR110" s="494"/>
      <c r="AS110" s="494"/>
      <c r="AT110" s="494"/>
      <c r="AU110" s="494"/>
      <c r="AV110" s="494"/>
    </row>
    <row r="111" spans="1:48" s="22" customFormat="1" x14ac:dyDescent="0.35">
      <c r="A111" s="20"/>
      <c r="B111" s="67" t="s">
        <v>55</v>
      </c>
      <c r="C111" s="58"/>
      <c r="D111" s="59" t="s">
        <v>31</v>
      </c>
      <c r="E111" s="58"/>
      <c r="F111" s="27"/>
      <c r="G111" s="104">
        <v>0.26889999999999997</v>
      </c>
      <c r="H111" s="88">
        <f>H55</f>
        <v>0</v>
      </c>
      <c r="I111" s="70">
        <f t="shared" si="18"/>
        <v>0</v>
      </c>
      <c r="J111" s="63"/>
      <c r="K111" s="104">
        <v>0.26889999999999997</v>
      </c>
      <c r="L111" s="88">
        <f>E111</f>
        <v>0</v>
      </c>
      <c r="M111" s="70">
        <f t="shared" si="19"/>
        <v>0</v>
      </c>
      <c r="N111" s="63"/>
      <c r="O111" s="64">
        <f t="shared" si="13"/>
        <v>0</v>
      </c>
      <c r="P111" s="65" t="str">
        <f t="shared" si="14"/>
        <v/>
      </c>
      <c r="Q111" s="240"/>
      <c r="R111" s="240"/>
      <c r="S111" s="225"/>
      <c r="T111" s="225"/>
      <c r="U111" s="225"/>
      <c r="V111" s="225"/>
      <c r="W111" s="225"/>
      <c r="X111" s="225"/>
      <c r="Y111" s="225"/>
      <c r="Z111" s="225"/>
      <c r="AA111" s="225"/>
      <c r="AB111" s="225"/>
      <c r="AC111" s="225"/>
      <c r="AD111" s="225"/>
      <c r="AE111" s="225"/>
      <c r="AF111" s="225"/>
      <c r="AG111" s="240"/>
      <c r="AH111" s="240"/>
      <c r="AI111" s="225"/>
      <c r="AJ111" s="225"/>
      <c r="AK111" s="225"/>
      <c r="AL111" s="225"/>
      <c r="AM111" s="225"/>
      <c r="AN111" s="494"/>
      <c r="AO111" s="494"/>
      <c r="AP111" s="494"/>
      <c r="AQ111" s="494"/>
      <c r="AR111" s="494"/>
      <c r="AS111" s="494"/>
      <c r="AT111" s="494"/>
      <c r="AU111" s="494"/>
      <c r="AV111" s="494"/>
    </row>
    <row r="112" spans="1:48" s="22" customFormat="1" ht="15" thickBot="1" x14ac:dyDescent="0.4">
      <c r="A112" s="20"/>
      <c r="B112" s="67" t="s">
        <v>56</v>
      </c>
      <c r="C112" s="58"/>
      <c r="D112" s="59" t="s">
        <v>31</v>
      </c>
      <c r="E112" s="58"/>
      <c r="F112" s="27"/>
      <c r="G112" s="104">
        <v>0.26889999999999997</v>
      </c>
      <c r="H112" s="88">
        <f>H56</f>
        <v>0</v>
      </c>
      <c r="I112" s="70">
        <f t="shared" si="18"/>
        <v>0</v>
      </c>
      <c r="J112" s="63"/>
      <c r="K112" s="104">
        <v>0.26889999999999997</v>
      </c>
      <c r="L112" s="88">
        <f>E112</f>
        <v>0</v>
      </c>
      <c r="M112" s="70">
        <f t="shared" si="19"/>
        <v>0</v>
      </c>
      <c r="N112" s="63"/>
      <c r="O112" s="64">
        <f t="shared" si="13"/>
        <v>0</v>
      </c>
      <c r="P112" s="65" t="str">
        <f t="shared" si="14"/>
        <v/>
      </c>
      <c r="Q112" s="240"/>
      <c r="R112" s="240"/>
      <c r="S112" s="225"/>
      <c r="T112" s="225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40"/>
      <c r="AH112" s="240"/>
      <c r="AI112" s="225"/>
      <c r="AJ112" s="225"/>
      <c r="AK112" s="225"/>
      <c r="AL112" s="225"/>
      <c r="AM112" s="225"/>
      <c r="AN112" s="494"/>
      <c r="AO112" s="494"/>
      <c r="AP112" s="494"/>
      <c r="AQ112" s="494"/>
      <c r="AR112" s="494"/>
      <c r="AS112" s="494"/>
      <c r="AT112" s="494"/>
      <c r="AU112" s="494"/>
      <c r="AV112" s="494"/>
    </row>
    <row r="113" spans="1:48" ht="15" thickBot="1" x14ac:dyDescent="0.4">
      <c r="A113" s="234"/>
      <c r="B113" s="302"/>
      <c r="C113" s="303"/>
      <c r="D113" s="304"/>
      <c r="E113" s="303"/>
      <c r="F113" s="305"/>
      <c r="G113" s="306"/>
      <c r="H113" s="307"/>
      <c r="I113" s="308"/>
      <c r="J113" s="305"/>
      <c r="K113" s="306"/>
      <c r="L113" s="307"/>
      <c r="M113" s="308"/>
      <c r="N113" s="305"/>
      <c r="O113" s="309"/>
      <c r="P113" s="310"/>
      <c r="Q113" s="240"/>
      <c r="R113" s="240"/>
      <c r="AG113" s="240"/>
      <c r="AH113" s="240"/>
    </row>
    <row r="114" spans="1:48" x14ac:dyDescent="0.35">
      <c r="A114" s="234"/>
      <c r="B114" s="311" t="s">
        <v>57</v>
      </c>
      <c r="C114" s="262"/>
      <c r="D114" s="312"/>
      <c r="E114" s="262"/>
      <c r="F114" s="313"/>
      <c r="G114" s="314"/>
      <c r="H114" s="314"/>
      <c r="I114" s="315">
        <f>SUM(I102:I108,I101)</f>
        <v>57.110149930821919</v>
      </c>
      <c r="J114" s="316"/>
      <c r="K114" s="314"/>
      <c r="L114" s="314"/>
      <c r="M114" s="315">
        <f>SUM(M102:M108,M101)</f>
        <v>58.394909948832776</v>
      </c>
      <c r="N114" s="316"/>
      <c r="O114" s="317">
        <f>M114-I114</f>
        <v>1.2847600180108572</v>
      </c>
      <c r="P114" s="318">
        <f>IF(OR(I114=0,M114=0),"",(O114/I114))</f>
        <v>2.2496176591500803E-2</v>
      </c>
      <c r="Q114" s="240"/>
      <c r="R114" s="240"/>
      <c r="AG114" s="240"/>
      <c r="AH114" s="240"/>
    </row>
    <row r="115" spans="1:48" x14ac:dyDescent="0.35">
      <c r="A115" s="234"/>
      <c r="B115" s="311" t="s">
        <v>58</v>
      </c>
      <c r="C115" s="262"/>
      <c r="D115" s="312"/>
      <c r="E115" s="262"/>
      <c r="F115" s="313"/>
      <c r="G115" s="319">
        <f>$G$59</f>
        <v>-0.17</v>
      </c>
      <c r="H115" s="320"/>
      <c r="I115" s="268">
        <f>+I114*G115</f>
        <v>-9.7087254882397271</v>
      </c>
      <c r="J115" s="316"/>
      <c r="K115" s="319">
        <f>$G$59</f>
        <v>-0.17</v>
      </c>
      <c r="L115" s="320"/>
      <c r="M115" s="268">
        <f>+M114*K115</f>
        <v>-9.927134691301573</v>
      </c>
      <c r="N115" s="316"/>
      <c r="O115" s="268">
        <f>M115-I115</f>
        <v>-0.21840920306184586</v>
      </c>
      <c r="P115" s="269">
        <f>IF(OR(I115=0,M115=0),"",(O115/I115))</f>
        <v>2.2496176591500813E-2</v>
      </c>
      <c r="Q115" s="240"/>
      <c r="R115" s="240"/>
      <c r="AG115" s="240"/>
      <c r="AH115" s="240"/>
    </row>
    <row r="116" spans="1:48" x14ac:dyDescent="0.35">
      <c r="A116" s="234"/>
      <c r="B116" s="321" t="s">
        <v>59</v>
      </c>
      <c r="C116" s="262"/>
      <c r="D116" s="312"/>
      <c r="E116" s="262"/>
      <c r="F116" s="266"/>
      <c r="G116" s="322">
        <v>0.13</v>
      </c>
      <c r="H116" s="266"/>
      <c r="I116" s="268">
        <f>I114*G116</f>
        <v>7.42431949100685</v>
      </c>
      <c r="J116" s="323"/>
      <c r="K116" s="322">
        <v>0.13</v>
      </c>
      <c r="L116" s="266"/>
      <c r="M116" s="268">
        <f>M114*K116</f>
        <v>7.5913382933482607</v>
      </c>
      <c r="N116" s="323"/>
      <c r="O116" s="268">
        <f>M116-I116</f>
        <v>0.16701880234141075</v>
      </c>
      <c r="P116" s="269">
        <f>IF(OR(I116=0,M116=0),"",(O116/I116))</f>
        <v>2.2496176591500709E-2</v>
      </c>
      <c r="Q116" s="240"/>
      <c r="R116" s="240"/>
      <c r="AG116" s="240"/>
      <c r="AH116" s="240"/>
    </row>
    <row r="117" spans="1:48" ht="15" thickBot="1" x14ac:dyDescent="0.4">
      <c r="A117" s="234"/>
      <c r="B117" s="521" t="s">
        <v>60</v>
      </c>
      <c r="C117" s="521"/>
      <c r="D117" s="521"/>
      <c r="E117" s="324"/>
      <c r="F117" s="325"/>
      <c r="G117" s="325"/>
      <c r="H117" s="325"/>
      <c r="I117" s="326">
        <f>SUM(I114:I116)</f>
        <v>54.825743933589038</v>
      </c>
      <c r="J117" s="327"/>
      <c r="K117" s="325"/>
      <c r="L117" s="325"/>
      <c r="M117" s="326">
        <f>SUM(M114:M116)</f>
        <v>56.059113550879459</v>
      </c>
      <c r="N117" s="327"/>
      <c r="O117" s="328">
        <f>M117-I117</f>
        <v>1.2333696172904212</v>
      </c>
      <c r="P117" s="329">
        <f>IF(OR(I117=0,M117=0),"",(O117/I117))</f>
        <v>2.2496176591500772E-2</v>
      </c>
      <c r="Q117" s="240"/>
      <c r="R117" s="240"/>
      <c r="AG117" s="240"/>
      <c r="AH117" s="240"/>
    </row>
    <row r="118" spans="1:48" ht="15" thickBot="1" x14ac:dyDescent="0.4">
      <c r="A118" s="330"/>
      <c r="B118" s="331"/>
      <c r="C118" s="332"/>
      <c r="D118" s="333"/>
      <c r="E118" s="332"/>
      <c r="F118" s="334"/>
      <c r="G118" s="335"/>
      <c r="H118" s="336"/>
      <c r="I118" s="337"/>
      <c r="J118" s="334"/>
      <c r="K118" s="453"/>
      <c r="L118" s="336"/>
      <c r="M118" s="337"/>
      <c r="N118" s="334"/>
      <c r="O118" s="506"/>
      <c r="P118" s="339"/>
      <c r="Q118" s="240"/>
      <c r="R118" s="240"/>
      <c r="AG118" s="240"/>
      <c r="AH118" s="240"/>
    </row>
    <row r="119" spans="1:48" x14ac:dyDescent="0.35">
      <c r="A119" s="234"/>
      <c r="B119" s="234"/>
      <c r="C119" s="234"/>
      <c r="D119" s="235"/>
      <c r="E119" s="234"/>
      <c r="F119" s="234"/>
      <c r="G119" s="234"/>
      <c r="H119" s="234"/>
      <c r="I119" s="250"/>
      <c r="J119" s="234"/>
      <c r="K119" s="234"/>
      <c r="L119" s="234"/>
      <c r="M119" s="250"/>
      <c r="N119" s="234"/>
      <c r="O119" s="234"/>
      <c r="P119" s="234"/>
      <c r="Q119" s="66"/>
      <c r="R119" s="66"/>
      <c r="S119" s="260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66"/>
      <c r="AH119" s="66"/>
      <c r="AI119" s="260"/>
      <c r="AJ119" s="22"/>
      <c r="AK119" s="22"/>
      <c r="AL119" s="22"/>
      <c r="AM119" s="22"/>
    </row>
    <row r="120" spans="1:48" x14ac:dyDescent="0.35">
      <c r="A120" s="234"/>
      <c r="B120" s="248" t="s">
        <v>62</v>
      </c>
      <c r="C120" s="234"/>
      <c r="D120" s="235"/>
      <c r="E120" s="234"/>
      <c r="F120" s="234"/>
      <c r="G120" s="340">
        <v>2.9499999999999998E-2</v>
      </c>
      <c r="H120" s="234"/>
      <c r="I120" s="234"/>
      <c r="J120" s="234"/>
      <c r="K120" s="340">
        <v>2.9499999999999998E-2</v>
      </c>
      <c r="L120" s="234"/>
      <c r="M120" s="234"/>
      <c r="N120" s="234"/>
      <c r="O120" s="234"/>
      <c r="P120" s="234"/>
      <c r="Q120" s="66"/>
      <c r="R120" s="66"/>
      <c r="S120" s="260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66"/>
      <c r="AH120" s="66"/>
      <c r="AI120" s="260"/>
      <c r="AJ120" s="22"/>
      <c r="AK120" s="22"/>
      <c r="AL120" s="22"/>
      <c r="AM120" s="22"/>
    </row>
    <row r="121" spans="1:48" s="22" customFormat="1" x14ac:dyDescent="0.35">
      <c r="D121" s="2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66"/>
      <c r="R121" s="66"/>
      <c r="S121" s="260"/>
      <c r="AG121" s="66"/>
      <c r="AH121" s="66"/>
      <c r="AI121" s="260"/>
      <c r="AN121" s="494"/>
      <c r="AO121" s="494"/>
      <c r="AP121" s="494"/>
      <c r="AQ121" s="494"/>
      <c r="AR121" s="494"/>
      <c r="AS121" s="494"/>
      <c r="AT121" s="494"/>
      <c r="AU121" s="494"/>
      <c r="AV121" s="494"/>
    </row>
    <row r="122" spans="1:48" s="22" customFormat="1" x14ac:dyDescent="0.35">
      <c r="D122" s="342">
        <v>0.64</v>
      </c>
      <c r="E122" s="210" t="s">
        <v>50</v>
      </c>
      <c r="F122" s="211"/>
      <c r="G122" s="212"/>
      <c r="H122" s="48"/>
      <c r="I122" s="48"/>
      <c r="J122" s="48"/>
      <c r="K122" s="21"/>
      <c r="L122" s="21"/>
      <c r="M122" s="21"/>
      <c r="N122" s="21"/>
      <c r="O122" s="21"/>
      <c r="P122" s="21"/>
      <c r="Q122" s="66"/>
      <c r="R122" s="66"/>
      <c r="S122" s="260"/>
      <c r="AG122" s="66"/>
      <c r="AH122" s="66"/>
      <c r="AI122" s="260"/>
      <c r="AN122" s="494"/>
      <c r="AO122" s="494"/>
      <c r="AP122" s="494"/>
      <c r="AQ122" s="494"/>
      <c r="AR122" s="494"/>
      <c r="AS122" s="494"/>
      <c r="AT122" s="494"/>
      <c r="AU122" s="494"/>
      <c r="AV122" s="494"/>
    </row>
    <row r="123" spans="1:48" s="22" customFormat="1" x14ac:dyDescent="0.35">
      <c r="D123" s="344">
        <v>0.18</v>
      </c>
      <c r="E123" s="214" t="s">
        <v>51</v>
      </c>
      <c r="F123" s="215"/>
      <c r="G123" s="216"/>
      <c r="H123" s="48"/>
      <c r="I123" s="48"/>
      <c r="J123" s="48"/>
      <c r="K123" s="21"/>
      <c r="L123" s="21"/>
      <c r="M123" s="21"/>
      <c r="N123" s="21"/>
      <c r="O123" s="21"/>
      <c r="P123" s="21"/>
      <c r="Q123" s="66"/>
      <c r="R123" s="66"/>
      <c r="S123" s="260"/>
      <c r="AG123" s="66"/>
      <c r="AH123" s="66"/>
      <c r="AI123" s="260"/>
      <c r="AN123" s="494"/>
      <c r="AO123" s="494"/>
      <c r="AP123" s="494"/>
      <c r="AQ123" s="494"/>
      <c r="AR123" s="494"/>
      <c r="AS123" s="494"/>
      <c r="AT123" s="494"/>
      <c r="AU123" s="494"/>
      <c r="AV123" s="494"/>
    </row>
    <row r="124" spans="1:48" s="22" customFormat="1" x14ac:dyDescent="0.35">
      <c r="D124" s="345">
        <v>0.18</v>
      </c>
      <c r="E124" s="218" t="s">
        <v>52</v>
      </c>
      <c r="F124" s="219"/>
      <c r="G124" s="220"/>
      <c r="H124" s="48"/>
      <c r="I124" s="48"/>
      <c r="J124" s="48"/>
      <c r="K124" s="21"/>
      <c r="L124" s="21"/>
      <c r="M124" s="21"/>
      <c r="N124" s="21"/>
      <c r="O124" s="21"/>
      <c r="P124" s="21"/>
      <c r="Q124" s="66"/>
      <c r="R124" s="66"/>
      <c r="S124" s="260"/>
      <c r="AG124" s="66"/>
      <c r="AH124" s="66"/>
      <c r="AI124" s="260"/>
      <c r="AN124" s="494"/>
      <c r="AO124" s="494"/>
      <c r="AP124" s="494"/>
      <c r="AQ124" s="494"/>
      <c r="AR124" s="494"/>
      <c r="AS124" s="494"/>
      <c r="AT124" s="494"/>
      <c r="AU124" s="494"/>
      <c r="AV124" s="494"/>
    </row>
    <row r="125" spans="1:48" x14ac:dyDescent="0.35">
      <c r="D125" s="346"/>
      <c r="E125" s="347"/>
      <c r="F125" s="346"/>
      <c r="G125" s="346"/>
      <c r="H125" s="22"/>
      <c r="I125" s="22"/>
      <c r="J125" s="22"/>
      <c r="K125" s="22"/>
      <c r="L125" s="22"/>
      <c r="Q125" s="66"/>
      <c r="R125" s="66"/>
      <c r="S125" s="260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66"/>
      <c r="AH125" s="66"/>
      <c r="AI125" s="260"/>
      <c r="AJ125" s="22"/>
      <c r="AK125" s="22"/>
      <c r="AL125" s="22"/>
      <c r="AM125" s="22"/>
    </row>
    <row r="126" spans="1:48" x14ac:dyDescent="0.35">
      <c r="G126" s="22"/>
      <c r="H126" s="22"/>
      <c r="I126" s="22"/>
      <c r="J126" s="343"/>
      <c r="K126" s="343"/>
      <c r="L126" s="343"/>
      <c r="M126" s="343"/>
      <c r="N126" s="343"/>
      <c r="Q126" s="240"/>
      <c r="R126" s="240"/>
      <c r="AG126" s="240"/>
      <c r="AH126" s="240"/>
    </row>
    <row r="127" spans="1:48" x14ac:dyDescent="0.35">
      <c r="G127" s="22"/>
      <c r="H127" s="22"/>
      <c r="I127" s="22"/>
      <c r="J127" s="343"/>
      <c r="K127" s="343"/>
      <c r="L127" s="343"/>
      <c r="M127" s="343"/>
      <c r="N127" s="343"/>
      <c r="Q127" s="240"/>
      <c r="R127" s="240"/>
      <c r="AG127" s="240"/>
      <c r="AH127" s="240"/>
    </row>
    <row r="128" spans="1:48" x14ac:dyDescent="0.35">
      <c r="G128" s="22"/>
      <c r="H128" s="22"/>
      <c r="I128" s="22"/>
      <c r="J128" s="343"/>
      <c r="K128" s="343"/>
      <c r="L128" s="343"/>
      <c r="M128" s="343"/>
      <c r="N128" s="343"/>
      <c r="Q128" s="240"/>
      <c r="R128" s="240"/>
      <c r="AG128" s="240"/>
      <c r="AH128" s="240"/>
    </row>
    <row r="129" spans="7:39" x14ac:dyDescent="0.35">
      <c r="G129" s="22"/>
      <c r="H129" s="22"/>
      <c r="I129" s="22"/>
      <c r="J129" s="343"/>
      <c r="K129" s="343"/>
      <c r="L129" s="343"/>
      <c r="M129" s="343"/>
      <c r="N129" s="343"/>
      <c r="Q129" s="240"/>
      <c r="R129" s="240"/>
      <c r="AG129" s="240"/>
      <c r="AH129" s="240"/>
    </row>
    <row r="130" spans="7:39" x14ac:dyDescent="0.35">
      <c r="G130" s="22"/>
      <c r="H130" s="22"/>
      <c r="I130" s="22"/>
      <c r="J130" s="343"/>
      <c r="K130" s="343"/>
      <c r="L130" s="343"/>
      <c r="M130" s="343"/>
      <c r="N130" s="343"/>
      <c r="Q130" s="240"/>
      <c r="R130" s="240"/>
      <c r="AG130" s="240"/>
      <c r="AH130" s="240"/>
    </row>
    <row r="131" spans="7:39" x14ac:dyDescent="0.35">
      <c r="G131" s="22"/>
      <c r="H131" s="22"/>
      <c r="I131" s="22"/>
      <c r="J131" s="343"/>
      <c r="K131" s="343"/>
      <c r="L131" s="343"/>
      <c r="M131" s="343"/>
      <c r="N131" s="343"/>
      <c r="Q131" s="240"/>
      <c r="R131" s="240"/>
      <c r="AG131" s="240"/>
      <c r="AH131" s="240"/>
    </row>
    <row r="132" spans="7:39" x14ac:dyDescent="0.35">
      <c r="G132" s="22"/>
      <c r="H132" s="22"/>
      <c r="I132" s="22"/>
      <c r="J132" s="343"/>
      <c r="K132" s="343"/>
      <c r="L132" s="343"/>
      <c r="M132" s="343"/>
      <c r="N132" s="343"/>
      <c r="Q132" s="240"/>
      <c r="AG132" s="240"/>
    </row>
    <row r="133" spans="7:39" x14ac:dyDescent="0.35">
      <c r="G133" s="22"/>
      <c r="H133" s="22"/>
      <c r="I133" s="22"/>
      <c r="J133" s="343"/>
      <c r="K133" s="343"/>
      <c r="L133" s="343"/>
      <c r="M133" s="343"/>
      <c r="N133" s="343"/>
      <c r="Q133" s="240"/>
      <c r="AG133" s="240"/>
    </row>
    <row r="134" spans="7:39" x14ac:dyDescent="0.35">
      <c r="G134" s="22"/>
      <c r="H134" s="22"/>
      <c r="I134" s="22"/>
      <c r="J134" s="343"/>
      <c r="K134" s="343"/>
      <c r="L134" s="343"/>
      <c r="M134" s="343"/>
      <c r="N134" s="343"/>
      <c r="Q134" s="240"/>
      <c r="AG134" s="240"/>
    </row>
    <row r="135" spans="7:39" x14ac:dyDescent="0.35">
      <c r="G135" s="22"/>
      <c r="H135" s="22"/>
      <c r="I135" s="22"/>
      <c r="J135" s="343"/>
      <c r="K135" s="343"/>
      <c r="L135" s="343"/>
      <c r="M135" s="343"/>
      <c r="N135" s="343"/>
      <c r="Q135" s="240"/>
      <c r="AG135" s="240"/>
    </row>
    <row r="136" spans="7:39" x14ac:dyDescent="0.35">
      <c r="G136" s="22"/>
      <c r="H136" s="22"/>
      <c r="I136" s="22"/>
      <c r="J136" s="343"/>
      <c r="K136" s="343"/>
      <c r="L136" s="343"/>
      <c r="M136" s="343"/>
      <c r="N136" s="343"/>
      <c r="Q136" s="240"/>
      <c r="AG136" s="240"/>
    </row>
    <row r="137" spans="7:39" x14ac:dyDescent="0.35">
      <c r="G137" s="22"/>
      <c r="H137" s="22"/>
      <c r="I137" s="22"/>
      <c r="J137" s="343"/>
      <c r="K137" s="343"/>
      <c r="L137" s="343"/>
      <c r="M137" s="343"/>
      <c r="N137" s="343"/>
      <c r="Q137" s="240"/>
      <c r="AG137" s="240"/>
    </row>
    <row r="138" spans="7:39" x14ac:dyDescent="0.35">
      <c r="G138" s="22"/>
      <c r="H138" s="22"/>
      <c r="I138" s="22"/>
      <c r="J138" s="343"/>
      <c r="K138" s="343"/>
      <c r="L138" s="343"/>
      <c r="M138" s="343"/>
      <c r="Q138" s="240"/>
      <c r="R138" s="240"/>
      <c r="AG138" s="240"/>
      <c r="AH138" s="240"/>
    </row>
    <row r="139" spans="7:39" x14ac:dyDescent="0.35">
      <c r="G139" s="22"/>
      <c r="H139" s="22"/>
      <c r="I139" s="22"/>
      <c r="J139" s="343"/>
      <c r="K139" s="343"/>
      <c r="L139" s="343"/>
      <c r="M139" s="343"/>
      <c r="Q139" s="21"/>
      <c r="R139" s="21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1"/>
      <c r="AH139" s="21"/>
      <c r="AI139" s="22"/>
      <c r="AJ139" s="22"/>
      <c r="AK139" s="22"/>
      <c r="AL139" s="22"/>
      <c r="AM139" s="22"/>
    </row>
    <row r="140" spans="7:39" x14ac:dyDescent="0.35">
      <c r="G140" s="22"/>
      <c r="H140" s="22"/>
      <c r="I140" s="22"/>
      <c r="J140" s="343"/>
      <c r="K140" s="343"/>
      <c r="L140" s="343"/>
      <c r="M140" s="343"/>
      <c r="Q140" s="21"/>
      <c r="R140" s="343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1"/>
      <c r="AH140" s="343"/>
      <c r="AI140" s="22"/>
      <c r="AJ140" s="22"/>
      <c r="AK140" s="22"/>
      <c r="AL140" s="22"/>
      <c r="AM140" s="22"/>
    </row>
    <row r="141" spans="7:39" x14ac:dyDescent="0.35">
      <c r="G141" s="22"/>
      <c r="H141" s="22"/>
      <c r="I141" s="22"/>
      <c r="J141" s="343"/>
      <c r="K141" s="343"/>
      <c r="L141" s="343"/>
      <c r="M141" s="343"/>
      <c r="Q141" s="21"/>
      <c r="R141" s="343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1"/>
      <c r="AH141" s="343"/>
      <c r="AI141" s="22"/>
      <c r="AJ141" s="22"/>
      <c r="AK141" s="22"/>
      <c r="AL141" s="22"/>
      <c r="AM141" s="22"/>
    </row>
    <row r="142" spans="7:39" x14ac:dyDescent="0.35">
      <c r="G142" s="22"/>
      <c r="H142" s="22"/>
      <c r="I142" s="22"/>
      <c r="J142" s="343"/>
      <c r="K142" s="343"/>
      <c r="L142" s="343"/>
      <c r="M142" s="343"/>
      <c r="Q142" s="21"/>
      <c r="R142" s="343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1"/>
      <c r="AH142" s="343"/>
      <c r="AI142" s="22"/>
      <c r="AJ142" s="22"/>
      <c r="AK142" s="22"/>
      <c r="AL142" s="22"/>
      <c r="AM142" s="22"/>
    </row>
    <row r="143" spans="7:39" x14ac:dyDescent="0.35">
      <c r="G143" s="22"/>
      <c r="H143" s="22"/>
      <c r="I143" s="22"/>
      <c r="J143" s="343"/>
      <c r="K143" s="343"/>
      <c r="L143" s="343"/>
      <c r="M143" s="343"/>
    </row>
    <row r="144" spans="7:39" x14ac:dyDescent="0.35">
      <c r="G144" s="22"/>
      <c r="H144" s="22"/>
      <c r="I144" s="22"/>
      <c r="J144" s="343"/>
      <c r="K144" s="343"/>
      <c r="L144" s="343"/>
      <c r="M144" s="343"/>
    </row>
    <row r="145" spans="7:13" x14ac:dyDescent="0.35">
      <c r="G145" s="22"/>
      <c r="H145" s="22"/>
      <c r="I145" s="22"/>
      <c r="J145" s="343"/>
      <c r="K145" s="343"/>
      <c r="L145" s="343"/>
      <c r="M145" s="343"/>
    </row>
    <row r="146" spans="7:13" x14ac:dyDescent="0.35">
      <c r="G146" s="22"/>
      <c r="H146" s="22"/>
      <c r="I146" s="22"/>
      <c r="J146" s="343"/>
      <c r="K146" s="343"/>
      <c r="L146" s="343"/>
      <c r="M146" s="343"/>
    </row>
    <row r="147" spans="7:13" x14ac:dyDescent="0.35">
      <c r="G147" s="22"/>
      <c r="H147" s="22"/>
      <c r="I147" s="22"/>
      <c r="J147" s="343"/>
      <c r="K147" s="343"/>
      <c r="L147" s="343"/>
      <c r="M147" s="343"/>
    </row>
    <row r="148" spans="7:13" x14ac:dyDescent="0.35">
      <c r="G148" s="22"/>
      <c r="H148" s="22"/>
      <c r="I148" s="22"/>
      <c r="J148" s="343"/>
      <c r="K148" s="343"/>
      <c r="L148" s="343"/>
      <c r="M148" s="343"/>
    </row>
    <row r="149" spans="7:13" x14ac:dyDescent="0.35">
      <c r="G149" s="22"/>
      <c r="H149" s="22"/>
      <c r="I149" s="22"/>
      <c r="J149" s="343"/>
      <c r="K149" s="343"/>
      <c r="L149" s="343"/>
      <c r="M149" s="343"/>
    </row>
    <row r="150" spans="7:13" x14ac:dyDescent="0.35">
      <c r="G150" s="22"/>
      <c r="H150" s="22"/>
      <c r="I150" s="22"/>
      <c r="J150" s="343"/>
      <c r="K150" s="343"/>
      <c r="L150" s="343"/>
      <c r="M150" s="343"/>
    </row>
    <row r="151" spans="7:13" x14ac:dyDescent="0.35">
      <c r="G151" s="22"/>
      <c r="H151" s="22"/>
      <c r="I151" s="22"/>
      <c r="J151" s="343"/>
      <c r="K151" s="343"/>
      <c r="L151" s="343"/>
      <c r="M151" s="343"/>
    </row>
    <row r="152" spans="7:13" x14ac:dyDescent="0.35">
      <c r="G152" s="22"/>
      <c r="H152" s="22"/>
      <c r="I152" s="22"/>
      <c r="J152" s="343"/>
      <c r="K152" s="343"/>
      <c r="L152" s="343"/>
      <c r="M152" s="343"/>
    </row>
    <row r="153" spans="7:13" x14ac:dyDescent="0.35">
      <c r="G153" s="22"/>
      <c r="H153" s="22"/>
      <c r="I153" s="22"/>
      <c r="J153" s="343"/>
      <c r="K153" s="343"/>
      <c r="L153" s="343"/>
      <c r="M153" s="343"/>
    </row>
    <row r="154" spans="7:13" x14ac:dyDescent="0.35">
      <c r="G154" s="22"/>
      <c r="H154" s="22"/>
      <c r="I154" s="22"/>
      <c r="J154" s="343"/>
      <c r="K154" s="343"/>
      <c r="L154" s="343"/>
      <c r="M154" s="343"/>
    </row>
    <row r="155" spans="7:13" x14ac:dyDescent="0.35">
      <c r="G155" s="22"/>
      <c r="H155" s="22"/>
      <c r="I155" s="22"/>
      <c r="J155" s="343"/>
      <c r="K155" s="343"/>
      <c r="L155" s="343"/>
      <c r="M155" s="343"/>
    </row>
    <row r="156" spans="7:13" x14ac:dyDescent="0.35">
      <c r="G156" s="22"/>
      <c r="H156" s="22"/>
      <c r="I156" s="22"/>
      <c r="J156" s="343"/>
      <c r="K156" s="343"/>
      <c r="L156" s="343"/>
      <c r="M156" s="343"/>
    </row>
    <row r="157" spans="7:13" x14ac:dyDescent="0.35">
      <c r="G157" s="22"/>
      <c r="H157" s="22"/>
      <c r="I157" s="22"/>
      <c r="J157" s="343"/>
      <c r="K157" s="343"/>
      <c r="L157" s="343"/>
      <c r="M157" s="343"/>
    </row>
    <row r="158" spans="7:13" x14ac:dyDescent="0.35">
      <c r="G158" s="22"/>
      <c r="H158" s="22"/>
      <c r="I158" s="22"/>
      <c r="J158" s="343"/>
      <c r="K158" s="343"/>
      <c r="L158" s="343"/>
      <c r="M158" s="343"/>
    </row>
    <row r="159" spans="7:13" x14ac:dyDescent="0.35">
      <c r="G159" s="22"/>
      <c r="H159" s="22"/>
      <c r="I159" s="22"/>
      <c r="J159" s="343"/>
      <c r="K159" s="343"/>
      <c r="L159" s="343"/>
      <c r="M159" s="343"/>
    </row>
    <row r="160" spans="7:13" x14ac:dyDescent="0.35">
      <c r="G160" s="22"/>
      <c r="H160" s="22"/>
      <c r="I160" s="22"/>
      <c r="J160" s="343"/>
      <c r="K160" s="343"/>
      <c r="L160" s="343"/>
      <c r="M160" s="343"/>
    </row>
    <row r="161" spans="7:13" x14ac:dyDescent="0.35">
      <c r="G161" s="22"/>
      <c r="H161" s="22"/>
      <c r="I161" s="22"/>
      <c r="J161" s="343"/>
      <c r="K161" s="343"/>
      <c r="L161" s="343"/>
      <c r="M161" s="343"/>
    </row>
    <row r="162" spans="7:13" x14ac:dyDescent="0.35">
      <c r="G162" s="22"/>
      <c r="H162" s="22"/>
      <c r="I162" s="22"/>
      <c r="J162" s="343"/>
      <c r="K162" s="343"/>
      <c r="L162" s="343"/>
      <c r="M162" s="343"/>
    </row>
    <row r="163" spans="7:13" x14ac:dyDescent="0.35">
      <c r="G163" s="22"/>
      <c r="H163" s="22"/>
      <c r="I163" s="22"/>
      <c r="J163" s="343"/>
      <c r="K163" s="343"/>
      <c r="L163" s="343"/>
      <c r="M163" s="343"/>
    </row>
    <row r="164" spans="7:13" x14ac:dyDescent="0.35">
      <c r="G164" s="22"/>
      <c r="H164" s="22"/>
      <c r="I164" s="22"/>
      <c r="J164" s="343"/>
      <c r="K164" s="343"/>
      <c r="L164" s="343"/>
      <c r="M164" s="343"/>
    </row>
    <row r="165" spans="7:13" x14ac:dyDescent="0.35">
      <c r="G165" s="22"/>
      <c r="H165" s="22"/>
      <c r="I165" s="22"/>
      <c r="J165" s="343"/>
      <c r="K165" s="343"/>
      <c r="L165" s="343"/>
      <c r="M165" s="343"/>
    </row>
    <row r="166" spans="7:13" x14ac:dyDescent="0.35">
      <c r="G166" s="22"/>
      <c r="H166" s="22"/>
      <c r="I166" s="22"/>
      <c r="J166" s="343"/>
      <c r="K166" s="343"/>
      <c r="L166" s="343"/>
      <c r="M166" s="343"/>
    </row>
    <row r="167" spans="7:13" x14ac:dyDescent="0.35">
      <c r="G167" s="22"/>
      <c r="H167" s="22"/>
      <c r="I167" s="22"/>
      <c r="J167" s="343"/>
      <c r="K167" s="343"/>
      <c r="L167" s="343"/>
      <c r="M167" s="343"/>
    </row>
    <row r="168" spans="7:13" x14ac:dyDescent="0.35">
      <c r="G168" s="22"/>
      <c r="H168" s="22"/>
      <c r="I168" s="22"/>
      <c r="J168" s="343"/>
      <c r="K168" s="343"/>
      <c r="L168" s="343"/>
      <c r="M168" s="343"/>
    </row>
    <row r="169" spans="7:13" x14ac:dyDescent="0.35">
      <c r="G169" s="22"/>
      <c r="H169" s="22"/>
      <c r="I169" s="22"/>
      <c r="J169" s="343"/>
      <c r="K169" s="343"/>
      <c r="L169" s="343"/>
      <c r="M169" s="343"/>
    </row>
    <row r="170" spans="7:13" x14ac:dyDescent="0.35">
      <c r="G170" s="22"/>
      <c r="H170" s="22"/>
      <c r="I170" s="22"/>
      <c r="J170" s="343"/>
      <c r="K170" s="343"/>
      <c r="L170" s="343"/>
      <c r="M170" s="343"/>
    </row>
    <row r="171" spans="7:13" x14ac:dyDescent="0.35">
      <c r="G171" s="22"/>
      <c r="H171" s="22"/>
      <c r="I171" s="22"/>
      <c r="J171" s="343"/>
      <c r="K171" s="343"/>
      <c r="L171" s="343"/>
      <c r="M171" s="343"/>
    </row>
    <row r="172" spans="7:13" x14ac:dyDescent="0.35">
      <c r="G172" s="22"/>
      <c r="H172" s="22"/>
      <c r="I172" s="22"/>
      <c r="J172" s="343"/>
      <c r="K172" s="343"/>
      <c r="L172" s="343"/>
      <c r="M172" s="343"/>
    </row>
    <row r="173" spans="7:13" x14ac:dyDescent="0.35">
      <c r="G173" s="22"/>
      <c r="H173" s="22"/>
      <c r="I173" s="22"/>
      <c r="J173" s="343"/>
      <c r="K173" s="343"/>
      <c r="L173" s="343"/>
      <c r="M173" s="343"/>
    </row>
    <row r="174" spans="7:13" x14ac:dyDescent="0.35">
      <c r="G174" s="22"/>
      <c r="H174" s="22"/>
      <c r="I174" s="22"/>
      <c r="J174" s="343"/>
      <c r="K174" s="343"/>
      <c r="L174" s="343"/>
      <c r="M174" s="343"/>
    </row>
    <row r="175" spans="7:13" x14ac:dyDescent="0.35">
      <c r="G175" s="22"/>
      <c r="H175" s="22"/>
      <c r="I175" s="22"/>
      <c r="J175" s="343"/>
      <c r="K175" s="343"/>
      <c r="L175" s="343"/>
      <c r="M175" s="343"/>
    </row>
    <row r="176" spans="7:13" x14ac:dyDescent="0.35">
      <c r="G176" s="22"/>
      <c r="H176" s="22"/>
      <c r="I176" s="22"/>
      <c r="J176" s="343"/>
      <c r="K176" s="343"/>
      <c r="L176" s="343"/>
      <c r="M176" s="343"/>
    </row>
    <row r="177" spans="7:13" x14ac:dyDescent="0.35">
      <c r="G177" s="22"/>
      <c r="H177" s="22"/>
      <c r="I177" s="22"/>
      <c r="J177" s="343"/>
      <c r="K177" s="343"/>
      <c r="L177" s="343"/>
      <c r="M177" s="343"/>
    </row>
    <row r="178" spans="7:13" x14ac:dyDescent="0.35">
      <c r="G178" s="22"/>
      <c r="H178" s="22"/>
      <c r="I178" s="22"/>
      <c r="J178" s="343"/>
      <c r="K178" s="343"/>
      <c r="L178" s="343"/>
      <c r="M178" s="343"/>
    </row>
    <row r="179" spans="7:13" x14ac:dyDescent="0.35">
      <c r="G179" s="22"/>
      <c r="H179" s="22"/>
      <c r="I179" s="22"/>
      <c r="J179" s="343"/>
      <c r="K179" s="343"/>
      <c r="L179" s="343"/>
      <c r="M179" s="343"/>
    </row>
    <row r="180" spans="7:13" x14ac:dyDescent="0.35">
      <c r="G180" s="22"/>
      <c r="H180" s="22"/>
      <c r="I180" s="22"/>
      <c r="J180" s="343"/>
      <c r="K180" s="343"/>
      <c r="L180" s="343"/>
      <c r="M180" s="343"/>
    </row>
    <row r="181" spans="7:13" x14ac:dyDescent="0.35">
      <c r="G181" s="22"/>
      <c r="H181" s="22"/>
      <c r="I181" s="22"/>
      <c r="J181" s="343"/>
      <c r="K181" s="343"/>
      <c r="L181" s="343"/>
      <c r="M181" s="343"/>
    </row>
    <row r="182" spans="7:13" x14ac:dyDescent="0.35">
      <c r="G182" s="22"/>
      <c r="H182" s="22"/>
      <c r="I182" s="22"/>
      <c r="J182" s="343"/>
      <c r="K182" s="343"/>
      <c r="L182" s="343"/>
      <c r="M182" s="343"/>
    </row>
    <row r="183" spans="7:13" x14ac:dyDescent="0.35">
      <c r="G183" s="22"/>
      <c r="H183" s="22"/>
      <c r="I183" s="22"/>
      <c r="J183" s="343"/>
      <c r="K183" s="343"/>
      <c r="L183" s="343"/>
      <c r="M183" s="343"/>
    </row>
    <row r="184" spans="7:13" x14ac:dyDescent="0.35">
      <c r="G184" s="22"/>
      <c r="H184" s="22"/>
      <c r="I184" s="22"/>
      <c r="J184" s="343"/>
      <c r="K184" s="343"/>
      <c r="L184" s="343"/>
      <c r="M184" s="343"/>
    </row>
    <row r="185" spans="7:13" x14ac:dyDescent="0.35">
      <c r="G185" s="22"/>
      <c r="H185" s="22"/>
      <c r="I185" s="22"/>
      <c r="J185" s="343"/>
      <c r="K185" s="343"/>
      <c r="L185" s="343"/>
      <c r="M185" s="343"/>
    </row>
    <row r="186" spans="7:13" x14ac:dyDescent="0.35">
      <c r="G186" s="22"/>
      <c r="H186" s="22"/>
      <c r="I186" s="22"/>
      <c r="J186" s="343"/>
      <c r="K186" s="343"/>
      <c r="L186" s="343"/>
      <c r="M186" s="343"/>
    </row>
    <row r="187" spans="7:13" x14ac:dyDescent="0.35">
      <c r="G187" s="22"/>
      <c r="H187" s="22"/>
      <c r="I187" s="22"/>
      <c r="J187" s="343"/>
      <c r="K187" s="343"/>
      <c r="L187" s="343"/>
      <c r="M187" s="343"/>
    </row>
    <row r="188" spans="7:13" x14ac:dyDescent="0.35">
      <c r="G188" s="22"/>
      <c r="H188" s="22"/>
      <c r="I188" s="22"/>
      <c r="J188" s="343"/>
      <c r="K188" s="343"/>
      <c r="L188" s="343"/>
      <c r="M188" s="343"/>
    </row>
    <row r="189" spans="7:13" x14ac:dyDescent="0.35">
      <c r="G189" s="22"/>
      <c r="H189" s="22"/>
      <c r="I189" s="22"/>
      <c r="J189" s="343"/>
      <c r="K189" s="343"/>
      <c r="L189" s="343"/>
      <c r="M189" s="343"/>
    </row>
    <row r="190" spans="7:13" x14ac:dyDescent="0.35">
      <c r="G190" s="22"/>
      <c r="H190" s="22"/>
      <c r="I190" s="22"/>
      <c r="J190" s="343"/>
      <c r="K190" s="343"/>
      <c r="L190" s="343"/>
      <c r="M190" s="343"/>
    </row>
    <row r="191" spans="7:13" x14ac:dyDescent="0.35">
      <c r="G191" s="22"/>
      <c r="H191" s="22"/>
      <c r="I191" s="22"/>
      <c r="J191" s="343"/>
      <c r="K191" s="343"/>
      <c r="L191" s="343"/>
      <c r="M191" s="343"/>
    </row>
    <row r="192" spans="7:13" x14ac:dyDescent="0.35">
      <c r="G192" s="22"/>
      <c r="H192" s="22"/>
      <c r="I192" s="22"/>
      <c r="J192" s="343"/>
      <c r="K192" s="343"/>
      <c r="L192" s="343"/>
      <c r="M192" s="343"/>
    </row>
    <row r="193" spans="7:13" x14ac:dyDescent="0.35">
      <c r="G193" s="22"/>
      <c r="H193" s="22"/>
      <c r="I193" s="22"/>
      <c r="J193" s="343"/>
      <c r="K193" s="343"/>
      <c r="L193" s="343"/>
      <c r="M193" s="343"/>
    </row>
    <row r="194" spans="7:13" x14ac:dyDescent="0.35">
      <c r="G194" s="22"/>
      <c r="H194" s="22"/>
      <c r="I194" s="22"/>
      <c r="J194" s="343"/>
      <c r="K194" s="343"/>
      <c r="L194" s="343"/>
      <c r="M194" s="343"/>
    </row>
    <row r="195" spans="7:13" x14ac:dyDescent="0.35">
      <c r="G195" s="22"/>
      <c r="H195" s="22"/>
      <c r="I195" s="22"/>
      <c r="J195" s="343"/>
      <c r="K195" s="343"/>
      <c r="L195" s="343"/>
      <c r="M195" s="343"/>
    </row>
    <row r="196" spans="7:13" x14ac:dyDescent="0.35">
      <c r="G196" s="22"/>
      <c r="H196" s="22"/>
      <c r="I196" s="22"/>
      <c r="J196" s="343"/>
      <c r="K196" s="343"/>
      <c r="L196" s="343"/>
      <c r="M196" s="343"/>
    </row>
    <row r="197" spans="7:13" x14ac:dyDescent="0.35">
      <c r="G197" s="22"/>
      <c r="H197" s="22"/>
      <c r="I197" s="22"/>
      <c r="J197" s="343"/>
      <c r="K197" s="343"/>
      <c r="L197" s="343"/>
      <c r="M197" s="343"/>
    </row>
    <row r="198" spans="7:13" x14ac:dyDescent="0.35">
      <c r="G198" s="22"/>
      <c r="H198" s="22"/>
      <c r="I198" s="22"/>
      <c r="J198" s="343"/>
      <c r="K198" s="343"/>
      <c r="L198" s="343"/>
      <c r="M198" s="343"/>
    </row>
    <row r="199" spans="7:13" x14ac:dyDescent="0.35">
      <c r="G199" s="22"/>
      <c r="H199" s="22"/>
      <c r="I199" s="22"/>
      <c r="J199" s="343"/>
      <c r="K199" s="343"/>
      <c r="L199" s="343"/>
      <c r="M199" s="343"/>
    </row>
    <row r="200" spans="7:13" x14ac:dyDescent="0.35">
      <c r="G200" s="22"/>
      <c r="H200" s="22"/>
      <c r="I200" s="22"/>
      <c r="J200" s="343"/>
      <c r="K200" s="343"/>
      <c r="L200" s="343"/>
      <c r="M200" s="343"/>
    </row>
    <row r="201" spans="7:13" x14ac:dyDescent="0.35">
      <c r="G201" s="22"/>
      <c r="H201" s="22"/>
      <c r="I201" s="22"/>
      <c r="J201" s="343"/>
      <c r="K201" s="343"/>
      <c r="L201" s="343"/>
      <c r="M201" s="343"/>
    </row>
    <row r="202" spans="7:13" x14ac:dyDescent="0.35">
      <c r="G202" s="22"/>
      <c r="H202" s="22"/>
      <c r="I202" s="22"/>
      <c r="J202" s="343"/>
      <c r="K202" s="343"/>
      <c r="L202" s="343"/>
      <c r="M202" s="343"/>
    </row>
    <row r="203" spans="7:13" x14ac:dyDescent="0.35">
      <c r="G203" s="22"/>
      <c r="H203" s="22"/>
      <c r="I203" s="22"/>
      <c r="J203" s="343"/>
      <c r="K203" s="343"/>
      <c r="L203" s="343"/>
      <c r="M203" s="343"/>
    </row>
    <row r="204" spans="7:13" x14ac:dyDescent="0.35">
      <c r="G204" s="22"/>
      <c r="H204" s="22"/>
      <c r="I204" s="22"/>
      <c r="J204" s="343"/>
      <c r="K204" s="343"/>
      <c r="L204" s="343"/>
      <c r="M204" s="343"/>
    </row>
    <row r="205" spans="7:13" x14ac:dyDescent="0.35">
      <c r="G205" s="22"/>
      <c r="H205" s="22"/>
      <c r="I205" s="22"/>
      <c r="J205" s="343"/>
      <c r="K205" s="343"/>
      <c r="L205" s="343"/>
      <c r="M205" s="343"/>
    </row>
    <row r="206" spans="7:13" x14ac:dyDescent="0.35">
      <c r="G206" s="22"/>
      <c r="H206" s="22"/>
      <c r="I206" s="22"/>
      <c r="J206" s="343"/>
      <c r="K206" s="343"/>
      <c r="L206" s="343"/>
      <c r="M206" s="343"/>
    </row>
    <row r="207" spans="7:13" x14ac:dyDescent="0.35">
      <c r="G207" s="22"/>
      <c r="H207" s="22"/>
      <c r="I207" s="22"/>
      <c r="J207" s="343"/>
      <c r="K207" s="343"/>
      <c r="L207" s="343"/>
      <c r="M207" s="343"/>
    </row>
    <row r="208" spans="7:13" x14ac:dyDescent="0.35">
      <c r="G208" s="22"/>
      <c r="H208" s="22"/>
      <c r="I208" s="22"/>
      <c r="J208" s="343"/>
      <c r="K208" s="343"/>
      <c r="L208" s="343"/>
      <c r="M208" s="343"/>
    </row>
    <row r="209" spans="7:13" x14ac:dyDescent="0.35">
      <c r="G209" s="22"/>
      <c r="H209" s="22"/>
      <c r="I209" s="22"/>
      <c r="J209" s="343"/>
      <c r="K209" s="343"/>
      <c r="L209" s="343"/>
      <c r="M209" s="343"/>
    </row>
    <row r="210" spans="7:13" x14ac:dyDescent="0.35">
      <c r="G210" s="22"/>
      <c r="H210" s="22"/>
      <c r="I210" s="22"/>
      <c r="J210" s="343"/>
      <c r="K210" s="343"/>
      <c r="L210" s="343"/>
      <c r="M210" s="343"/>
    </row>
    <row r="211" spans="7:13" x14ac:dyDescent="0.35">
      <c r="G211" s="22"/>
      <c r="H211" s="22"/>
      <c r="I211" s="22"/>
      <c r="J211" s="343"/>
      <c r="K211" s="343"/>
      <c r="L211" s="343"/>
      <c r="M211" s="343"/>
    </row>
    <row r="212" spans="7:13" x14ac:dyDescent="0.35">
      <c r="G212" s="22"/>
      <c r="H212" s="22"/>
      <c r="I212" s="22"/>
      <c r="J212" s="343"/>
      <c r="K212" s="343"/>
      <c r="L212" s="343"/>
      <c r="M212" s="343"/>
    </row>
    <row r="213" spans="7:13" x14ac:dyDescent="0.35">
      <c r="G213" s="22"/>
      <c r="H213" s="22"/>
      <c r="I213" s="22"/>
      <c r="J213" s="343"/>
      <c r="K213" s="343"/>
      <c r="L213" s="343"/>
      <c r="M213" s="343"/>
    </row>
    <row r="214" spans="7:13" x14ac:dyDescent="0.35">
      <c r="G214" s="22"/>
      <c r="H214" s="22"/>
      <c r="I214" s="22"/>
      <c r="J214" s="343"/>
      <c r="K214" s="343"/>
      <c r="L214" s="343"/>
      <c r="M214" s="343"/>
    </row>
    <row r="215" spans="7:13" x14ac:dyDescent="0.35">
      <c r="G215" s="22"/>
      <c r="H215" s="22"/>
      <c r="I215" s="22"/>
      <c r="J215" s="343"/>
      <c r="K215" s="343"/>
      <c r="L215" s="343"/>
      <c r="M215" s="343"/>
    </row>
    <row r="216" spans="7:13" x14ac:dyDescent="0.35">
      <c r="G216" s="22"/>
      <c r="H216" s="22"/>
      <c r="I216" s="22"/>
      <c r="J216" s="343"/>
      <c r="K216" s="343"/>
      <c r="L216" s="343"/>
      <c r="M216" s="343"/>
    </row>
    <row r="217" spans="7:13" x14ac:dyDescent="0.35">
      <c r="G217" s="22"/>
      <c r="H217" s="22"/>
      <c r="I217" s="22"/>
      <c r="J217" s="343"/>
      <c r="K217" s="343"/>
      <c r="L217" s="343"/>
      <c r="M217" s="343"/>
    </row>
    <row r="218" spans="7:13" x14ac:dyDescent="0.35">
      <c r="G218" s="22"/>
      <c r="H218" s="22"/>
      <c r="I218" s="22"/>
      <c r="J218" s="343"/>
      <c r="K218" s="343"/>
      <c r="L218" s="343"/>
      <c r="M218" s="343"/>
    </row>
    <row r="219" spans="7:13" x14ac:dyDescent="0.35">
      <c r="G219" s="22"/>
      <c r="H219" s="22"/>
      <c r="I219" s="22"/>
      <c r="J219" s="343"/>
      <c r="K219" s="343"/>
      <c r="L219" s="343"/>
      <c r="M219" s="343"/>
    </row>
    <row r="220" spans="7:13" x14ac:dyDescent="0.35">
      <c r="G220" s="22"/>
      <c r="H220" s="22"/>
      <c r="I220" s="22"/>
      <c r="J220" s="343"/>
      <c r="K220" s="343"/>
      <c r="L220" s="343"/>
      <c r="M220" s="343"/>
    </row>
    <row r="221" spans="7:13" x14ac:dyDescent="0.35">
      <c r="G221" s="22"/>
      <c r="H221" s="22"/>
      <c r="I221" s="22"/>
      <c r="J221" s="343"/>
      <c r="K221" s="343"/>
      <c r="L221" s="343"/>
      <c r="M221" s="343"/>
    </row>
    <row r="222" spans="7:13" x14ac:dyDescent="0.35">
      <c r="G222" s="22"/>
      <c r="H222" s="22"/>
      <c r="I222" s="22"/>
      <c r="J222" s="343"/>
      <c r="K222" s="343"/>
      <c r="L222" s="343"/>
      <c r="M222" s="343"/>
    </row>
    <row r="223" spans="7:13" x14ac:dyDescent="0.35">
      <c r="G223" s="22"/>
      <c r="H223" s="22"/>
      <c r="I223" s="22"/>
      <c r="J223" s="343"/>
      <c r="K223" s="343"/>
      <c r="L223" s="343"/>
      <c r="M223" s="343"/>
    </row>
    <row r="224" spans="7:13" x14ac:dyDescent="0.35">
      <c r="G224" s="22"/>
      <c r="H224" s="22"/>
      <c r="I224" s="22"/>
      <c r="J224" s="343"/>
      <c r="K224" s="343"/>
      <c r="L224" s="343"/>
      <c r="M224" s="343"/>
    </row>
    <row r="225" spans="7:13" x14ac:dyDescent="0.35">
      <c r="G225" s="22"/>
      <c r="H225" s="22"/>
      <c r="I225" s="22"/>
      <c r="J225" s="343"/>
      <c r="K225" s="343"/>
      <c r="L225" s="343"/>
      <c r="M225" s="343"/>
    </row>
    <row r="226" spans="7:13" x14ac:dyDescent="0.35">
      <c r="G226" s="22"/>
      <c r="H226" s="22"/>
      <c r="I226" s="22"/>
      <c r="J226" s="343"/>
      <c r="K226" s="343"/>
      <c r="L226" s="343"/>
      <c r="M226" s="343"/>
    </row>
    <row r="227" spans="7:13" x14ac:dyDescent="0.35">
      <c r="G227" s="22"/>
      <c r="H227" s="22"/>
      <c r="I227" s="22"/>
      <c r="J227" s="343"/>
      <c r="K227" s="343"/>
      <c r="L227" s="343"/>
      <c r="M227" s="343"/>
    </row>
    <row r="228" spans="7:13" x14ac:dyDescent="0.35">
      <c r="G228" s="22"/>
      <c r="H228" s="22"/>
      <c r="I228" s="22"/>
      <c r="J228" s="343"/>
      <c r="K228" s="343"/>
      <c r="L228" s="343"/>
      <c r="M228" s="343"/>
    </row>
    <row r="229" spans="7:13" x14ac:dyDescent="0.35">
      <c r="G229" s="22"/>
      <c r="H229" s="22"/>
      <c r="I229" s="22"/>
      <c r="J229" s="343"/>
      <c r="K229" s="343"/>
      <c r="L229" s="343"/>
      <c r="M229" s="343"/>
    </row>
    <row r="230" spans="7:13" x14ac:dyDescent="0.35">
      <c r="G230" s="22"/>
      <c r="H230" s="22"/>
      <c r="I230" s="22"/>
      <c r="J230" s="343"/>
      <c r="K230" s="343"/>
      <c r="L230" s="343"/>
      <c r="M230" s="343"/>
    </row>
    <row r="231" spans="7:13" x14ac:dyDescent="0.35">
      <c r="G231" s="22"/>
      <c r="H231" s="22"/>
      <c r="I231" s="22"/>
      <c r="J231" s="343"/>
      <c r="K231" s="343"/>
      <c r="L231" s="343"/>
      <c r="M231" s="343"/>
    </row>
    <row r="232" spans="7:13" x14ac:dyDescent="0.35">
      <c r="G232" s="22"/>
      <c r="H232" s="22"/>
      <c r="I232" s="22"/>
      <c r="J232" s="343"/>
      <c r="K232" s="343"/>
      <c r="L232" s="343"/>
      <c r="M232" s="343"/>
    </row>
    <row r="233" spans="7:13" x14ac:dyDescent="0.35">
      <c r="G233" s="22"/>
      <c r="H233" s="22"/>
      <c r="I233" s="22"/>
      <c r="J233" s="343"/>
      <c r="K233" s="343"/>
      <c r="L233" s="343"/>
      <c r="M233" s="343"/>
    </row>
  </sheetData>
  <mergeCells count="20">
    <mergeCell ref="B66:J66"/>
    <mergeCell ref="A3:H3"/>
    <mergeCell ref="B10:J10"/>
    <mergeCell ref="B11:J11"/>
    <mergeCell ref="D14:M14"/>
    <mergeCell ref="G20:I20"/>
    <mergeCell ref="K20:M20"/>
    <mergeCell ref="O20:P20"/>
    <mergeCell ref="D21:D22"/>
    <mergeCell ref="O21:O22"/>
    <mergeCell ref="P21:P22"/>
    <mergeCell ref="B61:D61"/>
    <mergeCell ref="B117:D117"/>
    <mergeCell ref="B67:J67"/>
    <mergeCell ref="G76:I76"/>
    <mergeCell ref="K76:M76"/>
    <mergeCell ref="O76:P76"/>
    <mergeCell ref="D77:D78"/>
    <mergeCell ref="O77:O78"/>
    <mergeCell ref="P77:P78"/>
  </mergeCells>
  <conditionalFormatting sqref="N127:N137 J188:J233 J126:N126 J127:M187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K188:M233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H122:J124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G122:G124">
    <cfRule type="cellIs" dxfId="41" priority="1" operator="lessThan">
      <formula>0</formula>
    </cfRule>
    <cfRule type="cellIs" dxfId="40" priority="2" operator="greaterThan">
      <formula>0</formula>
    </cfRule>
  </conditionalFormatting>
  <dataValidations count="5">
    <dataValidation type="list" allowBlank="1" showInputMessage="1" showErrorMessage="1" sqref="D16 D72" xr:uid="{70359D4C-4649-41E5-B295-85862FC630EC}">
      <formula1>"TOU, non-TOU"</formula1>
    </dataValidation>
    <dataValidation type="list" allowBlank="1" showInputMessage="1" showErrorMessage="1" sqref="D23:D24 D28 D79:D80 D84" xr:uid="{3EA6227D-47BF-41B9-B240-D5525E43C821}">
      <formula1>"per 30 days, per kWh, per kW, per kVA"</formula1>
    </dataValidation>
    <dataValidation type="list" allowBlank="1" showInputMessage="1" showErrorMessage="1" prompt="Select Charge Unit - monthly, per kWh, per kW" sqref="D57 D62 D113 D118" xr:uid="{077AD496-013E-422C-8A77-4EE73902DBF8}">
      <formula1>"Monthly, per kWh, per kW"</formula1>
    </dataValidation>
    <dataValidation type="list" allowBlank="1" showInputMessage="1" showErrorMessage="1" sqref="E43:E44 E62 E46:E57 E99:E100 E118 E102:E113 E23:E32 E79:E88 E34:E41 E90:E97" xr:uid="{EDDC5FE6-3DED-455E-BBFC-DF153881E391}">
      <formula1>#REF!</formula1>
    </dataValidation>
    <dataValidation type="list" allowBlank="1" showInputMessage="1" showErrorMessage="1" prompt="Select Charge Unit - per 30 days, per kWh, per kW, per kVA." sqref="D43:D44 D46:D56 D85:D88 D99:D100 D102:D112 D29:D32 D81:D83 D25:D27 D34:D41 D90:D97" xr:uid="{64E9C39C-ED5D-481E-BD27-2D0A01CA7085}">
      <formula1>"per 30 days, per kWh, per kW, per kVA"</formula1>
    </dataValidation>
  </dataValidations>
  <printOptions horizontalCentered="1" gridLines="1"/>
  <pageMargins left="0.70866141732283472" right="0.70866141732283472" top="1.7322834645669292" bottom="0.74803149606299213" header="0.31496062992125984" footer="0.35433070866141736"/>
  <pageSetup scale="52" fitToHeight="0" orientation="landscape" r:id="rId1"/>
  <headerFooter scaleWithDoc="0">
    <oddHeader>&amp;R&amp;7Toronto Hydro-Electric System Limited 
EB-2021-0060
Tab 4
Schedule 1
UPDATED: November 30, 2021
Page &amp;P of &amp;N</oddHeader>
    <oddFooter>&amp;C&amp;7&amp;A</oddFooter>
  </headerFooter>
  <rowBreaks count="1" manualBreakCount="1">
    <brk id="65" max="18" man="1"/>
  </rowBreaks>
  <colBreaks count="1" manualBreakCount="1">
    <brk id="1" min="9" max="12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57150</xdr:rowOff>
                  </from>
                  <to>
                    <xdr:col>19</xdr:col>
                    <xdr:colOff>361950</xdr:colOff>
                    <xdr:row>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438150</xdr:colOff>
                    <xdr:row>16</xdr:row>
                    <xdr:rowOff>171450</xdr:rowOff>
                  </from>
                  <to>
                    <xdr:col>10</xdr:col>
                    <xdr:colOff>717550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10</xdr:col>
                    <xdr:colOff>171450</xdr:colOff>
                    <xdr:row>72</xdr:row>
                    <xdr:rowOff>88900</xdr:rowOff>
                  </from>
                  <to>
                    <xdr:col>19</xdr:col>
                    <xdr:colOff>266700</xdr:colOff>
                    <xdr:row>74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72</xdr:row>
                    <xdr:rowOff>184150</xdr:rowOff>
                  </from>
                  <to>
                    <xdr:col>10</xdr:col>
                    <xdr:colOff>717550</xdr:colOff>
                    <xdr:row>74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117DD-47E1-4BAE-8B72-019C1679595C}">
  <sheetPr>
    <pageSetUpPr fitToPage="1"/>
  </sheetPr>
  <dimension ref="A1:W274"/>
  <sheetViews>
    <sheetView topLeftCell="A45" zoomScale="60" zoomScaleNormal="60" workbookViewId="0">
      <selection activeCell="T142" sqref="T142"/>
    </sheetView>
  </sheetViews>
  <sheetFormatPr defaultColWidth="9.26953125" defaultRowHeight="14.5" x14ac:dyDescent="0.35"/>
  <cols>
    <col min="1" max="1" width="1.7265625" style="225" customWidth="1"/>
    <col min="2" max="2" width="141.7265625" style="429" customWidth="1"/>
    <col min="3" max="3" width="1.54296875" style="225" customWidth="1"/>
    <col min="4" max="4" width="13.54296875" style="348" customWidth="1"/>
    <col min="5" max="5" width="0.54296875" style="225" customWidth="1"/>
    <col min="6" max="6" width="0.453125" style="225" customWidth="1"/>
    <col min="7" max="7" width="13.453125" style="225" customWidth="1"/>
    <col min="8" max="8" width="9.54296875" style="225" bestFit="1" customWidth="1"/>
    <col min="9" max="9" width="15.26953125" style="225" customWidth="1"/>
    <col min="10" max="10" width="0.7265625" style="225" customWidth="1"/>
    <col min="11" max="12" width="12.453125" style="225" customWidth="1"/>
    <col min="13" max="13" width="13.7265625" style="225" customWidth="1"/>
    <col min="14" max="14" width="1" style="225" customWidth="1"/>
    <col min="15" max="15" width="12" style="225" bestFit="1" customWidth="1"/>
    <col min="16" max="16" width="14.26953125" style="225" bestFit="1" customWidth="1"/>
    <col min="17" max="17" width="1.26953125" style="225" customWidth="1"/>
    <col min="18" max="18" width="0.7265625" style="225" customWidth="1"/>
    <col min="19" max="19" width="1.26953125" style="225" customWidth="1"/>
    <col min="20" max="16384" width="9.26953125" style="225"/>
  </cols>
  <sheetData>
    <row r="1" spans="1:19" ht="20" x14ac:dyDescent="0.35">
      <c r="A1" s="222"/>
      <c r="B1" s="223"/>
      <c r="C1" s="223"/>
      <c r="D1" s="224"/>
      <c r="E1" s="223"/>
      <c r="F1" s="223"/>
      <c r="G1" s="223"/>
      <c r="H1" s="223"/>
      <c r="I1" s="222"/>
      <c r="J1" s="222"/>
      <c r="M1" s="226"/>
      <c r="N1" s="226">
        <v>1</v>
      </c>
      <c r="O1" s="225">
        <v>1</v>
      </c>
      <c r="P1" s="226"/>
      <c r="Q1" s="226"/>
    </row>
    <row r="2" spans="1:19" ht="17.5" x14ac:dyDescent="0.35">
      <c r="A2" s="227"/>
      <c r="B2" s="227"/>
      <c r="C2" s="227"/>
      <c r="D2" s="228"/>
      <c r="E2" s="227"/>
      <c r="F2" s="227"/>
      <c r="G2" s="227"/>
      <c r="H2" s="227"/>
      <c r="I2" s="222"/>
      <c r="J2" s="222"/>
    </row>
    <row r="3" spans="1:19" ht="17.5" x14ac:dyDescent="0.35">
      <c r="A3" s="533"/>
      <c r="B3" s="533"/>
      <c r="C3" s="533"/>
      <c r="D3" s="533"/>
      <c r="E3" s="533"/>
      <c r="F3" s="533"/>
      <c r="G3" s="533"/>
      <c r="H3" s="533"/>
      <c r="I3" s="222"/>
      <c r="J3" s="222"/>
    </row>
    <row r="4" spans="1:19" ht="17.5" x14ac:dyDescent="0.35">
      <c r="A4" s="227"/>
      <c r="B4" s="227"/>
      <c r="C4" s="227"/>
      <c r="D4" s="228"/>
      <c r="E4" s="227"/>
      <c r="F4" s="229"/>
      <c r="G4" s="229"/>
      <c r="H4" s="229"/>
      <c r="I4" s="222"/>
      <c r="J4" s="222"/>
    </row>
    <row r="5" spans="1:19" ht="15.5" x14ac:dyDescent="0.35">
      <c r="A5" s="222"/>
      <c r="B5" s="349"/>
      <c r="C5" s="230"/>
      <c r="D5" s="231"/>
      <c r="E5" s="230"/>
      <c r="F5" s="222"/>
      <c r="G5" s="222"/>
      <c r="H5" s="222"/>
      <c r="I5" s="222"/>
      <c r="J5" s="222"/>
      <c r="N5" s="7"/>
      <c r="O5" s="7"/>
      <c r="P5" s="7"/>
    </row>
    <row r="6" spans="1:19" x14ac:dyDescent="0.35">
      <c r="A6" s="222"/>
      <c r="B6" s="349"/>
      <c r="C6" s="222"/>
      <c r="D6" s="232"/>
      <c r="E6" s="222"/>
      <c r="F6" s="222"/>
      <c r="G6" s="222"/>
      <c r="H6" s="222"/>
      <c r="I6" s="222"/>
      <c r="J6" s="222"/>
      <c r="N6" s="7"/>
      <c r="O6" s="7"/>
      <c r="P6" s="7"/>
    </row>
    <row r="7" spans="1:19" x14ac:dyDescent="0.35">
      <c r="A7" s="222"/>
      <c r="B7" s="349"/>
      <c r="C7" s="222"/>
      <c r="D7" s="232"/>
      <c r="E7" s="222"/>
      <c r="F7" s="222"/>
      <c r="G7" s="222"/>
      <c r="H7" s="222"/>
      <c r="I7" s="222"/>
      <c r="J7" s="222"/>
      <c r="N7" s="7"/>
      <c r="O7" s="7"/>
      <c r="P7" s="7"/>
      <c r="Q7" s="7"/>
    </row>
    <row r="8" spans="1:19" x14ac:dyDescent="0.35">
      <c r="A8" s="233"/>
      <c r="B8" s="349"/>
      <c r="C8" s="222"/>
      <c r="D8" s="232"/>
      <c r="E8" s="222"/>
      <c r="F8" s="222"/>
      <c r="G8" s="222"/>
      <c r="H8" s="222"/>
      <c r="I8" s="222"/>
      <c r="J8" s="222"/>
      <c r="N8" s="7"/>
      <c r="O8" s="7"/>
      <c r="P8" s="7"/>
      <c r="Q8" s="7"/>
    </row>
    <row r="9" spans="1:19" x14ac:dyDescent="0.35">
      <c r="A9" s="234"/>
      <c r="B9" s="350"/>
      <c r="C9" s="234"/>
      <c r="D9" s="235"/>
      <c r="E9" s="234"/>
      <c r="F9" s="234"/>
      <c r="G9" s="234"/>
      <c r="H9" s="234"/>
      <c r="N9" s="7">
        <v>1</v>
      </c>
      <c r="O9" s="7"/>
      <c r="P9" s="7"/>
      <c r="Q9" s="7"/>
    </row>
    <row r="10" spans="1:19" ht="18" x14ac:dyDescent="0.4">
      <c r="A10" s="234"/>
      <c r="B10" s="532" t="s">
        <v>0</v>
      </c>
      <c r="C10" s="532"/>
      <c r="D10" s="532"/>
      <c r="E10" s="532"/>
      <c r="F10" s="532"/>
      <c r="G10" s="532"/>
      <c r="H10" s="532"/>
      <c r="I10" s="532"/>
      <c r="J10" s="532"/>
      <c r="M10" s="240"/>
      <c r="N10" s="351"/>
      <c r="O10" s="351"/>
      <c r="P10" s="351"/>
      <c r="Q10" s="351"/>
    </row>
    <row r="11" spans="1:19" ht="18" x14ac:dyDescent="0.4">
      <c r="A11" s="234"/>
      <c r="B11" s="532" t="s">
        <v>1</v>
      </c>
      <c r="C11" s="532"/>
      <c r="D11" s="532"/>
      <c r="E11" s="532"/>
      <c r="F11" s="532"/>
      <c r="G11" s="532"/>
      <c r="H11" s="532"/>
      <c r="I11" s="532"/>
      <c r="J11" s="532"/>
      <c r="M11" s="240"/>
      <c r="N11" s="351"/>
      <c r="Q11" s="352"/>
    </row>
    <row r="12" spans="1:19" x14ac:dyDescent="0.35">
      <c r="A12" s="234"/>
      <c r="B12" s="350"/>
      <c r="C12" s="234"/>
      <c r="D12" s="235"/>
      <c r="E12" s="234"/>
      <c r="F12" s="234"/>
      <c r="G12" s="234"/>
      <c r="H12" s="234"/>
      <c r="M12" s="240"/>
      <c r="N12" s="353"/>
      <c r="Q12" s="352"/>
    </row>
    <row r="13" spans="1:19" x14ac:dyDescent="0.35">
      <c r="A13" s="234"/>
      <c r="B13" s="350"/>
      <c r="C13" s="234"/>
      <c r="D13" s="235"/>
      <c r="E13" s="234"/>
      <c r="F13" s="234"/>
      <c r="G13" s="234"/>
      <c r="H13" s="234"/>
      <c r="M13" s="240"/>
      <c r="N13" s="353"/>
      <c r="Q13" s="352"/>
    </row>
    <row r="14" spans="1:19" ht="15.5" x14ac:dyDescent="0.35">
      <c r="A14" s="234"/>
      <c r="B14" s="354" t="s">
        <v>2</v>
      </c>
      <c r="C14" s="234"/>
      <c r="D14" s="534" t="s">
        <v>66</v>
      </c>
      <c r="E14" s="534"/>
      <c r="F14" s="534"/>
      <c r="G14" s="534"/>
      <c r="H14" s="534"/>
      <c r="I14" s="534"/>
      <c r="J14" s="534"/>
      <c r="K14" s="534"/>
      <c r="L14" s="534"/>
      <c r="M14" s="240"/>
      <c r="N14" s="240"/>
      <c r="O14" s="355"/>
      <c r="P14" s="355"/>
      <c r="Q14" s="355"/>
    </row>
    <row r="15" spans="1:19" ht="15.5" x14ac:dyDescent="0.35">
      <c r="A15" s="234"/>
      <c r="B15" s="356"/>
      <c r="C15" s="234"/>
      <c r="D15" s="238"/>
      <c r="E15" s="238"/>
      <c r="F15" s="239"/>
      <c r="G15" s="239"/>
      <c r="H15" s="239"/>
      <c r="I15" s="239"/>
      <c r="J15" s="239"/>
      <c r="K15" s="240"/>
      <c r="L15" s="240"/>
      <c r="M15" s="239"/>
      <c r="N15" s="240"/>
      <c r="O15" s="240"/>
      <c r="P15" s="240"/>
      <c r="Q15" s="240"/>
      <c r="R15" s="240"/>
      <c r="S15" s="240"/>
    </row>
    <row r="16" spans="1:19" ht="15.5" x14ac:dyDescent="0.35">
      <c r="A16" s="234"/>
      <c r="B16" s="354" t="s">
        <v>4</v>
      </c>
      <c r="C16" s="234"/>
      <c r="D16" s="241" t="s">
        <v>5</v>
      </c>
      <c r="E16" s="238"/>
      <c r="F16" s="239"/>
      <c r="G16" s="240"/>
      <c r="H16" s="239"/>
      <c r="I16" s="242"/>
      <c r="J16" s="239"/>
      <c r="K16" s="243"/>
      <c r="L16" s="240"/>
      <c r="M16" s="242"/>
      <c r="N16" s="240"/>
      <c r="O16" s="244"/>
      <c r="P16" s="245"/>
      <c r="Q16" s="240"/>
      <c r="R16" s="240"/>
      <c r="S16" s="240"/>
    </row>
    <row r="17" spans="1:19" ht="15.5" x14ac:dyDescent="0.35">
      <c r="A17" s="234"/>
      <c r="B17" s="356"/>
      <c r="C17" s="234"/>
      <c r="D17" s="238"/>
      <c r="E17" s="238"/>
      <c r="F17" s="238"/>
      <c r="G17" s="238"/>
      <c r="H17" s="238"/>
      <c r="I17" s="238"/>
      <c r="J17" s="238"/>
    </row>
    <row r="18" spans="1:19" x14ac:dyDescent="0.35">
      <c r="A18" s="234"/>
      <c r="B18" s="356"/>
      <c r="C18" s="234"/>
      <c r="D18" s="247" t="s">
        <v>6</v>
      </c>
      <c r="E18" s="248"/>
      <c r="F18" s="234"/>
      <c r="G18" s="249">
        <v>2000</v>
      </c>
      <c r="H18" s="248" t="s">
        <v>7</v>
      </c>
      <c r="I18" s="234"/>
      <c r="J18" s="234"/>
    </row>
    <row r="19" spans="1:19" x14ac:dyDescent="0.35">
      <c r="A19" s="234"/>
      <c r="B19" s="356"/>
      <c r="C19" s="234"/>
      <c r="D19" s="235"/>
      <c r="E19" s="234"/>
      <c r="F19" s="234"/>
      <c r="G19" s="234"/>
      <c r="H19" s="234"/>
      <c r="I19" s="234"/>
      <c r="J19" s="234"/>
    </row>
    <row r="20" spans="1:19" s="22" customFormat="1" x14ac:dyDescent="0.35">
      <c r="A20" s="20"/>
      <c r="B20" s="357"/>
      <c r="C20" s="20"/>
      <c r="D20" s="51"/>
      <c r="E20" s="50"/>
      <c r="F20" s="20"/>
      <c r="G20" s="523" t="s">
        <v>8</v>
      </c>
      <c r="H20" s="524"/>
      <c r="I20" s="525"/>
      <c r="J20" s="20"/>
      <c r="K20" s="523" t="s">
        <v>9</v>
      </c>
      <c r="L20" s="524"/>
      <c r="M20" s="525"/>
      <c r="N20" s="20"/>
      <c r="O20" s="523" t="s">
        <v>10</v>
      </c>
      <c r="P20" s="525"/>
      <c r="Q20" s="251"/>
      <c r="R20" s="251"/>
    </row>
    <row r="21" spans="1:19" ht="15" customHeight="1" x14ac:dyDescent="0.35">
      <c r="A21" s="234"/>
      <c r="B21" s="358"/>
      <c r="C21" s="234"/>
      <c r="D21" s="526" t="s">
        <v>11</v>
      </c>
      <c r="E21" s="247"/>
      <c r="F21" s="234"/>
      <c r="G21" s="256" t="s">
        <v>12</v>
      </c>
      <c r="H21" s="254" t="s">
        <v>13</v>
      </c>
      <c r="I21" s="255" t="s">
        <v>14</v>
      </c>
      <c r="J21" s="234"/>
      <c r="K21" s="256" t="s">
        <v>12</v>
      </c>
      <c r="L21" s="254" t="s">
        <v>13</v>
      </c>
      <c r="M21" s="255" t="s">
        <v>14</v>
      </c>
      <c r="N21" s="234"/>
      <c r="O21" s="528" t="s">
        <v>15</v>
      </c>
      <c r="P21" s="530" t="s">
        <v>16</v>
      </c>
      <c r="Q21" s="240"/>
      <c r="R21" s="240"/>
    </row>
    <row r="22" spans="1:19" x14ac:dyDescent="0.35">
      <c r="A22" s="234"/>
      <c r="B22" s="358"/>
      <c r="C22" s="234"/>
      <c r="D22" s="527"/>
      <c r="E22" s="247"/>
      <c r="F22" s="234"/>
      <c r="G22" s="259" t="s">
        <v>17</v>
      </c>
      <c r="H22" s="258"/>
      <c r="I22" s="258" t="s">
        <v>17</v>
      </c>
      <c r="J22" s="234"/>
      <c r="K22" s="259" t="s">
        <v>17</v>
      </c>
      <c r="L22" s="258"/>
      <c r="M22" s="258" t="s">
        <v>17</v>
      </c>
      <c r="N22" s="234"/>
      <c r="O22" s="529"/>
      <c r="P22" s="531"/>
      <c r="Q22" s="240"/>
      <c r="R22" s="240"/>
    </row>
    <row r="23" spans="1:19" s="22" customFormat="1" x14ac:dyDescent="0.35">
      <c r="A23" s="20"/>
      <c r="B23" s="57" t="s">
        <v>18</v>
      </c>
      <c r="C23" s="58"/>
      <c r="D23" s="59" t="s">
        <v>19</v>
      </c>
      <c r="E23" s="58"/>
      <c r="F23" s="27"/>
      <c r="G23" s="60">
        <v>38.68</v>
      </c>
      <c r="H23" s="61">
        <v>1</v>
      </c>
      <c r="I23" s="62">
        <f t="shared" ref="I23:I34" si="0">H23*G23</f>
        <v>38.68</v>
      </c>
      <c r="J23" s="63"/>
      <c r="K23" s="60">
        <v>39.26</v>
      </c>
      <c r="L23" s="61">
        <v>1</v>
      </c>
      <c r="M23" s="62">
        <f t="shared" ref="M23:M34" si="1">L23*K23</f>
        <v>39.26</v>
      </c>
      <c r="N23" s="63"/>
      <c r="O23" s="64">
        <f t="shared" ref="O23:O60" si="2">M23-I23</f>
        <v>0.57999999999999829</v>
      </c>
      <c r="P23" s="65">
        <f t="shared" ref="P23:P60" si="3">IF(OR(I23=0,M23=0),"",(O23/I23))</f>
        <v>1.4994829369182996E-2</v>
      </c>
      <c r="Q23" s="66"/>
      <c r="R23" s="66"/>
      <c r="S23" s="260"/>
    </row>
    <row r="24" spans="1:19" x14ac:dyDescent="0.35">
      <c r="A24" s="234"/>
      <c r="B24" s="261" t="s">
        <v>20</v>
      </c>
      <c r="C24" s="262"/>
      <c r="D24" s="263" t="s">
        <v>31</v>
      </c>
      <c r="E24" s="262"/>
      <c r="F24" s="264"/>
      <c r="G24" s="359">
        <v>1.8000000000000001E-4</v>
      </c>
      <c r="H24" s="360">
        <f>$G$18</f>
        <v>2000</v>
      </c>
      <c r="I24" s="267">
        <f t="shared" si="0"/>
        <v>0.36000000000000004</v>
      </c>
      <c r="J24" s="264"/>
      <c r="K24" s="359">
        <v>1.8000000000000001E-4</v>
      </c>
      <c r="L24" s="360">
        <f>$G$18</f>
        <v>2000</v>
      </c>
      <c r="M24" s="267">
        <f t="shared" si="1"/>
        <v>0.36000000000000004</v>
      </c>
      <c r="N24" s="264"/>
      <c r="O24" s="268">
        <f t="shared" si="2"/>
        <v>0</v>
      </c>
      <c r="P24" s="269">
        <f t="shared" si="3"/>
        <v>0</v>
      </c>
      <c r="Q24" s="240"/>
      <c r="R24" s="240"/>
    </row>
    <row r="25" spans="1:19" x14ac:dyDescent="0.35">
      <c r="A25" s="234"/>
      <c r="B25" s="261" t="s">
        <v>21</v>
      </c>
      <c r="C25" s="262"/>
      <c r="D25" s="263" t="s">
        <v>19</v>
      </c>
      <c r="E25" s="262"/>
      <c r="F25" s="264"/>
      <c r="G25" s="271">
        <v>-0.13</v>
      </c>
      <c r="H25" s="360">
        <v>1</v>
      </c>
      <c r="I25" s="267">
        <f t="shared" si="0"/>
        <v>-0.13</v>
      </c>
      <c r="J25" s="264"/>
      <c r="K25" s="265">
        <v>-0.13</v>
      </c>
      <c r="L25" s="360">
        <v>1</v>
      </c>
      <c r="M25" s="267">
        <f t="shared" si="1"/>
        <v>-0.13</v>
      </c>
      <c r="N25" s="264"/>
      <c r="O25" s="268">
        <f t="shared" si="2"/>
        <v>0</v>
      </c>
      <c r="P25" s="269">
        <f t="shared" si="3"/>
        <v>0</v>
      </c>
      <c r="Q25" s="240"/>
      <c r="R25" s="240"/>
    </row>
    <row r="26" spans="1:19" x14ac:dyDescent="0.35">
      <c r="A26" s="234"/>
      <c r="B26" s="261" t="s">
        <v>22</v>
      </c>
      <c r="C26" s="262"/>
      <c r="D26" s="263" t="s">
        <v>31</v>
      </c>
      <c r="E26" s="262"/>
      <c r="F26" s="264"/>
      <c r="G26" s="359">
        <v>-2.48E-3</v>
      </c>
      <c r="H26" s="360">
        <f t="shared" ref="H26:H32" si="4">$G$18</f>
        <v>2000</v>
      </c>
      <c r="I26" s="267">
        <f t="shared" si="0"/>
        <v>-4.96</v>
      </c>
      <c r="J26" s="264"/>
      <c r="K26" s="359">
        <v>0</v>
      </c>
      <c r="L26" s="360">
        <f t="shared" ref="L26:L36" si="5">$G$18</f>
        <v>2000</v>
      </c>
      <c r="M26" s="267">
        <f t="shared" si="1"/>
        <v>0</v>
      </c>
      <c r="N26" s="264"/>
      <c r="O26" s="268">
        <f t="shared" si="2"/>
        <v>4.96</v>
      </c>
      <c r="P26" s="269" t="str">
        <f t="shared" si="3"/>
        <v/>
      </c>
      <c r="Q26" s="240"/>
      <c r="R26" s="240"/>
    </row>
    <row r="27" spans="1:19" x14ac:dyDescent="0.35">
      <c r="A27" s="234"/>
      <c r="B27" s="261" t="s">
        <v>23</v>
      </c>
      <c r="C27" s="262"/>
      <c r="D27" s="263" t="s">
        <v>31</v>
      </c>
      <c r="E27" s="262"/>
      <c r="F27" s="264"/>
      <c r="G27" s="359">
        <v>-4.0000000000000002E-4</v>
      </c>
      <c r="H27" s="360">
        <f t="shared" si="4"/>
        <v>2000</v>
      </c>
      <c r="I27" s="267">
        <f t="shared" si="0"/>
        <v>-0.8</v>
      </c>
      <c r="J27" s="264"/>
      <c r="K27" s="359">
        <v>0</v>
      </c>
      <c r="L27" s="360">
        <f t="shared" si="5"/>
        <v>2000</v>
      </c>
      <c r="M27" s="267">
        <f t="shared" si="1"/>
        <v>0</v>
      </c>
      <c r="N27" s="264"/>
      <c r="O27" s="268">
        <f t="shared" si="2"/>
        <v>0.8</v>
      </c>
      <c r="P27" s="269" t="str">
        <f t="shared" si="3"/>
        <v/>
      </c>
      <c r="Q27" s="240"/>
      <c r="R27" s="240"/>
    </row>
    <row r="28" spans="1:19" x14ac:dyDescent="0.35">
      <c r="A28" s="234"/>
      <c r="B28" s="261" t="s">
        <v>24</v>
      </c>
      <c r="C28" s="262"/>
      <c r="D28" s="263" t="s">
        <v>31</v>
      </c>
      <c r="E28" s="262"/>
      <c r="F28" s="264"/>
      <c r="G28" s="359">
        <v>-2.0000000000000002E-5</v>
      </c>
      <c r="H28" s="360">
        <f t="shared" si="4"/>
        <v>2000</v>
      </c>
      <c r="I28" s="267">
        <f t="shared" si="0"/>
        <v>-0.04</v>
      </c>
      <c r="J28" s="264"/>
      <c r="K28" s="359">
        <v>-2.0000000000000002E-5</v>
      </c>
      <c r="L28" s="360">
        <f t="shared" si="5"/>
        <v>2000</v>
      </c>
      <c r="M28" s="267">
        <f t="shared" si="1"/>
        <v>-0.04</v>
      </c>
      <c r="N28" s="264"/>
      <c r="O28" s="268">
        <f t="shared" si="2"/>
        <v>0</v>
      </c>
      <c r="P28" s="269">
        <f t="shared" si="3"/>
        <v>0</v>
      </c>
      <c r="Q28" s="240"/>
      <c r="R28" s="240"/>
    </row>
    <row r="29" spans="1:19" x14ac:dyDescent="0.35">
      <c r="A29" s="234"/>
      <c r="B29" s="261" t="s">
        <v>64</v>
      </c>
      <c r="C29" s="262"/>
      <c r="D29" s="263" t="s">
        <v>31</v>
      </c>
      <c r="E29" s="262"/>
      <c r="F29" s="264"/>
      <c r="G29" s="359">
        <v>0</v>
      </c>
      <c r="H29" s="360">
        <f t="shared" si="4"/>
        <v>2000</v>
      </c>
      <c r="I29" s="267">
        <f t="shared" si="0"/>
        <v>0</v>
      </c>
      <c r="J29" s="264"/>
      <c r="K29" s="359">
        <v>0</v>
      </c>
      <c r="L29" s="360">
        <f t="shared" si="5"/>
        <v>2000</v>
      </c>
      <c r="M29" s="267">
        <f t="shared" si="1"/>
        <v>0</v>
      </c>
      <c r="N29" s="264"/>
      <c r="O29" s="268">
        <f t="shared" si="2"/>
        <v>0</v>
      </c>
      <c r="P29" s="269" t="str">
        <f t="shared" si="3"/>
        <v/>
      </c>
      <c r="Q29" s="240"/>
      <c r="R29" s="240"/>
    </row>
    <row r="30" spans="1:19" x14ac:dyDescent="0.35">
      <c r="A30" s="234"/>
      <c r="B30" s="261" t="s">
        <v>26</v>
      </c>
      <c r="C30" s="262"/>
      <c r="D30" s="263" t="s">
        <v>31</v>
      </c>
      <c r="E30" s="262"/>
      <c r="F30" s="264"/>
      <c r="G30" s="359">
        <v>0</v>
      </c>
      <c r="H30" s="360">
        <f t="shared" si="4"/>
        <v>2000</v>
      </c>
      <c r="I30" s="267">
        <f t="shared" si="0"/>
        <v>0</v>
      </c>
      <c r="J30" s="264"/>
      <c r="K30" s="359">
        <v>0</v>
      </c>
      <c r="L30" s="360">
        <f t="shared" si="5"/>
        <v>2000</v>
      </c>
      <c r="M30" s="267">
        <f t="shared" si="1"/>
        <v>0</v>
      </c>
      <c r="N30" s="264"/>
      <c r="O30" s="268">
        <f t="shared" si="2"/>
        <v>0</v>
      </c>
      <c r="P30" s="269" t="str">
        <f t="shared" si="3"/>
        <v/>
      </c>
      <c r="Q30" s="240"/>
      <c r="R30" s="240"/>
    </row>
    <row r="31" spans="1:19" x14ac:dyDescent="0.35">
      <c r="A31" s="234"/>
      <c r="B31" s="261" t="s">
        <v>27</v>
      </c>
      <c r="C31" s="262"/>
      <c r="D31" s="263" t="s">
        <v>31</v>
      </c>
      <c r="E31" s="262"/>
      <c r="F31" s="264"/>
      <c r="G31" s="359">
        <v>0</v>
      </c>
      <c r="H31" s="360">
        <f t="shared" si="4"/>
        <v>2000</v>
      </c>
      <c r="I31" s="267">
        <f t="shared" si="0"/>
        <v>0</v>
      </c>
      <c r="J31" s="264"/>
      <c r="K31" s="359">
        <v>-2.0999999999999999E-3</v>
      </c>
      <c r="L31" s="360">
        <f t="shared" si="5"/>
        <v>2000</v>
      </c>
      <c r="M31" s="267">
        <f t="shared" si="1"/>
        <v>-4.2</v>
      </c>
      <c r="N31" s="264"/>
      <c r="O31" s="268">
        <f t="shared" si="2"/>
        <v>-4.2</v>
      </c>
      <c r="P31" s="269" t="str">
        <f t="shared" si="3"/>
        <v/>
      </c>
      <c r="Q31" s="240"/>
      <c r="R31" s="240"/>
    </row>
    <row r="32" spans="1:19" x14ac:dyDescent="0.35">
      <c r="A32" s="234"/>
      <c r="B32" s="261" t="s">
        <v>28</v>
      </c>
      <c r="C32" s="262"/>
      <c r="D32" s="263" t="s">
        <v>31</v>
      </c>
      <c r="E32" s="262"/>
      <c r="F32" s="264"/>
      <c r="G32" s="359">
        <v>-6.0000000000000002E-5</v>
      </c>
      <c r="H32" s="360">
        <f t="shared" si="4"/>
        <v>2000</v>
      </c>
      <c r="I32" s="267">
        <f t="shared" si="0"/>
        <v>-0.12000000000000001</v>
      </c>
      <c r="J32" s="264"/>
      <c r="K32" s="359">
        <v>-6.0000000000000002E-5</v>
      </c>
      <c r="L32" s="360">
        <f t="shared" si="5"/>
        <v>2000</v>
      </c>
      <c r="M32" s="267">
        <f t="shared" si="1"/>
        <v>-0.12000000000000001</v>
      </c>
      <c r="N32" s="264"/>
      <c r="O32" s="268">
        <f t="shared" si="2"/>
        <v>0</v>
      </c>
      <c r="P32" s="269">
        <f t="shared" si="3"/>
        <v>0</v>
      </c>
      <c r="Q32" s="240"/>
      <c r="R32" s="240"/>
    </row>
    <row r="33" spans="1:23" x14ac:dyDescent="0.35">
      <c r="A33" s="234"/>
      <c r="B33" s="261" t="s">
        <v>29</v>
      </c>
      <c r="C33" s="262"/>
      <c r="D33" s="263" t="s">
        <v>19</v>
      </c>
      <c r="E33" s="262"/>
      <c r="F33" s="264"/>
      <c r="G33" s="265">
        <v>0.11</v>
      </c>
      <c r="H33" s="266">
        <v>1</v>
      </c>
      <c r="I33" s="267">
        <f t="shared" si="0"/>
        <v>0.11</v>
      </c>
      <c r="J33" s="264"/>
      <c r="K33" s="265">
        <v>0</v>
      </c>
      <c r="L33" s="266">
        <v>1</v>
      </c>
      <c r="M33" s="267">
        <f t="shared" si="1"/>
        <v>0</v>
      </c>
      <c r="N33" s="264"/>
      <c r="O33" s="268">
        <f t="shared" si="2"/>
        <v>-0.11</v>
      </c>
      <c r="P33" s="269" t="str">
        <f t="shared" si="3"/>
        <v/>
      </c>
      <c r="Q33" s="240"/>
      <c r="R33" s="240"/>
      <c r="W33" s="361"/>
    </row>
    <row r="34" spans="1:23" x14ac:dyDescent="0.35">
      <c r="A34" s="234"/>
      <c r="B34" s="261" t="s">
        <v>29</v>
      </c>
      <c r="C34" s="262"/>
      <c r="D34" s="263" t="s">
        <v>31</v>
      </c>
      <c r="E34" s="262"/>
      <c r="F34" s="264"/>
      <c r="G34" s="359">
        <v>1E-4</v>
      </c>
      <c r="H34" s="360">
        <f t="shared" ref="H34:H36" si="6">$G$18</f>
        <v>2000</v>
      </c>
      <c r="I34" s="267">
        <f t="shared" si="0"/>
        <v>0.2</v>
      </c>
      <c r="J34" s="264"/>
      <c r="K34" s="359">
        <v>0</v>
      </c>
      <c r="L34" s="360">
        <f t="shared" si="5"/>
        <v>2000</v>
      </c>
      <c r="M34" s="267">
        <f t="shared" si="1"/>
        <v>0</v>
      </c>
      <c r="N34" s="264"/>
      <c r="O34" s="268">
        <f t="shared" si="2"/>
        <v>-0.2</v>
      </c>
      <c r="P34" s="269" t="str">
        <f t="shared" si="3"/>
        <v/>
      </c>
      <c r="Q34" s="240"/>
      <c r="R34" s="240"/>
    </row>
    <row r="35" spans="1:23" x14ac:dyDescent="0.35">
      <c r="A35" s="234"/>
      <c r="B35" s="261" t="s">
        <v>30</v>
      </c>
      <c r="C35" s="262"/>
      <c r="D35" s="263" t="s">
        <v>31</v>
      </c>
      <c r="E35" s="262"/>
      <c r="F35" s="264"/>
      <c r="G35" s="272">
        <v>3.5779999999999999E-2</v>
      </c>
      <c r="H35" s="360">
        <f t="shared" si="6"/>
        <v>2000</v>
      </c>
      <c r="I35" s="274">
        <f>H35*G35</f>
        <v>71.56</v>
      </c>
      <c r="J35" s="264"/>
      <c r="K35" s="272">
        <v>3.6310000000000002E-2</v>
      </c>
      <c r="L35" s="360">
        <f t="shared" si="5"/>
        <v>2000</v>
      </c>
      <c r="M35" s="274">
        <f>L35*K35</f>
        <v>72.62</v>
      </c>
      <c r="N35" s="264"/>
      <c r="O35" s="268">
        <f t="shared" si="2"/>
        <v>1.0600000000000023</v>
      </c>
      <c r="P35" s="269">
        <f t="shared" si="3"/>
        <v>1.4812744550027981E-2</v>
      </c>
      <c r="Q35" s="240"/>
      <c r="R35" s="240"/>
    </row>
    <row r="36" spans="1:23" s="22" customFormat="1" x14ac:dyDescent="0.35">
      <c r="A36" s="20"/>
      <c r="B36" s="67" t="s">
        <v>32</v>
      </c>
      <c r="C36" s="58"/>
      <c r="D36" s="59" t="s">
        <v>31</v>
      </c>
      <c r="E36" s="58"/>
      <c r="F36" s="27"/>
      <c r="G36" s="71">
        <v>1.8500000000000001E-3</v>
      </c>
      <c r="H36" s="72">
        <f t="shared" si="6"/>
        <v>2000</v>
      </c>
      <c r="I36" s="62">
        <f t="shared" ref="I36" si="7">H36*G36</f>
        <v>3.7</v>
      </c>
      <c r="J36" s="63"/>
      <c r="K36" s="71">
        <v>0</v>
      </c>
      <c r="L36" s="72">
        <f t="shared" si="5"/>
        <v>2000</v>
      </c>
      <c r="M36" s="62">
        <f t="shared" ref="M36" si="8">L36*K36</f>
        <v>0</v>
      </c>
      <c r="N36" s="63"/>
      <c r="O36" s="64">
        <f t="shared" si="2"/>
        <v>-3.7</v>
      </c>
      <c r="P36" s="65" t="str">
        <f t="shared" si="3"/>
        <v/>
      </c>
      <c r="Q36" s="66"/>
      <c r="R36" s="66"/>
      <c r="S36" s="260"/>
    </row>
    <row r="37" spans="1:23" s="22" customFormat="1" x14ac:dyDescent="0.35">
      <c r="A37" s="20"/>
      <c r="B37" s="498" t="s">
        <v>33</v>
      </c>
      <c r="C37" s="178"/>
      <c r="D37" s="179"/>
      <c r="E37" s="178"/>
      <c r="F37" s="180"/>
      <c r="G37" s="79"/>
      <c r="H37" s="362"/>
      <c r="I37" s="183">
        <f>SUM(I23:I36)</f>
        <v>108.56000000000002</v>
      </c>
      <c r="J37" s="363"/>
      <c r="K37" s="364"/>
      <c r="L37" s="362"/>
      <c r="M37" s="183">
        <f>SUM(M23:M36)</f>
        <v>107.75</v>
      </c>
      <c r="N37" s="363"/>
      <c r="O37" s="184">
        <f t="shared" si="2"/>
        <v>-0.81000000000001648</v>
      </c>
      <c r="P37" s="185">
        <f t="shared" si="3"/>
        <v>-7.4613117170229957E-3</v>
      </c>
      <c r="Q37" s="66"/>
      <c r="R37" s="66"/>
      <c r="S37" s="260"/>
    </row>
    <row r="38" spans="1:23" s="22" customFormat="1" x14ac:dyDescent="0.35">
      <c r="A38" s="20"/>
      <c r="B38" s="67" t="s">
        <v>34</v>
      </c>
      <c r="C38" s="58"/>
      <c r="D38" s="59" t="s">
        <v>31</v>
      </c>
      <c r="E38" s="58"/>
      <c r="F38" s="27"/>
      <c r="G38" s="86">
        <v>0.10342000000000001</v>
      </c>
      <c r="H38" s="176">
        <f>$G$18*(1+G73)-$G$18</f>
        <v>59</v>
      </c>
      <c r="I38" s="70">
        <f>H38*G38</f>
        <v>6.1017800000000006</v>
      </c>
      <c r="J38" s="63"/>
      <c r="K38" s="86">
        <v>0.10342000000000001</v>
      </c>
      <c r="L38" s="72">
        <f>$G$18*(1+K73)-$G$18</f>
        <v>59</v>
      </c>
      <c r="M38" s="70">
        <f>L38*K38</f>
        <v>6.1017800000000006</v>
      </c>
      <c r="N38" s="63"/>
      <c r="O38" s="64">
        <f t="shared" si="2"/>
        <v>0</v>
      </c>
      <c r="P38" s="65">
        <f t="shared" si="3"/>
        <v>0</v>
      </c>
      <c r="Q38" s="66"/>
      <c r="R38" s="66"/>
      <c r="S38" s="260"/>
    </row>
    <row r="39" spans="1:23" s="22" customFormat="1" x14ac:dyDescent="0.35">
      <c r="A39" s="20"/>
      <c r="B39" s="67" t="s">
        <v>35</v>
      </c>
      <c r="C39" s="58"/>
      <c r="D39" s="59" t="s">
        <v>31</v>
      </c>
      <c r="E39" s="58"/>
      <c r="F39" s="27"/>
      <c r="G39" s="87">
        <v>2.9E-4</v>
      </c>
      <c r="H39" s="88">
        <f t="shared" ref="H39:H42" si="9">$G$18</f>
        <v>2000</v>
      </c>
      <c r="I39" s="70">
        <f>H39*G39</f>
        <v>0.57999999999999996</v>
      </c>
      <c r="J39" s="63"/>
      <c r="K39" s="87"/>
      <c r="L39" s="88"/>
      <c r="M39" s="70">
        <f t="shared" ref="M39:M44" si="10">L39*K39</f>
        <v>0</v>
      </c>
      <c r="N39" s="63"/>
      <c r="O39" s="64">
        <f t="shared" si="2"/>
        <v>-0.57999999999999996</v>
      </c>
      <c r="P39" s="65" t="str">
        <f t="shared" si="3"/>
        <v/>
      </c>
      <c r="Q39" s="66"/>
      <c r="R39" s="66"/>
      <c r="S39" s="260"/>
    </row>
    <row r="40" spans="1:23" s="22" customFormat="1" x14ac:dyDescent="0.35">
      <c r="A40" s="20"/>
      <c r="B40" s="67" t="s">
        <v>36</v>
      </c>
      <c r="C40" s="58"/>
      <c r="D40" s="59" t="s">
        <v>31</v>
      </c>
      <c r="E40" s="58"/>
      <c r="F40" s="27"/>
      <c r="G40" s="87">
        <v>3.8000000000000002E-4</v>
      </c>
      <c r="H40" s="88">
        <f t="shared" si="9"/>
        <v>2000</v>
      </c>
      <c r="I40" s="70">
        <f t="shared" ref="I40" si="11">H40*G40</f>
        <v>0.76</v>
      </c>
      <c r="J40" s="63"/>
      <c r="K40" s="87"/>
      <c r="L40" s="88"/>
      <c r="M40" s="70">
        <f t="shared" si="10"/>
        <v>0</v>
      </c>
      <c r="N40" s="63"/>
      <c r="O40" s="64">
        <f t="shared" si="2"/>
        <v>-0.76</v>
      </c>
      <c r="P40" s="65" t="str">
        <f t="shared" si="3"/>
        <v/>
      </c>
      <c r="Q40" s="66"/>
      <c r="R40" s="66"/>
      <c r="S40" s="260"/>
    </row>
    <row r="41" spans="1:23" s="22" customFormat="1" x14ac:dyDescent="0.35">
      <c r="A41" s="20"/>
      <c r="B41" s="67" t="s">
        <v>37</v>
      </c>
      <c r="C41" s="58"/>
      <c r="D41" s="59" t="s">
        <v>31</v>
      </c>
      <c r="E41" s="58"/>
      <c r="F41" s="27"/>
      <c r="G41" s="87">
        <v>-9.0000000000000006E-5</v>
      </c>
      <c r="H41" s="88">
        <f t="shared" si="9"/>
        <v>2000</v>
      </c>
      <c r="I41" s="70">
        <f>H41*G41</f>
        <v>-0.18000000000000002</v>
      </c>
      <c r="J41" s="63"/>
      <c r="K41" s="87"/>
      <c r="L41" s="88"/>
      <c r="M41" s="70">
        <f t="shared" si="10"/>
        <v>0</v>
      </c>
      <c r="N41" s="63"/>
      <c r="O41" s="64">
        <f t="shared" si="2"/>
        <v>0.18000000000000002</v>
      </c>
      <c r="P41" s="65" t="str">
        <f t="shared" si="3"/>
        <v/>
      </c>
      <c r="Q41" s="66"/>
      <c r="R41" s="66"/>
      <c r="S41" s="260"/>
    </row>
    <row r="42" spans="1:23" s="22" customFormat="1" x14ac:dyDescent="0.35">
      <c r="A42" s="20"/>
      <c r="B42" s="67" t="s">
        <v>38</v>
      </c>
      <c r="C42" s="58"/>
      <c r="D42" s="59" t="s">
        <v>31</v>
      </c>
      <c r="E42" s="58"/>
      <c r="F42" s="27"/>
      <c r="G42" s="87">
        <v>-2.0000000000000002E-5</v>
      </c>
      <c r="H42" s="88">
        <f t="shared" si="9"/>
        <v>2000</v>
      </c>
      <c r="I42" s="70">
        <f t="shared" ref="I42:I44" si="12">H42*G42</f>
        <v>-0.04</v>
      </c>
      <c r="J42" s="63"/>
      <c r="K42" s="87"/>
      <c r="L42" s="88"/>
      <c r="M42" s="70">
        <f t="shared" si="10"/>
        <v>0</v>
      </c>
      <c r="N42" s="63"/>
      <c r="O42" s="64">
        <f t="shared" si="2"/>
        <v>0.04</v>
      </c>
      <c r="P42" s="65" t="str">
        <f t="shared" si="3"/>
        <v/>
      </c>
      <c r="Q42" s="66"/>
      <c r="R42" s="66"/>
      <c r="S42" s="260"/>
    </row>
    <row r="43" spans="1:23" s="22" customFormat="1" x14ac:dyDescent="0.35">
      <c r="A43" s="20"/>
      <c r="B43" s="67" t="s">
        <v>39</v>
      </c>
      <c r="C43" s="58"/>
      <c r="D43" s="59" t="s">
        <v>31</v>
      </c>
      <c r="E43" s="58"/>
      <c r="F43" s="27"/>
      <c r="G43" s="87">
        <v>2.3900000000000002E-3</v>
      </c>
      <c r="H43" s="88"/>
      <c r="I43" s="70">
        <f t="shared" si="12"/>
        <v>0</v>
      </c>
      <c r="J43" s="63"/>
      <c r="K43" s="87"/>
      <c r="L43" s="88"/>
      <c r="M43" s="70">
        <f t="shared" si="10"/>
        <v>0</v>
      </c>
      <c r="N43" s="63"/>
      <c r="O43" s="64">
        <f t="shared" si="2"/>
        <v>0</v>
      </c>
      <c r="P43" s="65" t="str">
        <f t="shared" si="3"/>
        <v/>
      </c>
      <c r="Q43" s="66"/>
      <c r="R43" s="66"/>
      <c r="S43" s="260"/>
    </row>
    <row r="44" spans="1:23" s="22" customFormat="1" x14ac:dyDescent="0.35">
      <c r="A44" s="20"/>
      <c r="B44" s="67" t="s">
        <v>40</v>
      </c>
      <c r="C44" s="58"/>
      <c r="D44" s="59" t="s">
        <v>31</v>
      </c>
      <c r="E44" s="58"/>
      <c r="F44" s="27"/>
      <c r="G44" s="87">
        <v>-1.5900000000000001E-3</v>
      </c>
      <c r="H44" s="88"/>
      <c r="I44" s="70">
        <f t="shared" si="12"/>
        <v>0</v>
      </c>
      <c r="J44" s="63"/>
      <c r="K44" s="87"/>
      <c r="L44" s="88"/>
      <c r="M44" s="70">
        <f t="shared" si="10"/>
        <v>0</v>
      </c>
      <c r="N44" s="63"/>
      <c r="O44" s="64">
        <f t="shared" si="2"/>
        <v>0</v>
      </c>
      <c r="P44" s="65" t="str">
        <f t="shared" si="3"/>
        <v/>
      </c>
      <c r="Q44" s="66"/>
      <c r="R44" s="66"/>
      <c r="S44" s="260"/>
    </row>
    <row r="45" spans="1:23" s="22" customFormat="1" x14ac:dyDescent="0.35">
      <c r="A45" s="20"/>
      <c r="B45" s="67" t="s">
        <v>65</v>
      </c>
      <c r="C45" s="58"/>
      <c r="D45" s="59" t="s">
        <v>19</v>
      </c>
      <c r="E45" s="58"/>
      <c r="F45" s="27"/>
      <c r="G45" s="90">
        <v>0.56219178082191779</v>
      </c>
      <c r="H45" s="61">
        <v>1</v>
      </c>
      <c r="I45" s="70">
        <f>H45*G45</f>
        <v>0.56219178082191779</v>
      </c>
      <c r="J45" s="63"/>
      <c r="K45" s="90">
        <f>+$G$45</f>
        <v>0.56219178082191779</v>
      </c>
      <c r="L45" s="61">
        <v>1</v>
      </c>
      <c r="M45" s="70">
        <f>L45*K45</f>
        <v>0.56219178082191779</v>
      </c>
      <c r="N45" s="63"/>
      <c r="O45" s="64">
        <f t="shared" si="2"/>
        <v>0</v>
      </c>
      <c r="P45" s="65">
        <f t="shared" si="3"/>
        <v>0</v>
      </c>
      <c r="Q45" s="66"/>
      <c r="R45" s="66"/>
      <c r="S45" s="260"/>
    </row>
    <row r="46" spans="1:23" s="22" customFormat="1" x14ac:dyDescent="0.35">
      <c r="A46" s="20"/>
      <c r="B46" s="187" t="s">
        <v>42</v>
      </c>
      <c r="C46" s="188"/>
      <c r="D46" s="189"/>
      <c r="E46" s="188"/>
      <c r="F46" s="180"/>
      <c r="G46" s="94"/>
      <c r="H46" s="365"/>
      <c r="I46" s="192">
        <f>SUM(I38:I45)+I37</f>
        <v>116.34397178082193</v>
      </c>
      <c r="J46" s="363"/>
      <c r="K46" s="366"/>
      <c r="L46" s="365"/>
      <c r="M46" s="192">
        <f>SUM(M38:M45)+M37</f>
        <v>114.41397178082192</v>
      </c>
      <c r="N46" s="363"/>
      <c r="O46" s="184">
        <f t="shared" si="2"/>
        <v>-1.9300000000000068</v>
      </c>
      <c r="P46" s="185">
        <f t="shared" si="3"/>
        <v>-1.6588740872934053E-2</v>
      </c>
      <c r="Q46" s="66"/>
      <c r="R46" s="66"/>
      <c r="S46" s="260"/>
    </row>
    <row r="47" spans="1:23" s="22" customFormat="1" x14ac:dyDescent="0.35">
      <c r="A47" s="20"/>
      <c r="B47" s="97" t="s">
        <v>43</v>
      </c>
      <c r="C47" s="27"/>
      <c r="D47" s="59" t="s">
        <v>31</v>
      </c>
      <c r="E47" s="27"/>
      <c r="F47" s="27"/>
      <c r="G47" s="71">
        <v>7.9900000000000006E-3</v>
      </c>
      <c r="H47" s="98">
        <f>$G$18*(1+G73)</f>
        <v>2059</v>
      </c>
      <c r="I47" s="62">
        <f>H47*G47</f>
        <v>16.451410000000003</v>
      </c>
      <c r="J47" s="63"/>
      <c r="K47" s="71">
        <v>1.0137719232946473E-2</v>
      </c>
      <c r="L47" s="98">
        <f>$G$18*(1+K73)</f>
        <v>2059</v>
      </c>
      <c r="M47" s="62">
        <f>L47*K47</f>
        <v>20.873563900636789</v>
      </c>
      <c r="N47" s="63"/>
      <c r="O47" s="64">
        <f t="shared" si="2"/>
        <v>4.4221539006367863</v>
      </c>
      <c r="P47" s="65">
        <f t="shared" si="3"/>
        <v>0.26880090524987132</v>
      </c>
      <c r="Q47" s="66"/>
      <c r="R47" s="66"/>
      <c r="S47" s="260"/>
    </row>
    <row r="48" spans="1:23" s="22" customFormat="1" x14ac:dyDescent="0.35">
      <c r="A48" s="20"/>
      <c r="B48" s="97" t="s">
        <v>44</v>
      </c>
      <c r="C48" s="27"/>
      <c r="D48" s="59" t="s">
        <v>31</v>
      </c>
      <c r="E48" s="27"/>
      <c r="F48" s="27"/>
      <c r="G48" s="71">
        <v>5.9199999999999999E-3</v>
      </c>
      <c r="H48" s="99">
        <f>H47</f>
        <v>2059</v>
      </c>
      <c r="I48" s="62">
        <f>H48*G48</f>
        <v>12.18928</v>
      </c>
      <c r="J48" s="63"/>
      <c r="K48" s="71">
        <v>6.1994214827220855E-3</v>
      </c>
      <c r="L48" s="99">
        <f>L47</f>
        <v>2059</v>
      </c>
      <c r="M48" s="62">
        <f>L48*K48</f>
        <v>12.764608832924774</v>
      </c>
      <c r="N48" s="63"/>
      <c r="O48" s="64">
        <f t="shared" si="2"/>
        <v>0.57532883292477344</v>
      </c>
      <c r="P48" s="65">
        <f t="shared" si="3"/>
        <v>4.7199574784136014E-2</v>
      </c>
      <c r="Q48" s="66"/>
      <c r="R48" s="66"/>
      <c r="S48" s="260"/>
    </row>
    <row r="49" spans="1:19" s="22" customFormat="1" x14ac:dyDescent="0.35">
      <c r="A49" s="20"/>
      <c r="B49" s="187" t="s">
        <v>45</v>
      </c>
      <c r="C49" s="178"/>
      <c r="D49" s="189"/>
      <c r="E49" s="178"/>
      <c r="F49" s="367"/>
      <c r="G49" s="368"/>
      <c r="H49" s="196"/>
      <c r="I49" s="192">
        <f>SUM(I46:I48)</f>
        <v>144.98466178082194</v>
      </c>
      <c r="J49" s="195"/>
      <c r="K49" s="368"/>
      <c r="L49" s="196"/>
      <c r="M49" s="192">
        <f>SUM(M46:M48)</f>
        <v>148.05214451438349</v>
      </c>
      <c r="N49" s="195"/>
      <c r="O49" s="184">
        <f t="shared" si="2"/>
        <v>3.0674827335615475</v>
      </c>
      <c r="P49" s="185">
        <f t="shared" si="3"/>
        <v>2.1157291370577955E-2</v>
      </c>
      <c r="Q49" s="66"/>
      <c r="R49" s="66"/>
      <c r="S49" s="260"/>
    </row>
    <row r="50" spans="1:19" s="22" customFormat="1" x14ac:dyDescent="0.35">
      <c r="A50" s="20"/>
      <c r="B50" s="67" t="s">
        <v>67</v>
      </c>
      <c r="C50" s="58"/>
      <c r="D50" s="59" t="s">
        <v>31</v>
      </c>
      <c r="E50" s="58"/>
      <c r="F50" s="27"/>
      <c r="G50" s="104">
        <v>3.0000000000000001E-3</v>
      </c>
      <c r="H50" s="88">
        <f>H47</f>
        <v>2059</v>
      </c>
      <c r="I50" s="70">
        <f t="shared" ref="I50:I60" si="13">H50*G50</f>
        <v>6.1770000000000005</v>
      </c>
      <c r="J50" s="63"/>
      <c r="K50" s="104">
        <v>3.0000000000000001E-3</v>
      </c>
      <c r="L50" s="88">
        <f>L47</f>
        <v>2059</v>
      </c>
      <c r="M50" s="70">
        <f t="shared" ref="M50:M60" si="14">L50*K50</f>
        <v>6.1770000000000005</v>
      </c>
      <c r="N50" s="63"/>
      <c r="O50" s="64">
        <f t="shared" si="2"/>
        <v>0</v>
      </c>
      <c r="P50" s="65">
        <f t="shared" si="3"/>
        <v>0</v>
      </c>
      <c r="Q50" s="66"/>
      <c r="R50" s="66"/>
      <c r="S50" s="260"/>
    </row>
    <row r="51" spans="1:19" s="22" customFormat="1" x14ac:dyDescent="0.35">
      <c r="A51" s="20"/>
      <c r="B51" s="67" t="s">
        <v>68</v>
      </c>
      <c r="C51" s="58"/>
      <c r="D51" s="59" t="s">
        <v>31</v>
      </c>
      <c r="E51" s="58"/>
      <c r="F51" s="27"/>
      <c r="G51" s="104">
        <v>5.0000000000000001E-4</v>
      </c>
      <c r="H51" s="88">
        <f>H47</f>
        <v>2059</v>
      </c>
      <c r="I51" s="70">
        <f t="shared" si="13"/>
        <v>1.0295000000000001</v>
      </c>
      <c r="J51" s="63"/>
      <c r="K51" s="104">
        <v>5.0000000000000001E-4</v>
      </c>
      <c r="L51" s="88">
        <f>L47</f>
        <v>2059</v>
      </c>
      <c r="M51" s="70">
        <f t="shared" si="14"/>
        <v>1.0295000000000001</v>
      </c>
      <c r="N51" s="63"/>
      <c r="O51" s="64">
        <f t="shared" si="2"/>
        <v>0</v>
      </c>
      <c r="P51" s="65">
        <f t="shared" si="3"/>
        <v>0</v>
      </c>
      <c r="Q51" s="66"/>
      <c r="R51" s="66"/>
      <c r="S51" s="260"/>
    </row>
    <row r="52" spans="1:19" s="22" customFormat="1" x14ac:dyDescent="0.35">
      <c r="A52" s="20"/>
      <c r="B52" s="67" t="s">
        <v>48</v>
      </c>
      <c r="C52" s="58"/>
      <c r="D52" s="59" t="s">
        <v>31</v>
      </c>
      <c r="E52" s="58"/>
      <c r="F52" s="27"/>
      <c r="G52" s="104">
        <v>4.0000000000000002E-4</v>
      </c>
      <c r="H52" s="88">
        <f>+H47</f>
        <v>2059</v>
      </c>
      <c r="I52" s="70">
        <f t="shared" si="13"/>
        <v>0.8236</v>
      </c>
      <c r="J52" s="63"/>
      <c r="K52" s="104">
        <v>4.0000000000000002E-4</v>
      </c>
      <c r="L52" s="88">
        <f>+L47</f>
        <v>2059</v>
      </c>
      <c r="M52" s="70">
        <f t="shared" si="14"/>
        <v>0.8236</v>
      </c>
      <c r="N52" s="63"/>
      <c r="O52" s="64">
        <f t="shared" si="2"/>
        <v>0</v>
      </c>
      <c r="P52" s="65">
        <f t="shared" si="3"/>
        <v>0</v>
      </c>
      <c r="Q52" s="66"/>
      <c r="R52" s="66"/>
      <c r="S52" s="260"/>
    </row>
    <row r="53" spans="1:19" s="22" customFormat="1" x14ac:dyDescent="0.35">
      <c r="A53" s="20"/>
      <c r="B53" s="67" t="s">
        <v>69</v>
      </c>
      <c r="C53" s="58"/>
      <c r="D53" s="59" t="s">
        <v>19</v>
      </c>
      <c r="E53" s="58"/>
      <c r="F53" s="27"/>
      <c r="G53" s="105">
        <v>0.25</v>
      </c>
      <c r="H53" s="61">
        <v>1</v>
      </c>
      <c r="I53" s="62">
        <f t="shared" si="13"/>
        <v>0.25</v>
      </c>
      <c r="J53" s="63"/>
      <c r="K53" s="105">
        <v>0.25</v>
      </c>
      <c r="L53" s="61">
        <v>1</v>
      </c>
      <c r="M53" s="62">
        <f t="shared" si="14"/>
        <v>0.25</v>
      </c>
      <c r="N53" s="63"/>
      <c r="O53" s="64">
        <f t="shared" si="2"/>
        <v>0</v>
      </c>
      <c r="P53" s="65">
        <f t="shared" si="3"/>
        <v>0</v>
      </c>
      <c r="Q53" s="66"/>
      <c r="R53" s="66"/>
      <c r="S53" s="260"/>
    </row>
    <row r="54" spans="1:19" s="22" customFormat="1" x14ac:dyDescent="0.35">
      <c r="A54" s="20"/>
      <c r="B54" s="67" t="s">
        <v>50</v>
      </c>
      <c r="C54" s="58"/>
      <c r="D54" s="59" t="s">
        <v>31</v>
      </c>
      <c r="E54" s="58"/>
      <c r="F54" s="27"/>
      <c r="G54" s="104">
        <v>8.2000000000000003E-2</v>
      </c>
      <c r="H54" s="88">
        <f>D140*$G$18</f>
        <v>1280</v>
      </c>
      <c r="I54" s="70">
        <f t="shared" si="13"/>
        <v>104.96000000000001</v>
      </c>
      <c r="J54" s="63"/>
      <c r="K54" s="104">
        <v>8.2000000000000003E-2</v>
      </c>
      <c r="L54" s="88">
        <f>+$H$54</f>
        <v>1280</v>
      </c>
      <c r="M54" s="70">
        <f t="shared" si="14"/>
        <v>104.96000000000001</v>
      </c>
      <c r="N54" s="63"/>
      <c r="O54" s="64">
        <f t="shared" si="2"/>
        <v>0</v>
      </c>
      <c r="P54" s="65">
        <f t="shared" si="3"/>
        <v>0</v>
      </c>
      <c r="Q54" s="66"/>
      <c r="R54" s="66"/>
      <c r="S54" s="260"/>
    </row>
    <row r="55" spans="1:19" s="22" customFormat="1" x14ac:dyDescent="0.35">
      <c r="A55" s="20"/>
      <c r="B55" s="67" t="s">
        <v>51</v>
      </c>
      <c r="C55" s="58"/>
      <c r="D55" s="59" t="s">
        <v>31</v>
      </c>
      <c r="E55" s="58"/>
      <c r="F55" s="27"/>
      <c r="G55" s="104">
        <v>0.113</v>
      </c>
      <c r="H55" s="88">
        <f t="shared" ref="H55:H56" si="15">D141*$G$18</f>
        <v>360</v>
      </c>
      <c r="I55" s="70">
        <f t="shared" si="13"/>
        <v>40.68</v>
      </c>
      <c r="J55" s="63"/>
      <c r="K55" s="104">
        <v>0.113</v>
      </c>
      <c r="L55" s="88">
        <f>+$H$55</f>
        <v>360</v>
      </c>
      <c r="M55" s="70">
        <f t="shared" si="14"/>
        <v>40.68</v>
      </c>
      <c r="N55" s="63"/>
      <c r="O55" s="64">
        <f t="shared" si="2"/>
        <v>0</v>
      </c>
      <c r="P55" s="65">
        <f t="shared" si="3"/>
        <v>0</v>
      </c>
      <c r="Q55" s="66"/>
      <c r="R55" s="66"/>
      <c r="S55" s="260"/>
    </row>
    <row r="56" spans="1:19" s="22" customFormat="1" x14ac:dyDescent="0.35">
      <c r="A56" s="20"/>
      <c r="B56" s="67" t="s">
        <v>52</v>
      </c>
      <c r="C56" s="58"/>
      <c r="D56" s="59" t="s">
        <v>31</v>
      </c>
      <c r="E56" s="58"/>
      <c r="F56" s="27"/>
      <c r="G56" s="104">
        <v>0.17</v>
      </c>
      <c r="H56" s="88">
        <f t="shared" si="15"/>
        <v>360</v>
      </c>
      <c r="I56" s="70">
        <f t="shared" si="13"/>
        <v>61.2</v>
      </c>
      <c r="J56" s="63"/>
      <c r="K56" s="104">
        <v>0.17</v>
      </c>
      <c r="L56" s="88">
        <f>+$H$55</f>
        <v>360</v>
      </c>
      <c r="M56" s="70">
        <f t="shared" si="14"/>
        <v>61.2</v>
      </c>
      <c r="N56" s="63"/>
      <c r="O56" s="64">
        <f t="shared" si="2"/>
        <v>0</v>
      </c>
      <c r="P56" s="65">
        <f t="shared" si="3"/>
        <v>0</v>
      </c>
      <c r="Q56" s="66"/>
      <c r="R56" s="66"/>
      <c r="S56" s="260"/>
    </row>
    <row r="57" spans="1:19" s="22" customFormat="1" x14ac:dyDescent="0.35">
      <c r="A57" s="20"/>
      <c r="B57" s="67" t="s">
        <v>53</v>
      </c>
      <c r="C57" s="58"/>
      <c r="D57" s="59" t="s">
        <v>31</v>
      </c>
      <c r="E57" s="58"/>
      <c r="F57" s="27"/>
      <c r="G57" s="104">
        <v>9.8000000000000004E-2</v>
      </c>
      <c r="H57" s="88">
        <f>IF(AND($O$1=1, $G$18&gt;=600), 600, IF(AND($O$1=1, AND($G$18&lt;600, $G$18&gt;=0)), $G$18, IF(AND($O$1=2, $G$18&gt;=1000), 1000, IF(AND($O$1=2, AND($G$18&lt;1000, $G$18&gt;=0)), $G$18))))</f>
        <v>600</v>
      </c>
      <c r="I57" s="70">
        <f t="shared" si="13"/>
        <v>58.800000000000004</v>
      </c>
      <c r="J57" s="63"/>
      <c r="K57" s="104">
        <v>9.8000000000000004E-2</v>
      </c>
      <c r="L57" s="88">
        <f>H57</f>
        <v>600</v>
      </c>
      <c r="M57" s="70">
        <f t="shared" si="14"/>
        <v>58.800000000000004</v>
      </c>
      <c r="N57" s="63"/>
      <c r="O57" s="64">
        <f t="shared" si="2"/>
        <v>0</v>
      </c>
      <c r="P57" s="65">
        <f t="shared" si="3"/>
        <v>0</v>
      </c>
      <c r="Q57" s="66"/>
      <c r="R57" s="66"/>
      <c r="S57" s="260"/>
    </row>
    <row r="58" spans="1:19" s="22" customFormat="1" x14ac:dyDescent="0.35">
      <c r="A58" s="20"/>
      <c r="B58" s="67" t="s">
        <v>54</v>
      </c>
      <c r="C58" s="58"/>
      <c r="D58" s="59" t="s">
        <v>31</v>
      </c>
      <c r="E58" s="58"/>
      <c r="F58" s="27"/>
      <c r="G58" s="104">
        <v>0.115</v>
      </c>
      <c r="H58" s="88">
        <f>IF(AND($O$1=1, $G$18&gt;=600), $G$18-600, IF(AND($O$1=1, AND($G$18&lt;600, $G$18&gt;=0)), 0, IF(AND($O$1=2, $G$18&gt;=1000), $G$18-1000, IF(AND($O$1=2, AND($G$18&lt;1000, $G$18&gt;=0)), 0))))</f>
        <v>1400</v>
      </c>
      <c r="I58" s="70">
        <f t="shared" si="13"/>
        <v>161</v>
      </c>
      <c r="J58" s="63"/>
      <c r="K58" s="104">
        <v>0.115</v>
      </c>
      <c r="L58" s="88">
        <f>H58</f>
        <v>1400</v>
      </c>
      <c r="M58" s="70">
        <f t="shared" si="14"/>
        <v>161</v>
      </c>
      <c r="N58" s="63"/>
      <c r="O58" s="64">
        <f t="shared" si="2"/>
        <v>0</v>
      </c>
      <c r="P58" s="65">
        <f t="shared" si="3"/>
        <v>0</v>
      </c>
      <c r="Q58" s="66"/>
      <c r="R58" s="66"/>
      <c r="S58" s="260"/>
    </row>
    <row r="59" spans="1:19" s="22" customFormat="1" x14ac:dyDescent="0.35">
      <c r="A59" s="20"/>
      <c r="B59" s="67" t="s">
        <v>55</v>
      </c>
      <c r="C59" s="58"/>
      <c r="D59" s="59" t="s">
        <v>31</v>
      </c>
      <c r="E59" s="58"/>
      <c r="F59" s="27"/>
      <c r="G59" s="104">
        <v>0.26889999999999997</v>
      </c>
      <c r="H59" s="88"/>
      <c r="I59" s="70">
        <f t="shared" si="13"/>
        <v>0</v>
      </c>
      <c r="J59" s="63"/>
      <c r="K59" s="104">
        <v>0.26889999999999997</v>
      </c>
      <c r="L59" s="88"/>
      <c r="M59" s="70">
        <f t="shared" si="14"/>
        <v>0</v>
      </c>
      <c r="N59" s="63"/>
      <c r="O59" s="64">
        <f t="shared" si="2"/>
        <v>0</v>
      </c>
      <c r="P59" s="65" t="str">
        <f t="shared" si="3"/>
        <v/>
      </c>
      <c r="Q59" s="66"/>
      <c r="R59" s="66"/>
      <c r="S59" s="260"/>
    </row>
    <row r="60" spans="1:19" s="22" customFormat="1" ht="15" thickBot="1" x14ac:dyDescent="0.4">
      <c r="A60" s="20"/>
      <c r="B60" s="67" t="s">
        <v>56</v>
      </c>
      <c r="C60" s="58"/>
      <c r="D60" s="59" t="s">
        <v>31</v>
      </c>
      <c r="E60" s="58"/>
      <c r="F60" s="27"/>
      <c r="G60" s="104">
        <v>0.26889999999999997</v>
      </c>
      <c r="H60" s="88"/>
      <c r="I60" s="70">
        <f t="shared" si="13"/>
        <v>0</v>
      </c>
      <c r="J60" s="63"/>
      <c r="K60" s="104">
        <v>0.26889999999999997</v>
      </c>
      <c r="L60" s="88"/>
      <c r="M60" s="70">
        <f t="shared" si="14"/>
        <v>0</v>
      </c>
      <c r="N60" s="63"/>
      <c r="O60" s="64">
        <f t="shared" si="2"/>
        <v>0</v>
      </c>
      <c r="P60" s="65" t="str">
        <f t="shared" si="3"/>
        <v/>
      </c>
      <c r="Q60" s="66"/>
      <c r="R60" s="66"/>
      <c r="S60" s="260"/>
    </row>
    <row r="61" spans="1:19" ht="15" thickBot="1" x14ac:dyDescent="0.4">
      <c r="A61" s="234"/>
      <c r="B61" s="369"/>
      <c r="C61" s="303"/>
      <c r="D61" s="304"/>
      <c r="E61" s="303"/>
      <c r="F61" s="305"/>
      <c r="G61" s="306"/>
      <c r="H61" s="307"/>
      <c r="I61" s="308"/>
      <c r="J61" s="305"/>
      <c r="K61" s="306"/>
      <c r="L61" s="307"/>
      <c r="M61" s="308"/>
      <c r="N61" s="305"/>
      <c r="O61" s="309"/>
      <c r="P61" s="310"/>
      <c r="Q61" s="240"/>
      <c r="R61" s="240"/>
    </row>
    <row r="62" spans="1:19" x14ac:dyDescent="0.35">
      <c r="A62" s="234"/>
      <c r="B62" s="311" t="s">
        <v>57</v>
      </c>
      <c r="C62" s="262"/>
      <c r="D62" s="312"/>
      <c r="E62" s="262"/>
      <c r="F62" s="313"/>
      <c r="G62" s="314"/>
      <c r="H62" s="314"/>
      <c r="I62" s="315">
        <f>SUM(I50:I56,I49)</f>
        <v>360.10476178082195</v>
      </c>
      <c r="J62" s="316"/>
      <c r="K62" s="314"/>
      <c r="L62" s="314"/>
      <c r="M62" s="315">
        <f>SUM(M50:M56,M49)</f>
        <v>363.17224451438352</v>
      </c>
      <c r="N62" s="316"/>
      <c r="O62" s="317">
        <f>M62-I62</f>
        <v>3.067482733561576</v>
      </c>
      <c r="P62" s="318">
        <f>IF(OR(I62=0,M62=0),"",(O62/I62))</f>
        <v>8.5183065016746478E-3</v>
      </c>
      <c r="Q62" s="240"/>
      <c r="R62" s="240"/>
    </row>
    <row r="63" spans="1:19" x14ac:dyDescent="0.35">
      <c r="A63" s="234"/>
      <c r="B63" s="311" t="s">
        <v>58</v>
      </c>
      <c r="C63" s="262"/>
      <c r="D63" s="312"/>
      <c r="E63" s="262"/>
      <c r="F63" s="313"/>
      <c r="G63" s="319">
        <v>-0.17</v>
      </c>
      <c r="H63" s="320"/>
      <c r="I63" s="268">
        <f>+I62*G63</f>
        <v>-61.217809502739733</v>
      </c>
      <c r="J63" s="316"/>
      <c r="K63" s="319">
        <f>$G63</f>
        <v>-0.17</v>
      </c>
      <c r="L63" s="320"/>
      <c r="M63" s="268">
        <f>+M62*K63</f>
        <v>-61.739281567445204</v>
      </c>
      <c r="N63" s="316"/>
      <c r="O63" s="268">
        <f>M63-I63</f>
        <v>-0.52147206470547047</v>
      </c>
      <c r="P63" s="269">
        <f>IF(OR(I63=0,M63=0),"",(O63/I63))</f>
        <v>8.5183065016746894E-3</v>
      </c>
      <c r="Q63" s="240"/>
      <c r="R63" s="240"/>
    </row>
    <row r="64" spans="1:19" x14ac:dyDescent="0.35">
      <c r="A64" s="234"/>
      <c r="B64" s="321" t="s">
        <v>59</v>
      </c>
      <c r="C64" s="262"/>
      <c r="D64" s="312"/>
      <c r="E64" s="262"/>
      <c r="F64" s="266"/>
      <c r="G64" s="322">
        <v>0.13</v>
      </c>
      <c r="H64" s="266"/>
      <c r="I64" s="268">
        <f>I62*G64</f>
        <v>46.813619031506853</v>
      </c>
      <c r="J64" s="323"/>
      <c r="K64" s="322">
        <v>0.13</v>
      </c>
      <c r="L64" s="266"/>
      <c r="M64" s="268">
        <f>M62*K64</f>
        <v>47.212391786869858</v>
      </c>
      <c r="N64" s="323"/>
      <c r="O64" s="268">
        <f>M64-I64</f>
        <v>0.39877275536300516</v>
      </c>
      <c r="P64" s="269">
        <f>IF(OR(I64=0,M64=0),"",(O64/I64))</f>
        <v>8.5183065016746547E-3</v>
      </c>
      <c r="Q64" s="240"/>
      <c r="R64" s="240"/>
    </row>
    <row r="65" spans="1:19" ht="15" thickBot="1" x14ac:dyDescent="0.4">
      <c r="A65" s="234"/>
      <c r="B65" s="521" t="s">
        <v>60</v>
      </c>
      <c r="C65" s="521"/>
      <c r="D65" s="521"/>
      <c r="E65" s="324"/>
      <c r="F65" s="325"/>
      <c r="G65" s="325"/>
      <c r="H65" s="325"/>
      <c r="I65" s="326">
        <f>SUM(I62:I64)</f>
        <v>345.70057130958907</v>
      </c>
      <c r="J65" s="327"/>
      <c r="K65" s="325"/>
      <c r="L65" s="325"/>
      <c r="M65" s="326">
        <f>SUM(M62:M64)</f>
        <v>348.64535473380818</v>
      </c>
      <c r="N65" s="327"/>
      <c r="O65" s="328">
        <f>M65-I65</f>
        <v>2.9447834242191107</v>
      </c>
      <c r="P65" s="329">
        <f>IF(OR(I65=0,M65=0),"",(O65/I65))</f>
        <v>8.5183065016746426E-3</v>
      </c>
      <c r="Q65" s="240"/>
      <c r="R65" s="240"/>
    </row>
    <row r="66" spans="1:19" ht="15" thickBot="1" x14ac:dyDescent="0.4">
      <c r="A66" s="330"/>
      <c r="B66" s="370"/>
      <c r="C66" s="371"/>
      <c r="D66" s="372"/>
      <c r="E66" s="371"/>
      <c r="F66" s="373"/>
      <c r="G66" s="306"/>
      <c r="H66" s="374"/>
      <c r="I66" s="375"/>
      <c r="J66" s="373"/>
      <c r="K66" s="306"/>
      <c r="L66" s="374"/>
      <c r="M66" s="375"/>
      <c r="N66" s="373"/>
      <c r="O66" s="376"/>
      <c r="P66" s="310"/>
      <c r="Q66" s="240"/>
      <c r="R66" s="240"/>
    </row>
    <row r="67" spans="1:19" x14ac:dyDescent="0.35">
      <c r="A67" s="330"/>
      <c r="B67" s="377" t="s">
        <v>70</v>
      </c>
      <c r="C67" s="378"/>
      <c r="D67" s="379"/>
      <c r="E67" s="378"/>
      <c r="F67" s="380"/>
      <c r="G67" s="381"/>
      <c r="H67" s="381"/>
      <c r="I67" s="382">
        <f>SUM(I57:I58,I49,I50:I53)</f>
        <v>373.06476178082193</v>
      </c>
      <c r="J67" s="383"/>
      <c r="K67" s="381"/>
      <c r="L67" s="381"/>
      <c r="M67" s="382">
        <f>SUM(M57:M58,M49,M50:M53)</f>
        <v>376.1322445143835</v>
      </c>
      <c r="N67" s="383"/>
      <c r="O67" s="317">
        <f>M67-I67</f>
        <v>3.067482733561576</v>
      </c>
      <c r="P67" s="318">
        <f>IF(OR(I67=0,M67=0),"",(O67/I67))</f>
        <v>8.2223866947898523E-3</v>
      </c>
      <c r="Q67" s="240"/>
    </row>
    <row r="68" spans="1:19" x14ac:dyDescent="0.35">
      <c r="A68" s="330"/>
      <c r="B68" s="311" t="s">
        <v>58</v>
      </c>
      <c r="C68" s="262"/>
      <c r="D68" s="312"/>
      <c r="E68" s="262"/>
      <c r="F68" s="313"/>
      <c r="G68" s="319">
        <v>-0.17</v>
      </c>
      <c r="H68" s="320"/>
      <c r="I68" s="268">
        <f>+I67*G68</f>
        <v>-63.421009502739729</v>
      </c>
      <c r="J68" s="316"/>
      <c r="K68" s="319">
        <f>$G68</f>
        <v>-0.17</v>
      </c>
      <c r="L68" s="320"/>
      <c r="M68" s="268">
        <f>+M67*K68</f>
        <v>-63.942481567445199</v>
      </c>
      <c r="N68" s="316"/>
      <c r="O68" s="268">
        <f>M68-I68</f>
        <v>-0.52147206470547047</v>
      </c>
      <c r="P68" s="269">
        <f>IF(OR(I68=0,M68=0),"",(O68/I68))</f>
        <v>8.2223866947898922E-3</v>
      </c>
      <c r="Q68" s="240"/>
    </row>
    <row r="69" spans="1:19" x14ac:dyDescent="0.35">
      <c r="A69" s="330"/>
      <c r="B69" s="451" t="s">
        <v>59</v>
      </c>
      <c r="C69" s="378"/>
      <c r="D69" s="379"/>
      <c r="E69" s="378"/>
      <c r="F69" s="384"/>
      <c r="G69" s="385">
        <v>0.13</v>
      </c>
      <c r="H69" s="386"/>
      <c r="I69" s="387">
        <f>I67*G69</f>
        <v>48.498419031506849</v>
      </c>
      <c r="J69" s="388"/>
      <c r="K69" s="385">
        <v>0.13</v>
      </c>
      <c r="L69" s="386"/>
      <c r="M69" s="387">
        <f>M67*K69</f>
        <v>48.897191786869854</v>
      </c>
      <c r="N69" s="388"/>
      <c r="O69" s="268">
        <f>M69-I69</f>
        <v>0.39877275536300516</v>
      </c>
      <c r="P69" s="269">
        <f>IF(OR(I69=0,M69=0),"",(O69/I69))</f>
        <v>8.2223866947898575E-3</v>
      </c>
      <c r="Q69" s="240"/>
    </row>
    <row r="70" spans="1:19" ht="15" thickBot="1" x14ac:dyDescent="0.4">
      <c r="A70" s="330"/>
      <c r="B70" s="539" t="s">
        <v>71</v>
      </c>
      <c r="C70" s="539"/>
      <c r="D70" s="539"/>
      <c r="E70" s="389"/>
      <c r="F70" s="325"/>
      <c r="G70" s="325"/>
      <c r="H70" s="325"/>
      <c r="I70" s="390">
        <f>SUM(I67:I69)</f>
        <v>358.14217130958906</v>
      </c>
      <c r="J70" s="327"/>
      <c r="K70" s="325"/>
      <c r="L70" s="325"/>
      <c r="M70" s="390">
        <f>SUM(M67:M69)</f>
        <v>361.08695473380817</v>
      </c>
      <c r="N70" s="327"/>
      <c r="O70" s="328">
        <f>M70-I70</f>
        <v>2.9447834242191107</v>
      </c>
      <c r="P70" s="329">
        <f>IF(OR(I70=0,M70=0),"",(O70/I70))</f>
        <v>8.2223866947898454E-3</v>
      </c>
      <c r="Q70" s="240"/>
    </row>
    <row r="71" spans="1:19" ht="15" thickBot="1" x14ac:dyDescent="0.4">
      <c r="A71" s="330"/>
      <c r="B71" s="370"/>
      <c r="C71" s="371"/>
      <c r="D71" s="372"/>
      <c r="E71" s="371"/>
      <c r="F71" s="391"/>
      <c r="G71" s="392"/>
      <c r="H71" s="393"/>
      <c r="I71" s="394"/>
      <c r="J71" s="373"/>
      <c r="K71" s="392"/>
      <c r="L71" s="393"/>
      <c r="M71" s="394"/>
      <c r="N71" s="373"/>
      <c r="O71" s="376"/>
      <c r="P71" s="395"/>
      <c r="Q71" s="240"/>
    </row>
    <row r="72" spans="1:19" x14ac:dyDescent="0.35">
      <c r="A72" s="234"/>
      <c r="B72" s="350"/>
      <c r="C72" s="234"/>
      <c r="D72" s="235"/>
      <c r="E72" s="234"/>
      <c r="F72" s="234"/>
      <c r="G72" s="234"/>
      <c r="H72" s="234"/>
      <c r="I72" s="250"/>
      <c r="J72" s="234"/>
      <c r="K72" s="234"/>
      <c r="L72" s="234"/>
      <c r="M72" s="250"/>
      <c r="N72" s="234"/>
      <c r="O72" s="234"/>
      <c r="P72" s="234"/>
      <c r="Q72" s="240"/>
    </row>
    <row r="73" spans="1:19" x14ac:dyDescent="0.35">
      <c r="A73" s="234"/>
      <c r="B73" s="354" t="s">
        <v>62</v>
      </c>
      <c r="C73" s="234"/>
      <c r="D73" s="235"/>
      <c r="E73" s="234"/>
      <c r="F73" s="234"/>
      <c r="G73" s="340">
        <v>2.9499999999999998E-2</v>
      </c>
      <c r="H73" s="234"/>
      <c r="I73" s="234"/>
      <c r="J73" s="234"/>
      <c r="K73" s="340">
        <v>2.9499999999999998E-2</v>
      </c>
      <c r="L73" s="234"/>
      <c r="M73" s="234"/>
      <c r="N73" s="234"/>
      <c r="O73" s="234"/>
      <c r="P73" s="234"/>
      <c r="Q73" s="240"/>
      <c r="R73" s="240"/>
    </row>
    <row r="74" spans="1:19" x14ac:dyDescent="0.35">
      <c r="A74" s="234"/>
      <c r="B74" s="350"/>
      <c r="C74" s="234"/>
      <c r="D74" s="235"/>
      <c r="E74" s="234"/>
      <c r="F74" s="234"/>
      <c r="G74" s="234"/>
      <c r="H74" s="234"/>
      <c r="I74" s="234"/>
      <c r="J74" s="234"/>
    </row>
    <row r="75" spans="1:19" ht="18" x14ac:dyDescent="0.4">
      <c r="A75" s="234"/>
      <c r="B75" s="532" t="s">
        <v>0</v>
      </c>
      <c r="C75" s="532"/>
      <c r="D75" s="532"/>
      <c r="E75" s="532"/>
      <c r="F75" s="532"/>
      <c r="G75" s="532"/>
      <c r="H75" s="532"/>
      <c r="I75" s="532"/>
      <c r="J75" s="532"/>
    </row>
    <row r="76" spans="1:19" ht="18" x14ac:dyDescent="0.4">
      <c r="A76" s="234"/>
      <c r="B76" s="532" t="s">
        <v>1</v>
      </c>
      <c r="C76" s="532"/>
      <c r="D76" s="532"/>
      <c r="E76" s="532"/>
      <c r="F76" s="532"/>
      <c r="G76" s="532"/>
      <c r="H76" s="532"/>
      <c r="I76" s="532"/>
      <c r="J76" s="532"/>
    </row>
    <row r="77" spans="1:19" x14ac:dyDescent="0.35">
      <c r="A77" s="234"/>
      <c r="B77" s="350"/>
      <c r="C77" s="234"/>
      <c r="D77" s="235"/>
      <c r="E77" s="234"/>
      <c r="F77" s="234"/>
      <c r="G77" s="234"/>
      <c r="H77" s="234"/>
    </row>
    <row r="78" spans="1:19" x14ac:dyDescent="0.35">
      <c r="A78" s="234"/>
      <c r="B78" s="350"/>
      <c r="C78" s="234"/>
      <c r="D78" s="235"/>
      <c r="E78" s="234"/>
      <c r="F78" s="234"/>
      <c r="G78" s="234"/>
      <c r="H78" s="234"/>
    </row>
    <row r="79" spans="1:19" ht="15.5" x14ac:dyDescent="0.35">
      <c r="A79" s="234"/>
      <c r="B79" s="354" t="s">
        <v>2</v>
      </c>
      <c r="C79" s="234"/>
      <c r="D79" s="396" t="s">
        <v>66</v>
      </c>
      <c r="E79" s="341"/>
      <c r="F79" s="341"/>
      <c r="G79" s="341"/>
      <c r="H79" s="341"/>
      <c r="I79" s="341"/>
      <c r="J79" s="341"/>
      <c r="K79" s="284"/>
      <c r="L79" s="284"/>
      <c r="M79" s="284"/>
    </row>
    <row r="80" spans="1:19" ht="15.5" x14ac:dyDescent="0.35">
      <c r="A80" s="234"/>
      <c r="B80" s="356"/>
      <c r="C80" s="234"/>
      <c r="D80" s="238"/>
      <c r="E80" s="238"/>
      <c r="F80" s="239"/>
      <c r="G80" s="239"/>
      <c r="H80" s="239"/>
      <c r="I80" s="239"/>
      <c r="J80" s="239"/>
      <c r="K80" s="240"/>
      <c r="L80" s="240"/>
      <c r="M80" s="239"/>
      <c r="N80" s="240"/>
      <c r="O80" s="240"/>
      <c r="P80" s="240"/>
      <c r="Q80" s="240"/>
      <c r="R80" s="240"/>
      <c r="S80" s="240"/>
    </row>
    <row r="81" spans="1:19" ht="15.5" x14ac:dyDescent="0.35">
      <c r="A81" s="234"/>
      <c r="B81" s="354" t="s">
        <v>4</v>
      </c>
      <c r="C81" s="234"/>
      <c r="D81" s="241" t="s">
        <v>5</v>
      </c>
      <c r="E81" s="238"/>
      <c r="F81" s="239"/>
      <c r="G81" s="240"/>
      <c r="H81" s="239"/>
      <c r="I81" s="242"/>
      <c r="J81" s="239"/>
      <c r="K81" s="243"/>
      <c r="L81" s="240"/>
      <c r="M81" s="242"/>
      <c r="N81" s="240"/>
      <c r="O81" s="244"/>
      <c r="P81" s="245"/>
      <c r="Q81" s="240"/>
      <c r="R81" s="240"/>
      <c r="S81" s="240"/>
    </row>
    <row r="82" spans="1:19" ht="15.5" x14ac:dyDescent="0.35">
      <c r="A82" s="234"/>
      <c r="B82" s="356"/>
      <c r="C82" s="234"/>
      <c r="D82" s="238"/>
      <c r="E82" s="238"/>
      <c r="F82" s="238"/>
      <c r="G82" s="238"/>
      <c r="H82" s="238"/>
      <c r="I82" s="238"/>
      <c r="J82" s="238"/>
    </row>
    <row r="83" spans="1:19" x14ac:dyDescent="0.35">
      <c r="A83" s="234"/>
      <c r="B83" s="356"/>
      <c r="C83" s="234"/>
      <c r="D83" s="247" t="s">
        <v>6</v>
      </c>
      <c r="E83" s="248"/>
      <c r="F83" s="234"/>
      <c r="G83" s="249">
        <v>2800</v>
      </c>
      <c r="H83" s="248" t="s">
        <v>7</v>
      </c>
      <c r="I83" s="234"/>
      <c r="J83" s="234"/>
    </row>
    <row r="84" spans="1:19" x14ac:dyDescent="0.35">
      <c r="A84" s="234"/>
      <c r="B84" s="356"/>
      <c r="C84" s="234"/>
      <c r="D84" s="235"/>
      <c r="E84" s="234"/>
      <c r="F84" s="234"/>
      <c r="G84" s="234"/>
      <c r="H84" s="234"/>
      <c r="I84" s="234"/>
      <c r="J84" s="234"/>
    </row>
    <row r="85" spans="1:19" s="22" customFormat="1" x14ac:dyDescent="0.35">
      <c r="A85" s="20"/>
      <c r="B85" s="397"/>
      <c r="C85" s="20"/>
      <c r="D85" s="51"/>
      <c r="E85" s="50"/>
      <c r="F85" s="20"/>
      <c r="G85" s="523" t="s">
        <v>8</v>
      </c>
      <c r="H85" s="524"/>
      <c r="I85" s="525"/>
      <c r="J85" s="20"/>
      <c r="K85" s="523" t="s">
        <v>9</v>
      </c>
      <c r="L85" s="524"/>
      <c r="M85" s="525"/>
      <c r="N85" s="20"/>
      <c r="O85" s="523" t="s">
        <v>10</v>
      </c>
      <c r="P85" s="525"/>
      <c r="Q85" s="251"/>
      <c r="R85" s="251"/>
    </row>
    <row r="86" spans="1:19" x14ac:dyDescent="0.35">
      <c r="A86" s="234"/>
      <c r="B86" s="398"/>
      <c r="C86" s="234"/>
      <c r="D86" s="536" t="s">
        <v>11</v>
      </c>
      <c r="E86" s="399"/>
      <c r="F86" s="234"/>
      <c r="G86" s="400" t="s">
        <v>12</v>
      </c>
      <c r="H86" s="401" t="s">
        <v>13</v>
      </c>
      <c r="I86" s="402" t="s">
        <v>14</v>
      </c>
      <c r="J86" s="234"/>
      <c r="K86" s="400" t="s">
        <v>12</v>
      </c>
      <c r="L86" s="401" t="s">
        <v>13</v>
      </c>
      <c r="M86" s="402" t="s">
        <v>14</v>
      </c>
      <c r="N86" s="234"/>
      <c r="O86" s="537" t="s">
        <v>15</v>
      </c>
      <c r="P86" s="538" t="s">
        <v>16</v>
      </c>
      <c r="Q86" s="240"/>
      <c r="R86" s="240"/>
    </row>
    <row r="87" spans="1:19" x14ac:dyDescent="0.35">
      <c r="A87" s="234"/>
      <c r="B87" s="398"/>
      <c r="C87" s="234"/>
      <c r="D87" s="527"/>
      <c r="E87" s="399"/>
      <c r="F87" s="234"/>
      <c r="G87" s="403" t="s">
        <v>17</v>
      </c>
      <c r="H87" s="404"/>
      <c r="I87" s="404" t="s">
        <v>17</v>
      </c>
      <c r="J87" s="234"/>
      <c r="K87" s="403" t="s">
        <v>17</v>
      </c>
      <c r="L87" s="404"/>
      <c r="M87" s="404" t="s">
        <v>17</v>
      </c>
      <c r="N87" s="234"/>
      <c r="O87" s="529"/>
      <c r="P87" s="531"/>
      <c r="Q87" s="240"/>
      <c r="R87" s="240"/>
    </row>
    <row r="88" spans="1:19" s="22" customFormat="1" x14ac:dyDescent="0.35">
      <c r="A88" s="20"/>
      <c r="B88" s="57" t="s">
        <v>18</v>
      </c>
      <c r="C88" s="58"/>
      <c r="D88" s="59" t="s">
        <v>19</v>
      </c>
      <c r="E88" s="58"/>
      <c r="F88" s="27"/>
      <c r="G88" s="60">
        <v>38.68</v>
      </c>
      <c r="H88" s="61">
        <v>1</v>
      </c>
      <c r="I88" s="62">
        <f t="shared" ref="I88:I99" si="16">H88*G88</f>
        <v>38.68</v>
      </c>
      <c r="J88" s="63"/>
      <c r="K88" s="60">
        <v>39.26</v>
      </c>
      <c r="L88" s="61">
        <v>1</v>
      </c>
      <c r="M88" s="62">
        <f t="shared" ref="M88:M99" si="17">L88*K88</f>
        <v>39.26</v>
      </c>
      <c r="N88" s="63"/>
      <c r="O88" s="64">
        <f t="shared" ref="O88:O125" si="18">M88-I88</f>
        <v>0.57999999999999829</v>
      </c>
      <c r="P88" s="65">
        <f t="shared" ref="P88:P125" si="19">IF(OR(I88=0,M88=0),"",(O88/I88))</f>
        <v>1.4994829369182996E-2</v>
      </c>
      <c r="Q88" s="66"/>
      <c r="R88" s="66"/>
      <c r="S88" s="260"/>
    </row>
    <row r="89" spans="1:19" x14ac:dyDescent="0.35">
      <c r="A89" s="234"/>
      <c r="B89" s="261" t="s">
        <v>20</v>
      </c>
      <c r="C89" s="262"/>
      <c r="D89" s="263" t="s">
        <v>31</v>
      </c>
      <c r="E89" s="262"/>
      <c r="F89" s="264"/>
      <c r="G89" s="359">
        <v>1.8000000000000001E-4</v>
      </c>
      <c r="H89" s="360">
        <f>$G$83</f>
        <v>2800</v>
      </c>
      <c r="I89" s="267">
        <f t="shared" si="16"/>
        <v>0.504</v>
      </c>
      <c r="J89" s="264"/>
      <c r="K89" s="359">
        <v>1.8000000000000001E-4</v>
      </c>
      <c r="L89" s="360">
        <f>$G$83</f>
        <v>2800</v>
      </c>
      <c r="M89" s="267">
        <f t="shared" si="17"/>
        <v>0.504</v>
      </c>
      <c r="N89" s="264"/>
      <c r="O89" s="268">
        <f t="shared" si="18"/>
        <v>0</v>
      </c>
      <c r="P89" s="269">
        <f t="shared" si="19"/>
        <v>0</v>
      </c>
      <c r="Q89" s="240"/>
      <c r="R89" s="240"/>
    </row>
    <row r="90" spans="1:19" x14ac:dyDescent="0.35">
      <c r="A90" s="234"/>
      <c r="B90" s="261" t="s">
        <v>21</v>
      </c>
      <c r="C90" s="262"/>
      <c r="D90" s="263" t="s">
        <v>19</v>
      </c>
      <c r="E90" s="262"/>
      <c r="F90" s="264"/>
      <c r="G90" s="271">
        <v>-0.13</v>
      </c>
      <c r="H90" s="360">
        <v>1</v>
      </c>
      <c r="I90" s="267">
        <f t="shared" si="16"/>
        <v>-0.13</v>
      </c>
      <c r="J90" s="264"/>
      <c r="K90" s="265">
        <v>-0.13</v>
      </c>
      <c r="L90" s="360">
        <v>1</v>
      </c>
      <c r="M90" s="267">
        <f t="shared" si="17"/>
        <v>-0.13</v>
      </c>
      <c r="N90" s="264"/>
      <c r="O90" s="268">
        <f t="shared" si="18"/>
        <v>0</v>
      </c>
      <c r="P90" s="269">
        <f t="shared" si="19"/>
        <v>0</v>
      </c>
      <c r="Q90" s="240"/>
      <c r="R90" s="240"/>
    </row>
    <row r="91" spans="1:19" x14ac:dyDescent="0.35">
      <c r="A91" s="234"/>
      <c r="B91" s="261" t="s">
        <v>22</v>
      </c>
      <c r="C91" s="262"/>
      <c r="D91" s="263" t="s">
        <v>31</v>
      </c>
      <c r="E91" s="262"/>
      <c r="F91" s="264"/>
      <c r="G91" s="359">
        <v>-2.48E-3</v>
      </c>
      <c r="H91" s="360">
        <f t="shared" ref="H91:H97" si="20">$G$83</f>
        <v>2800</v>
      </c>
      <c r="I91" s="267">
        <f t="shared" si="16"/>
        <v>-6.944</v>
      </c>
      <c r="J91" s="264"/>
      <c r="K91" s="359">
        <v>0</v>
      </c>
      <c r="L91" s="360">
        <f t="shared" ref="L91:L97" si="21">$G$83</f>
        <v>2800</v>
      </c>
      <c r="M91" s="267">
        <f t="shared" si="17"/>
        <v>0</v>
      </c>
      <c r="N91" s="264"/>
      <c r="O91" s="268">
        <f t="shared" si="18"/>
        <v>6.944</v>
      </c>
      <c r="P91" s="269" t="str">
        <f t="shared" si="19"/>
        <v/>
      </c>
      <c r="Q91" s="240"/>
      <c r="R91" s="240"/>
    </row>
    <row r="92" spans="1:19" x14ac:dyDescent="0.35">
      <c r="A92" s="234"/>
      <c r="B92" s="261" t="s">
        <v>23</v>
      </c>
      <c r="C92" s="262"/>
      <c r="D92" s="263" t="s">
        <v>31</v>
      </c>
      <c r="E92" s="262"/>
      <c r="F92" s="264"/>
      <c r="G92" s="359">
        <v>-4.0000000000000002E-4</v>
      </c>
      <c r="H92" s="360">
        <f t="shared" si="20"/>
        <v>2800</v>
      </c>
      <c r="I92" s="267">
        <f t="shared" si="16"/>
        <v>-1.1200000000000001</v>
      </c>
      <c r="J92" s="264"/>
      <c r="K92" s="359">
        <v>0</v>
      </c>
      <c r="L92" s="360">
        <f t="shared" si="21"/>
        <v>2800</v>
      </c>
      <c r="M92" s="267">
        <f t="shared" si="17"/>
        <v>0</v>
      </c>
      <c r="N92" s="264"/>
      <c r="O92" s="268">
        <f t="shared" si="18"/>
        <v>1.1200000000000001</v>
      </c>
      <c r="P92" s="269" t="str">
        <f t="shared" si="19"/>
        <v/>
      </c>
      <c r="Q92" s="240"/>
      <c r="R92" s="240"/>
    </row>
    <row r="93" spans="1:19" x14ac:dyDescent="0.35">
      <c r="A93" s="234"/>
      <c r="B93" s="261" t="s">
        <v>24</v>
      </c>
      <c r="C93" s="262"/>
      <c r="D93" s="263" t="s">
        <v>31</v>
      </c>
      <c r="E93" s="262"/>
      <c r="F93" s="264"/>
      <c r="G93" s="359">
        <v>-2.0000000000000002E-5</v>
      </c>
      <c r="H93" s="360">
        <f t="shared" si="20"/>
        <v>2800</v>
      </c>
      <c r="I93" s="267">
        <f t="shared" si="16"/>
        <v>-5.6000000000000001E-2</v>
      </c>
      <c r="J93" s="264"/>
      <c r="K93" s="359">
        <v>-2.0000000000000002E-5</v>
      </c>
      <c r="L93" s="360">
        <f t="shared" si="21"/>
        <v>2800</v>
      </c>
      <c r="M93" s="267">
        <f t="shared" si="17"/>
        <v>-5.6000000000000001E-2</v>
      </c>
      <c r="N93" s="264"/>
      <c r="O93" s="268">
        <f t="shared" si="18"/>
        <v>0</v>
      </c>
      <c r="P93" s="269">
        <f t="shared" si="19"/>
        <v>0</v>
      </c>
      <c r="Q93" s="240"/>
      <c r="R93" s="240"/>
    </row>
    <row r="94" spans="1:19" x14ac:dyDescent="0.35">
      <c r="A94" s="234"/>
      <c r="B94" s="261" t="s">
        <v>64</v>
      </c>
      <c r="C94" s="262"/>
      <c r="D94" s="263" t="s">
        <v>31</v>
      </c>
      <c r="E94" s="262"/>
      <c r="F94" s="264"/>
      <c r="G94" s="359">
        <v>0</v>
      </c>
      <c r="H94" s="360">
        <f t="shared" si="20"/>
        <v>2800</v>
      </c>
      <c r="I94" s="267">
        <f t="shared" si="16"/>
        <v>0</v>
      </c>
      <c r="J94" s="264"/>
      <c r="K94" s="359">
        <v>0</v>
      </c>
      <c r="L94" s="360">
        <f t="shared" si="21"/>
        <v>2800</v>
      </c>
      <c r="M94" s="267">
        <f t="shared" si="17"/>
        <v>0</v>
      </c>
      <c r="N94" s="264"/>
      <c r="O94" s="268">
        <f t="shared" si="18"/>
        <v>0</v>
      </c>
      <c r="P94" s="269" t="str">
        <f t="shared" si="19"/>
        <v/>
      </c>
      <c r="Q94" s="240"/>
      <c r="R94" s="240"/>
    </row>
    <row r="95" spans="1:19" x14ac:dyDescent="0.35">
      <c r="A95" s="234"/>
      <c r="B95" s="261" t="s">
        <v>26</v>
      </c>
      <c r="C95" s="262"/>
      <c r="D95" s="263" t="s">
        <v>31</v>
      </c>
      <c r="E95" s="262"/>
      <c r="F95" s="264"/>
      <c r="G95" s="359">
        <v>0</v>
      </c>
      <c r="H95" s="405">
        <f>G18</f>
        <v>2000</v>
      </c>
      <c r="I95" s="267">
        <f t="shared" si="16"/>
        <v>0</v>
      </c>
      <c r="J95" s="264"/>
      <c r="K95" s="359">
        <v>0</v>
      </c>
      <c r="L95" s="360">
        <f>G18</f>
        <v>2000</v>
      </c>
      <c r="M95" s="267">
        <f t="shared" si="17"/>
        <v>0</v>
      </c>
      <c r="N95" s="264"/>
      <c r="O95" s="268">
        <f t="shared" si="18"/>
        <v>0</v>
      </c>
      <c r="P95" s="269" t="str">
        <f t="shared" si="19"/>
        <v/>
      </c>
      <c r="Q95" s="240"/>
      <c r="R95" s="240"/>
    </row>
    <row r="96" spans="1:19" x14ac:dyDescent="0.35">
      <c r="A96" s="234"/>
      <c r="B96" s="261" t="s">
        <v>27</v>
      </c>
      <c r="C96" s="262"/>
      <c r="D96" s="263" t="s">
        <v>31</v>
      </c>
      <c r="E96" s="262"/>
      <c r="F96" s="264"/>
      <c r="G96" s="359">
        <v>0</v>
      </c>
      <c r="H96" s="360">
        <f t="shared" si="20"/>
        <v>2800</v>
      </c>
      <c r="I96" s="267">
        <f t="shared" si="16"/>
        <v>0</v>
      </c>
      <c r="J96" s="264"/>
      <c r="K96" s="359">
        <v>-2.0999999999999999E-3</v>
      </c>
      <c r="L96" s="360">
        <f t="shared" si="21"/>
        <v>2800</v>
      </c>
      <c r="M96" s="267">
        <f t="shared" si="17"/>
        <v>-5.88</v>
      </c>
      <c r="N96" s="264"/>
      <c r="O96" s="268">
        <f t="shared" si="18"/>
        <v>-5.88</v>
      </c>
      <c r="P96" s="269" t="str">
        <f t="shared" si="19"/>
        <v/>
      </c>
      <c r="Q96" s="240"/>
      <c r="R96" s="240"/>
    </row>
    <row r="97" spans="1:23" x14ac:dyDescent="0.35">
      <c r="A97" s="234"/>
      <c r="B97" s="261" t="s">
        <v>28</v>
      </c>
      <c r="C97" s="262"/>
      <c r="D97" s="263" t="s">
        <v>31</v>
      </c>
      <c r="E97" s="262"/>
      <c r="F97" s="264"/>
      <c r="G97" s="359">
        <v>-6.0000000000000002E-5</v>
      </c>
      <c r="H97" s="360">
        <f t="shared" si="20"/>
        <v>2800</v>
      </c>
      <c r="I97" s="267">
        <f t="shared" si="16"/>
        <v>-0.16800000000000001</v>
      </c>
      <c r="J97" s="264"/>
      <c r="K97" s="359">
        <v>-6.0000000000000002E-5</v>
      </c>
      <c r="L97" s="360">
        <f t="shared" si="21"/>
        <v>2800</v>
      </c>
      <c r="M97" s="267">
        <f t="shared" si="17"/>
        <v>-0.16800000000000001</v>
      </c>
      <c r="N97" s="264"/>
      <c r="O97" s="268">
        <f t="shared" si="18"/>
        <v>0</v>
      </c>
      <c r="P97" s="269">
        <f t="shared" si="19"/>
        <v>0</v>
      </c>
      <c r="Q97" s="240"/>
      <c r="R97" s="240"/>
    </row>
    <row r="98" spans="1:23" x14ac:dyDescent="0.35">
      <c r="A98" s="234"/>
      <c r="B98" s="261" t="s">
        <v>29</v>
      </c>
      <c r="C98" s="262"/>
      <c r="D98" s="263" t="s">
        <v>19</v>
      </c>
      <c r="E98" s="262"/>
      <c r="F98" s="264"/>
      <c r="G98" s="265">
        <v>0.11</v>
      </c>
      <c r="H98" s="266">
        <v>1</v>
      </c>
      <c r="I98" s="267">
        <f t="shared" si="16"/>
        <v>0.11</v>
      </c>
      <c r="J98" s="264"/>
      <c r="K98" s="265">
        <v>0</v>
      </c>
      <c r="L98" s="266">
        <v>1</v>
      </c>
      <c r="M98" s="267">
        <f t="shared" si="17"/>
        <v>0</v>
      </c>
      <c r="N98" s="264"/>
      <c r="O98" s="268">
        <f t="shared" si="18"/>
        <v>-0.11</v>
      </c>
      <c r="P98" s="269" t="str">
        <f t="shared" si="19"/>
        <v/>
      </c>
      <c r="Q98" s="240"/>
      <c r="R98" s="240"/>
      <c r="W98" s="361"/>
    </row>
    <row r="99" spans="1:23" x14ac:dyDescent="0.35">
      <c r="A99" s="234"/>
      <c r="B99" s="261" t="s">
        <v>29</v>
      </c>
      <c r="C99" s="262"/>
      <c r="D99" s="263" t="s">
        <v>31</v>
      </c>
      <c r="E99" s="262"/>
      <c r="F99" s="264"/>
      <c r="G99" s="359">
        <v>1E-4</v>
      </c>
      <c r="H99" s="360">
        <f>$G$83</f>
        <v>2800</v>
      </c>
      <c r="I99" s="267">
        <f t="shared" si="16"/>
        <v>0.28000000000000003</v>
      </c>
      <c r="J99" s="264"/>
      <c r="K99" s="359">
        <v>0</v>
      </c>
      <c r="L99" s="360">
        <f>$G$83</f>
        <v>2800</v>
      </c>
      <c r="M99" s="267">
        <f t="shared" si="17"/>
        <v>0</v>
      </c>
      <c r="N99" s="264"/>
      <c r="O99" s="268">
        <f t="shared" si="18"/>
        <v>-0.28000000000000003</v>
      </c>
      <c r="P99" s="269" t="str">
        <f t="shared" si="19"/>
        <v/>
      </c>
      <c r="Q99" s="240"/>
      <c r="R99" s="240"/>
    </row>
    <row r="100" spans="1:23" x14ac:dyDescent="0.35">
      <c r="A100" s="234"/>
      <c r="B100" s="261" t="s">
        <v>30</v>
      </c>
      <c r="C100" s="262"/>
      <c r="D100" s="263" t="s">
        <v>31</v>
      </c>
      <c r="E100" s="262"/>
      <c r="F100" s="264"/>
      <c r="G100" s="272">
        <v>3.5779999999999999E-2</v>
      </c>
      <c r="H100" s="360">
        <f>+$G$83</f>
        <v>2800</v>
      </c>
      <c r="I100" s="274">
        <f>H100*G100</f>
        <v>100.184</v>
      </c>
      <c r="J100" s="264"/>
      <c r="K100" s="272">
        <v>3.6310000000000002E-2</v>
      </c>
      <c r="L100" s="360">
        <f>+$G$83</f>
        <v>2800</v>
      </c>
      <c r="M100" s="274">
        <f>L100*K100</f>
        <v>101.66800000000001</v>
      </c>
      <c r="N100" s="264"/>
      <c r="O100" s="268">
        <f t="shared" si="18"/>
        <v>1.4840000000000089</v>
      </c>
      <c r="P100" s="269">
        <f t="shared" si="19"/>
        <v>1.4812744550028038E-2</v>
      </c>
      <c r="Q100" s="240"/>
      <c r="R100" s="240"/>
    </row>
    <row r="101" spans="1:23" s="22" customFormat="1" x14ac:dyDescent="0.35">
      <c r="A101" s="20"/>
      <c r="B101" s="73" t="s">
        <v>32</v>
      </c>
      <c r="C101" s="58"/>
      <c r="D101" s="59" t="s">
        <v>31</v>
      </c>
      <c r="E101" s="58"/>
      <c r="F101" s="27"/>
      <c r="G101" s="71">
        <v>1.8500000000000001E-3</v>
      </c>
      <c r="H101" s="72">
        <f>+$G$83</f>
        <v>2800</v>
      </c>
      <c r="I101" s="62">
        <f t="shared" ref="I101" si="22">H101*G101</f>
        <v>5.1800000000000006</v>
      </c>
      <c r="J101" s="63"/>
      <c r="K101" s="71">
        <v>0</v>
      </c>
      <c r="L101" s="72">
        <f>+$G$83</f>
        <v>2800</v>
      </c>
      <c r="M101" s="62">
        <f t="shared" ref="M101" si="23">L101*K101</f>
        <v>0</v>
      </c>
      <c r="N101" s="63"/>
      <c r="O101" s="64">
        <f t="shared" si="18"/>
        <v>-5.1800000000000006</v>
      </c>
      <c r="P101" s="65" t="str">
        <f t="shared" si="19"/>
        <v/>
      </c>
      <c r="Q101" s="66"/>
      <c r="R101" s="66"/>
      <c r="S101" s="260"/>
    </row>
    <row r="102" spans="1:23" x14ac:dyDescent="0.35">
      <c r="A102" s="234"/>
      <c r="B102" s="498" t="s">
        <v>33</v>
      </c>
      <c r="C102" s="406"/>
      <c r="D102" s="407"/>
      <c r="E102" s="406"/>
      <c r="F102" s="408"/>
      <c r="G102" s="409"/>
      <c r="H102" s="410"/>
      <c r="I102" s="411">
        <f>SUM(I88:I101)</f>
        <v>136.51999999999998</v>
      </c>
      <c r="J102" s="408"/>
      <c r="K102" s="409"/>
      <c r="L102" s="410"/>
      <c r="M102" s="411">
        <f>SUM(M88:M101)</f>
        <v>135.19800000000001</v>
      </c>
      <c r="N102" s="408"/>
      <c r="O102" s="412">
        <f t="shared" si="18"/>
        <v>-1.3219999999999743</v>
      </c>
      <c r="P102" s="413">
        <f t="shared" si="19"/>
        <v>-9.6835628479341809E-3</v>
      </c>
      <c r="Q102" s="240"/>
      <c r="R102" s="240"/>
    </row>
    <row r="103" spans="1:23" x14ac:dyDescent="0.35">
      <c r="A103" s="234"/>
      <c r="B103" s="67" t="s">
        <v>34</v>
      </c>
      <c r="C103" s="264"/>
      <c r="D103" s="263" t="s">
        <v>31</v>
      </c>
      <c r="E103" s="264"/>
      <c r="F103" s="264"/>
      <c r="G103" s="272">
        <f>+$G$38</f>
        <v>0.10342000000000001</v>
      </c>
      <c r="H103" s="285">
        <f>$G$83*(1+G138)-$G$83</f>
        <v>82.600000000000364</v>
      </c>
      <c r="I103" s="274">
        <f>H103*G103</f>
        <v>8.5424920000000384</v>
      </c>
      <c r="J103" s="264"/>
      <c r="K103" s="272">
        <f>+$G$38</f>
        <v>0.10342000000000001</v>
      </c>
      <c r="L103" s="285">
        <f>$G$83*(1+K138)-$G$83</f>
        <v>82.600000000000364</v>
      </c>
      <c r="M103" s="274">
        <f>L103*K103</f>
        <v>8.5424920000000384</v>
      </c>
      <c r="N103" s="264"/>
      <c r="O103" s="268">
        <f t="shared" si="18"/>
        <v>0</v>
      </c>
      <c r="P103" s="269">
        <f t="shared" si="19"/>
        <v>0</v>
      </c>
      <c r="Q103" s="240"/>
      <c r="R103" s="240"/>
    </row>
    <row r="104" spans="1:23" s="22" customFormat="1" x14ac:dyDescent="0.35">
      <c r="A104" s="20"/>
      <c r="B104" s="73" t="s">
        <v>35</v>
      </c>
      <c r="C104" s="58"/>
      <c r="D104" s="59" t="s">
        <v>31</v>
      </c>
      <c r="E104" s="58"/>
      <c r="F104" s="27"/>
      <c r="G104" s="87">
        <v>2.9E-4</v>
      </c>
      <c r="H104" s="72">
        <f>+$G$83</f>
        <v>2800</v>
      </c>
      <c r="I104" s="70">
        <f>H104*G104</f>
        <v>0.81200000000000006</v>
      </c>
      <c r="J104" s="63"/>
      <c r="K104" s="87"/>
      <c r="L104" s="88"/>
      <c r="M104" s="274">
        <f t="shared" ref="M104:M109" si="24">L104*K104</f>
        <v>0</v>
      </c>
      <c r="N104" s="63"/>
      <c r="O104" s="268">
        <f t="shared" si="18"/>
        <v>-0.81200000000000006</v>
      </c>
      <c r="P104" s="269" t="str">
        <f t="shared" si="19"/>
        <v/>
      </c>
      <c r="Q104" s="66"/>
      <c r="R104" s="66"/>
      <c r="S104" s="260"/>
    </row>
    <row r="105" spans="1:23" s="22" customFormat="1" x14ac:dyDescent="0.35">
      <c r="A105" s="20"/>
      <c r="B105" s="73" t="s">
        <v>36</v>
      </c>
      <c r="C105" s="58"/>
      <c r="D105" s="59" t="s">
        <v>31</v>
      </c>
      <c r="E105" s="58"/>
      <c r="F105" s="27"/>
      <c r="G105" s="87">
        <v>3.8000000000000002E-4</v>
      </c>
      <c r="H105" s="72">
        <f>+$G$83</f>
        <v>2800</v>
      </c>
      <c r="I105" s="70">
        <f t="shared" ref="I105" si="25">H105*G105</f>
        <v>1.0640000000000001</v>
      </c>
      <c r="J105" s="63"/>
      <c r="K105" s="87"/>
      <c r="L105" s="88"/>
      <c r="M105" s="274">
        <f t="shared" si="24"/>
        <v>0</v>
      </c>
      <c r="N105" s="63"/>
      <c r="O105" s="268">
        <f t="shared" si="18"/>
        <v>-1.0640000000000001</v>
      </c>
      <c r="P105" s="269" t="str">
        <f t="shared" si="19"/>
        <v/>
      </c>
      <c r="Q105" s="66"/>
      <c r="R105" s="66"/>
      <c r="S105" s="260"/>
    </row>
    <row r="106" spans="1:23" s="22" customFormat="1" ht="15.75" customHeight="1" x14ac:dyDescent="0.35">
      <c r="A106" s="20"/>
      <c r="B106" s="73" t="s">
        <v>37</v>
      </c>
      <c r="C106" s="58"/>
      <c r="D106" s="59" t="s">
        <v>31</v>
      </c>
      <c r="E106" s="58"/>
      <c r="F106" s="27"/>
      <c r="G106" s="87">
        <v>-9.0000000000000006E-5</v>
      </c>
      <c r="H106" s="72">
        <f>+$G$83</f>
        <v>2800</v>
      </c>
      <c r="I106" s="70">
        <f>H106*G106</f>
        <v>-0.252</v>
      </c>
      <c r="J106" s="63"/>
      <c r="K106" s="87"/>
      <c r="L106" s="88"/>
      <c r="M106" s="274">
        <f t="shared" si="24"/>
        <v>0</v>
      </c>
      <c r="N106" s="63"/>
      <c r="O106" s="268">
        <f t="shared" si="18"/>
        <v>0.252</v>
      </c>
      <c r="P106" s="269" t="str">
        <f t="shared" si="19"/>
        <v/>
      </c>
      <c r="Q106" s="66"/>
      <c r="R106" s="66"/>
      <c r="S106" s="260"/>
    </row>
    <row r="107" spans="1:23" s="22" customFormat="1" ht="16.5" customHeight="1" x14ac:dyDescent="0.35">
      <c r="A107" s="20"/>
      <c r="B107" s="73" t="s">
        <v>38</v>
      </c>
      <c r="C107" s="58"/>
      <c r="D107" s="59" t="s">
        <v>31</v>
      </c>
      <c r="E107" s="58"/>
      <c r="F107" s="27"/>
      <c r="G107" s="87">
        <v>-2.0000000000000002E-5</v>
      </c>
      <c r="H107" s="72">
        <f>+$G$83</f>
        <v>2800</v>
      </c>
      <c r="I107" s="70">
        <f t="shared" ref="I107:I109" si="26">H107*G107</f>
        <v>-5.6000000000000001E-2</v>
      </c>
      <c r="J107" s="63"/>
      <c r="K107" s="87"/>
      <c r="L107" s="88"/>
      <c r="M107" s="274">
        <f t="shared" si="24"/>
        <v>0</v>
      </c>
      <c r="N107" s="63"/>
      <c r="O107" s="268">
        <f t="shared" si="18"/>
        <v>5.6000000000000001E-2</v>
      </c>
      <c r="P107" s="269" t="str">
        <f t="shared" si="19"/>
        <v/>
      </c>
      <c r="Q107" s="66"/>
      <c r="R107" s="66"/>
      <c r="S107" s="260"/>
    </row>
    <row r="108" spans="1:23" s="22" customFormat="1" x14ac:dyDescent="0.35">
      <c r="A108" s="20"/>
      <c r="B108" s="73" t="s">
        <v>39</v>
      </c>
      <c r="C108" s="58"/>
      <c r="D108" s="59" t="s">
        <v>31</v>
      </c>
      <c r="E108" s="58"/>
      <c r="F108" s="27"/>
      <c r="G108" s="87">
        <v>2.3900000000000002E-3</v>
      </c>
      <c r="H108" s="72"/>
      <c r="I108" s="70">
        <f t="shared" si="26"/>
        <v>0</v>
      </c>
      <c r="J108" s="63"/>
      <c r="K108" s="87"/>
      <c r="L108" s="88"/>
      <c r="M108" s="274">
        <f t="shared" si="24"/>
        <v>0</v>
      </c>
      <c r="N108" s="63"/>
      <c r="O108" s="268">
        <f t="shared" si="18"/>
        <v>0</v>
      </c>
      <c r="P108" s="269" t="str">
        <f t="shared" si="19"/>
        <v/>
      </c>
      <c r="Q108" s="66"/>
      <c r="R108" s="66"/>
      <c r="S108" s="260"/>
    </row>
    <row r="109" spans="1:23" s="22" customFormat="1" x14ac:dyDescent="0.35">
      <c r="A109" s="20"/>
      <c r="B109" s="73" t="s">
        <v>40</v>
      </c>
      <c r="C109" s="58"/>
      <c r="D109" s="59" t="s">
        <v>31</v>
      </c>
      <c r="E109" s="58"/>
      <c r="F109" s="27"/>
      <c r="G109" s="87">
        <v>-1.5900000000000001E-3</v>
      </c>
      <c r="H109" s="72"/>
      <c r="I109" s="70">
        <f t="shared" si="26"/>
        <v>0</v>
      </c>
      <c r="J109" s="63"/>
      <c r="K109" s="87"/>
      <c r="L109" s="88"/>
      <c r="M109" s="274">
        <f t="shared" si="24"/>
        <v>0</v>
      </c>
      <c r="N109" s="63"/>
      <c r="O109" s="268">
        <f t="shared" si="18"/>
        <v>0</v>
      </c>
      <c r="P109" s="269" t="str">
        <f t="shared" si="19"/>
        <v/>
      </c>
      <c r="Q109" s="66"/>
      <c r="R109" s="66"/>
      <c r="S109" s="260"/>
    </row>
    <row r="110" spans="1:23" x14ac:dyDescent="0.35">
      <c r="A110" s="234"/>
      <c r="B110" s="261" t="s">
        <v>65</v>
      </c>
      <c r="C110" s="262"/>
      <c r="D110" s="263" t="s">
        <v>19</v>
      </c>
      <c r="E110" s="262"/>
      <c r="F110" s="264"/>
      <c r="G110" s="414">
        <f>G45</f>
        <v>0.56219178082191779</v>
      </c>
      <c r="H110" s="360">
        <v>1</v>
      </c>
      <c r="I110" s="267">
        <f>H110*G110</f>
        <v>0.56219178082191779</v>
      </c>
      <c r="J110" s="264"/>
      <c r="K110" s="414">
        <f>+$G$110</f>
        <v>0.56219178082191779</v>
      </c>
      <c r="L110" s="270">
        <v>1</v>
      </c>
      <c r="M110" s="267">
        <f>L110*K110</f>
        <v>0.56219178082191779</v>
      </c>
      <c r="N110" s="264"/>
      <c r="O110" s="268">
        <f t="shared" si="18"/>
        <v>0</v>
      </c>
      <c r="P110" s="269">
        <f t="shared" si="19"/>
        <v>0</v>
      </c>
      <c r="Q110" s="240"/>
      <c r="R110" s="240"/>
    </row>
    <row r="111" spans="1:23" x14ac:dyDescent="0.35">
      <c r="A111" s="234"/>
      <c r="B111" s="469" t="s">
        <v>42</v>
      </c>
      <c r="C111" s="415"/>
      <c r="D111" s="416"/>
      <c r="E111" s="415"/>
      <c r="F111" s="408"/>
      <c r="G111" s="417"/>
      <c r="H111" s="418"/>
      <c r="I111" s="419">
        <f>SUM(I103:I110)+I102</f>
        <v>147.19268378082194</v>
      </c>
      <c r="J111" s="408"/>
      <c r="K111" s="417"/>
      <c r="L111" s="418"/>
      <c r="M111" s="419">
        <f>SUM(M103:M110)+M102</f>
        <v>144.30268378082195</v>
      </c>
      <c r="N111" s="408"/>
      <c r="O111" s="412">
        <f t="shared" si="18"/>
        <v>-2.8899999999999864</v>
      </c>
      <c r="P111" s="413">
        <f t="shared" si="19"/>
        <v>-1.9634128040652867E-2</v>
      </c>
      <c r="Q111" s="240"/>
      <c r="R111" s="240"/>
    </row>
    <row r="112" spans="1:23" x14ac:dyDescent="0.35">
      <c r="A112" s="234"/>
      <c r="B112" s="293" t="s">
        <v>43</v>
      </c>
      <c r="C112" s="264"/>
      <c r="D112" s="263" t="s">
        <v>31</v>
      </c>
      <c r="E112" s="264"/>
      <c r="F112" s="264"/>
      <c r="G112" s="272">
        <v>7.9900000000000006E-3</v>
      </c>
      <c r="H112" s="360">
        <f>$G$83*(1+G138)</f>
        <v>2882.6000000000004</v>
      </c>
      <c r="I112" s="274">
        <f>H112*G112</f>
        <v>23.031974000000005</v>
      </c>
      <c r="J112" s="264"/>
      <c r="K112" s="272">
        <f>+$K$47</f>
        <v>1.0137719232946473E-2</v>
      </c>
      <c r="L112" s="360">
        <f>$G$83*(1+K138)</f>
        <v>2882.6000000000004</v>
      </c>
      <c r="M112" s="274">
        <f>L112*K112</f>
        <v>29.222989460891505</v>
      </c>
      <c r="N112" s="264"/>
      <c r="O112" s="268">
        <f t="shared" si="18"/>
        <v>6.1910154608914993</v>
      </c>
      <c r="P112" s="269">
        <f t="shared" si="19"/>
        <v>0.26880090524987121</v>
      </c>
      <c r="Q112" s="240"/>
      <c r="R112" s="240"/>
    </row>
    <row r="113" spans="1:19" x14ac:dyDescent="0.35">
      <c r="A113" s="234"/>
      <c r="B113" s="295" t="s">
        <v>44</v>
      </c>
      <c r="C113" s="264"/>
      <c r="D113" s="263" t="s">
        <v>31</v>
      </c>
      <c r="E113" s="264"/>
      <c r="F113" s="264"/>
      <c r="G113" s="272">
        <v>5.9199999999999999E-3</v>
      </c>
      <c r="H113" s="360">
        <f>H112</f>
        <v>2882.6000000000004</v>
      </c>
      <c r="I113" s="274">
        <f>H113*G113</f>
        <v>17.064992</v>
      </c>
      <c r="J113" s="264"/>
      <c r="K113" s="272">
        <f>+$K$48</f>
        <v>6.1994214827220855E-3</v>
      </c>
      <c r="L113" s="360">
        <f>L112</f>
        <v>2882.6000000000004</v>
      </c>
      <c r="M113" s="274">
        <f>L113*K113</f>
        <v>17.870452366094685</v>
      </c>
      <c r="N113" s="264"/>
      <c r="O113" s="268">
        <f t="shared" si="18"/>
        <v>0.8054603660946853</v>
      </c>
      <c r="P113" s="269">
        <f t="shared" si="19"/>
        <v>4.719957478413616E-2</v>
      </c>
      <c r="Q113" s="240"/>
      <c r="R113" s="240"/>
    </row>
    <row r="114" spans="1:19" x14ac:dyDescent="0.35">
      <c r="A114" s="234"/>
      <c r="B114" s="469" t="s">
        <v>45</v>
      </c>
      <c r="C114" s="406"/>
      <c r="D114" s="420"/>
      <c r="E114" s="406"/>
      <c r="F114" s="421"/>
      <c r="G114" s="422"/>
      <c r="H114" s="423"/>
      <c r="I114" s="419">
        <f>SUM(I111:I113)</f>
        <v>187.28964978082192</v>
      </c>
      <c r="J114" s="421"/>
      <c r="K114" s="422"/>
      <c r="L114" s="423"/>
      <c r="M114" s="419">
        <f>SUM(M111:M113)</f>
        <v>191.39612560780816</v>
      </c>
      <c r="N114" s="421"/>
      <c r="O114" s="412">
        <f t="shared" si="18"/>
        <v>4.1064758269862409</v>
      </c>
      <c r="P114" s="413">
        <f t="shared" si="19"/>
        <v>2.1925802262922144E-2</v>
      </c>
      <c r="Q114" s="240"/>
      <c r="R114" s="240"/>
    </row>
    <row r="115" spans="1:19" x14ac:dyDescent="0.35">
      <c r="A115" s="234"/>
      <c r="B115" s="424" t="s">
        <v>67</v>
      </c>
      <c r="C115" s="262"/>
      <c r="D115" s="263" t="s">
        <v>31</v>
      </c>
      <c r="E115" s="262"/>
      <c r="F115" s="264"/>
      <c r="G115" s="300">
        <v>3.0000000000000001E-3</v>
      </c>
      <c r="H115" s="360">
        <f>H112</f>
        <v>2882.6000000000004</v>
      </c>
      <c r="I115" s="274">
        <f t="shared" ref="I115:I125" si="27">H115*G115</f>
        <v>8.6478000000000019</v>
      </c>
      <c r="J115" s="264"/>
      <c r="K115" s="300">
        <v>3.0000000000000001E-3</v>
      </c>
      <c r="L115" s="360">
        <f>L112</f>
        <v>2882.6000000000004</v>
      </c>
      <c r="M115" s="274">
        <f t="shared" ref="M115:M125" si="28">L115*K115</f>
        <v>8.6478000000000019</v>
      </c>
      <c r="N115" s="264"/>
      <c r="O115" s="268">
        <f t="shared" si="18"/>
        <v>0</v>
      </c>
      <c r="P115" s="269">
        <f t="shared" si="19"/>
        <v>0</v>
      </c>
      <c r="Q115" s="240"/>
      <c r="R115" s="240"/>
    </row>
    <row r="116" spans="1:19" x14ac:dyDescent="0.35">
      <c r="A116" s="234"/>
      <c r="B116" s="424" t="s">
        <v>68</v>
      </c>
      <c r="C116" s="262"/>
      <c r="D116" s="263" t="s">
        <v>31</v>
      </c>
      <c r="E116" s="262"/>
      <c r="F116" s="264"/>
      <c r="G116" s="300">
        <v>5.0000000000000001E-4</v>
      </c>
      <c r="H116" s="360">
        <f>H112</f>
        <v>2882.6000000000004</v>
      </c>
      <c r="I116" s="274">
        <f t="shared" si="27"/>
        <v>1.4413000000000002</v>
      </c>
      <c r="J116" s="264"/>
      <c r="K116" s="300">
        <v>5.0000000000000001E-4</v>
      </c>
      <c r="L116" s="360">
        <f>L112</f>
        <v>2882.6000000000004</v>
      </c>
      <c r="M116" s="274">
        <f t="shared" si="28"/>
        <v>1.4413000000000002</v>
      </c>
      <c r="N116" s="264"/>
      <c r="O116" s="268">
        <f t="shared" si="18"/>
        <v>0</v>
      </c>
      <c r="P116" s="269">
        <f t="shared" si="19"/>
        <v>0</v>
      </c>
      <c r="Q116" s="240"/>
      <c r="R116" s="240"/>
    </row>
    <row r="117" spans="1:19" x14ac:dyDescent="0.35">
      <c r="A117" s="234"/>
      <c r="B117" s="424" t="s">
        <v>48</v>
      </c>
      <c r="C117" s="262"/>
      <c r="D117" s="263" t="s">
        <v>31</v>
      </c>
      <c r="E117" s="262"/>
      <c r="F117" s="264"/>
      <c r="G117" s="300">
        <v>4.0000000000000002E-4</v>
      </c>
      <c r="H117" s="360">
        <f>+H112</f>
        <v>2882.6000000000004</v>
      </c>
      <c r="I117" s="274">
        <f t="shared" si="27"/>
        <v>1.1530400000000003</v>
      </c>
      <c r="J117" s="264"/>
      <c r="K117" s="300">
        <v>4.0000000000000002E-4</v>
      </c>
      <c r="L117" s="360">
        <f>+L112</f>
        <v>2882.6000000000004</v>
      </c>
      <c r="M117" s="274">
        <f t="shared" si="28"/>
        <v>1.1530400000000003</v>
      </c>
      <c r="N117" s="264"/>
      <c r="O117" s="268">
        <f t="shared" si="18"/>
        <v>0</v>
      </c>
      <c r="P117" s="269">
        <f t="shared" si="19"/>
        <v>0</v>
      </c>
      <c r="Q117" s="240"/>
      <c r="R117" s="240"/>
    </row>
    <row r="118" spans="1:19" x14ac:dyDescent="0.35">
      <c r="A118" s="234"/>
      <c r="B118" s="261" t="s">
        <v>69</v>
      </c>
      <c r="C118" s="262"/>
      <c r="D118" s="263" t="s">
        <v>19</v>
      </c>
      <c r="E118" s="262"/>
      <c r="F118" s="264"/>
      <c r="G118" s="271">
        <v>0.25</v>
      </c>
      <c r="H118" s="360">
        <v>1</v>
      </c>
      <c r="I118" s="274">
        <f t="shared" si="27"/>
        <v>0.25</v>
      </c>
      <c r="J118" s="264"/>
      <c r="K118" s="271">
        <v>0.25</v>
      </c>
      <c r="L118" s="360">
        <v>1</v>
      </c>
      <c r="M118" s="274">
        <f t="shared" si="28"/>
        <v>0.25</v>
      </c>
      <c r="N118" s="264"/>
      <c r="O118" s="268">
        <f t="shared" si="18"/>
        <v>0</v>
      </c>
      <c r="P118" s="269">
        <f t="shared" si="19"/>
        <v>0</v>
      </c>
      <c r="Q118" s="240"/>
      <c r="R118" s="240"/>
    </row>
    <row r="119" spans="1:19" s="22" customFormat="1" x14ac:dyDescent="0.35">
      <c r="A119" s="20"/>
      <c r="B119" s="67" t="s">
        <v>50</v>
      </c>
      <c r="C119" s="58"/>
      <c r="D119" s="59" t="s">
        <v>31</v>
      </c>
      <c r="E119" s="58"/>
      <c r="F119" s="27"/>
      <c r="G119" s="104">
        <v>8.2000000000000003E-2</v>
      </c>
      <c r="H119" s="88">
        <f>D140*$G$83</f>
        <v>1792</v>
      </c>
      <c r="I119" s="70">
        <f t="shared" si="27"/>
        <v>146.94400000000002</v>
      </c>
      <c r="J119" s="63"/>
      <c r="K119" s="104">
        <v>8.2000000000000003E-2</v>
      </c>
      <c r="L119" s="88">
        <f>+$H$119</f>
        <v>1792</v>
      </c>
      <c r="M119" s="70">
        <f t="shared" si="28"/>
        <v>146.94400000000002</v>
      </c>
      <c r="N119" s="63"/>
      <c r="O119" s="64">
        <f t="shared" si="18"/>
        <v>0</v>
      </c>
      <c r="P119" s="65">
        <f t="shared" si="19"/>
        <v>0</v>
      </c>
      <c r="Q119" s="66"/>
      <c r="R119" s="66"/>
      <c r="S119" s="260"/>
    </row>
    <row r="120" spans="1:19" s="22" customFormat="1" x14ac:dyDescent="0.35">
      <c r="A120" s="20"/>
      <c r="B120" s="67" t="s">
        <v>51</v>
      </c>
      <c r="C120" s="58"/>
      <c r="D120" s="59" t="s">
        <v>31</v>
      </c>
      <c r="E120" s="58"/>
      <c r="F120" s="27"/>
      <c r="G120" s="104">
        <v>0.113</v>
      </c>
      <c r="H120" s="88">
        <f t="shared" ref="H120:H121" si="29">D141*$G$83</f>
        <v>504</v>
      </c>
      <c r="I120" s="70">
        <f t="shared" si="27"/>
        <v>56.951999999999998</v>
      </c>
      <c r="J120" s="63"/>
      <c r="K120" s="104">
        <v>0.113</v>
      </c>
      <c r="L120" s="88">
        <f>+$H$120</f>
        <v>504</v>
      </c>
      <c r="M120" s="70">
        <f t="shared" si="28"/>
        <v>56.951999999999998</v>
      </c>
      <c r="N120" s="63"/>
      <c r="O120" s="64">
        <f t="shared" si="18"/>
        <v>0</v>
      </c>
      <c r="P120" s="65">
        <f t="shared" si="19"/>
        <v>0</v>
      </c>
      <c r="Q120" s="66"/>
      <c r="R120" s="66"/>
      <c r="S120" s="260"/>
    </row>
    <row r="121" spans="1:19" s="22" customFormat="1" x14ac:dyDescent="0.35">
      <c r="A121" s="20"/>
      <c r="B121" s="67" t="s">
        <v>52</v>
      </c>
      <c r="C121" s="58"/>
      <c r="D121" s="59" t="s">
        <v>31</v>
      </c>
      <c r="E121" s="58"/>
      <c r="F121" s="27"/>
      <c r="G121" s="104">
        <v>0.17</v>
      </c>
      <c r="H121" s="88">
        <f t="shared" si="29"/>
        <v>504</v>
      </c>
      <c r="I121" s="70">
        <f t="shared" si="27"/>
        <v>85.68</v>
      </c>
      <c r="J121" s="63"/>
      <c r="K121" s="104">
        <v>0.17</v>
      </c>
      <c r="L121" s="88">
        <f>+$H$121</f>
        <v>504</v>
      </c>
      <c r="M121" s="70">
        <f t="shared" si="28"/>
        <v>85.68</v>
      </c>
      <c r="N121" s="63"/>
      <c r="O121" s="64">
        <f t="shared" si="18"/>
        <v>0</v>
      </c>
      <c r="P121" s="65">
        <f t="shared" si="19"/>
        <v>0</v>
      </c>
      <c r="Q121" s="66"/>
      <c r="R121" s="66"/>
      <c r="S121" s="260"/>
    </row>
    <row r="122" spans="1:19" s="22" customFormat="1" x14ac:dyDescent="0.35">
      <c r="A122" s="20"/>
      <c r="B122" s="67" t="s">
        <v>53</v>
      </c>
      <c r="C122" s="58"/>
      <c r="D122" s="59" t="s">
        <v>31</v>
      </c>
      <c r="E122" s="58"/>
      <c r="F122" s="27"/>
      <c r="G122" s="104">
        <v>9.8000000000000004E-2</v>
      </c>
      <c r="H122" s="88">
        <f>IF(AND($N$1=1, $G$83&gt;=600), 600, IF(AND($N$1=1, AND($G$83&lt;600, $G$83&gt;=0)), $G$83, IF(AND($N$1=2, $G$83&gt;=1000), 1000, IF(AND($N$1=2, AND($G$83&lt;1000, $G$83&gt;=0)), $G$83))))</f>
        <v>600</v>
      </c>
      <c r="I122" s="70">
        <f t="shared" si="27"/>
        <v>58.800000000000004</v>
      </c>
      <c r="J122" s="63"/>
      <c r="K122" s="104">
        <v>9.8000000000000004E-2</v>
      </c>
      <c r="L122" s="88">
        <f>IF(AND($N$1=1, $G$83&gt;=600), 600, IF(AND($N$1=1, AND($G$83&lt;600, $G$83&gt;=0)), $G$83, IF(AND($N$1=2, $G$83&gt;=1000), 1000, IF(AND($N$1=2, AND($G$83&lt;1000, $G$83&gt;=0)), $G$83))))</f>
        <v>600</v>
      </c>
      <c r="M122" s="70">
        <f t="shared" si="28"/>
        <v>58.800000000000004</v>
      </c>
      <c r="N122" s="63"/>
      <c r="O122" s="64">
        <f t="shared" si="18"/>
        <v>0</v>
      </c>
      <c r="P122" s="65">
        <f t="shared" si="19"/>
        <v>0</v>
      </c>
      <c r="Q122" s="66"/>
      <c r="R122" s="66"/>
      <c r="S122" s="260"/>
    </row>
    <row r="123" spans="1:19" s="22" customFormat="1" x14ac:dyDescent="0.35">
      <c r="A123" s="20"/>
      <c r="B123" s="67" t="s">
        <v>54</v>
      </c>
      <c r="C123" s="58"/>
      <c r="D123" s="59" t="s">
        <v>31</v>
      </c>
      <c r="E123" s="58"/>
      <c r="F123" s="27"/>
      <c r="G123" s="104">
        <v>0.115</v>
      </c>
      <c r="H123" s="88">
        <f>IF(AND($N$1=1, $G$83&gt;=600), $G$83-600, IF(AND($N$1=1, AND($G$83&lt;600, $G$83&gt;=0)), 0, IF(AND($N$1=2, $G$83&gt;=1000), $G$83-1000, IF(AND($N$1=2, AND($G$83&lt;1000, $G$83&gt;=0)), 0))))</f>
        <v>2200</v>
      </c>
      <c r="I123" s="70">
        <f t="shared" si="27"/>
        <v>253</v>
      </c>
      <c r="J123" s="63"/>
      <c r="K123" s="104">
        <v>0.115</v>
      </c>
      <c r="L123" s="88">
        <f>IF(AND($N$1=1, $G$83&gt;=600), $G$83-600, IF(AND($N$1=1, AND($G$83&lt;600, $G$83&gt;=0)), 0, IF(AND($N$1=2, $G$83&gt;=1000), $G$83-1000, IF(AND($N$1=2, AND($G$83&lt;1000, $G$83&gt;=0)), 0))))</f>
        <v>2200</v>
      </c>
      <c r="M123" s="70">
        <f t="shared" si="28"/>
        <v>253</v>
      </c>
      <c r="N123" s="63"/>
      <c r="O123" s="64">
        <f t="shared" si="18"/>
        <v>0</v>
      </c>
      <c r="P123" s="65">
        <f t="shared" si="19"/>
        <v>0</v>
      </c>
      <c r="Q123" s="66"/>
      <c r="R123" s="66"/>
      <c r="S123" s="260"/>
    </row>
    <row r="124" spans="1:19" s="22" customFormat="1" x14ac:dyDescent="0.35">
      <c r="A124" s="20"/>
      <c r="B124" s="67" t="s">
        <v>55</v>
      </c>
      <c r="C124" s="58"/>
      <c r="D124" s="59" t="s">
        <v>31</v>
      </c>
      <c r="E124" s="58"/>
      <c r="F124" s="27"/>
      <c r="G124" s="104">
        <v>0.26889999999999997</v>
      </c>
      <c r="H124" s="88"/>
      <c r="I124" s="70">
        <f t="shared" si="27"/>
        <v>0</v>
      </c>
      <c r="J124" s="63"/>
      <c r="K124" s="104">
        <v>0.26889999999999997</v>
      </c>
      <c r="L124" s="88"/>
      <c r="M124" s="70">
        <f t="shared" si="28"/>
        <v>0</v>
      </c>
      <c r="N124" s="63"/>
      <c r="O124" s="64">
        <f t="shared" si="18"/>
        <v>0</v>
      </c>
      <c r="P124" s="65" t="str">
        <f t="shared" si="19"/>
        <v/>
      </c>
      <c r="Q124" s="66"/>
      <c r="R124" s="66"/>
      <c r="S124" s="260"/>
    </row>
    <row r="125" spans="1:19" s="22" customFormat="1" ht="15" thickBot="1" x14ac:dyDescent="0.4">
      <c r="A125" s="20"/>
      <c r="B125" s="67" t="s">
        <v>56</v>
      </c>
      <c r="C125" s="58"/>
      <c r="D125" s="59" t="s">
        <v>31</v>
      </c>
      <c r="E125" s="58"/>
      <c r="F125" s="27"/>
      <c r="G125" s="104">
        <v>0.26889999999999997</v>
      </c>
      <c r="H125" s="88"/>
      <c r="I125" s="70">
        <f t="shared" si="27"/>
        <v>0</v>
      </c>
      <c r="J125" s="63"/>
      <c r="K125" s="104">
        <v>0.26889999999999997</v>
      </c>
      <c r="L125" s="88"/>
      <c r="M125" s="70">
        <f t="shared" si="28"/>
        <v>0</v>
      </c>
      <c r="N125" s="63"/>
      <c r="O125" s="64">
        <f t="shared" si="18"/>
        <v>0</v>
      </c>
      <c r="P125" s="65" t="str">
        <f t="shared" si="19"/>
        <v/>
      </c>
      <c r="Q125" s="66"/>
      <c r="R125" s="66"/>
      <c r="S125" s="260"/>
    </row>
    <row r="126" spans="1:19" ht="15" thickBot="1" x14ac:dyDescent="0.4">
      <c r="A126" s="234"/>
      <c r="B126" s="369"/>
      <c r="C126" s="303"/>
      <c r="D126" s="304"/>
      <c r="E126" s="303"/>
      <c r="F126" s="305"/>
      <c r="G126" s="306"/>
      <c r="H126" s="307"/>
      <c r="I126" s="308"/>
      <c r="J126" s="305"/>
      <c r="K126" s="306"/>
      <c r="L126" s="307"/>
      <c r="M126" s="308"/>
      <c r="N126" s="305"/>
      <c r="O126" s="309"/>
      <c r="P126" s="310"/>
      <c r="Q126" s="240"/>
      <c r="R126" s="240"/>
    </row>
    <row r="127" spans="1:19" x14ac:dyDescent="0.35">
      <c r="A127" s="234"/>
      <c r="B127" s="311" t="s">
        <v>57</v>
      </c>
      <c r="C127" s="262"/>
      <c r="D127" s="312"/>
      <c r="E127" s="262"/>
      <c r="F127" s="313"/>
      <c r="G127" s="314"/>
      <c r="H127" s="314"/>
      <c r="I127" s="315">
        <f>SUM(I115:I121,I114)</f>
        <v>488.35778978082192</v>
      </c>
      <c r="J127" s="316"/>
      <c r="K127" s="314"/>
      <c r="L127" s="314"/>
      <c r="M127" s="315">
        <f>SUM(M115:M121,M114)</f>
        <v>492.46426560780822</v>
      </c>
      <c r="N127" s="316"/>
      <c r="O127" s="317">
        <f>M127-I127</f>
        <v>4.1064758269862978</v>
      </c>
      <c r="P127" s="318">
        <f>IF(OR(I127=0,M127=0),"",(O127/I127))</f>
        <v>8.4087443937964218E-3</v>
      </c>
      <c r="Q127" s="240"/>
      <c r="R127" s="240"/>
    </row>
    <row r="128" spans="1:19" x14ac:dyDescent="0.35">
      <c r="A128" s="234"/>
      <c r="B128" s="311" t="s">
        <v>58</v>
      </c>
      <c r="C128" s="262"/>
      <c r="D128" s="312"/>
      <c r="E128" s="262"/>
      <c r="F128" s="313"/>
      <c r="G128" s="319">
        <f>G63</f>
        <v>-0.17</v>
      </c>
      <c r="H128" s="320"/>
      <c r="I128" s="268">
        <f>+I127*G128</f>
        <v>-83.020824262739737</v>
      </c>
      <c r="J128" s="316"/>
      <c r="K128" s="319">
        <f>$G128</f>
        <v>-0.17</v>
      </c>
      <c r="L128" s="320"/>
      <c r="M128" s="268">
        <f>+M127*K128</f>
        <v>-83.718925153327405</v>
      </c>
      <c r="N128" s="316"/>
      <c r="O128" s="268">
        <f>M128-I128</f>
        <v>-0.69810089058766778</v>
      </c>
      <c r="P128" s="269">
        <f>IF(OR(I128=0,M128=0),"",(O128/I128))</f>
        <v>8.4087443937963871E-3</v>
      </c>
      <c r="Q128" s="240"/>
      <c r="R128" s="240"/>
    </row>
    <row r="129" spans="1:18" x14ac:dyDescent="0.35">
      <c r="A129" s="234"/>
      <c r="B129" s="321" t="s">
        <v>59</v>
      </c>
      <c r="C129" s="262"/>
      <c r="D129" s="312"/>
      <c r="E129" s="262"/>
      <c r="F129" s="266"/>
      <c r="G129" s="322">
        <v>0.13</v>
      </c>
      <c r="H129" s="266"/>
      <c r="I129" s="268">
        <f>I127*G129</f>
        <v>63.486512671506851</v>
      </c>
      <c r="J129" s="323"/>
      <c r="K129" s="322">
        <v>0.13</v>
      </c>
      <c r="L129" s="266"/>
      <c r="M129" s="268">
        <f>M127*K129</f>
        <v>64.020354529015066</v>
      </c>
      <c r="N129" s="323"/>
      <c r="O129" s="268">
        <f>M129-I129</f>
        <v>0.53384185750821445</v>
      </c>
      <c r="P129" s="269">
        <f>IF(OR(I129=0,M129=0),"",(O129/I129))</f>
        <v>8.4087443937963541E-3</v>
      </c>
      <c r="Q129" s="240"/>
      <c r="R129" s="240"/>
    </row>
    <row r="130" spans="1:18" ht="15" thickBot="1" x14ac:dyDescent="0.4">
      <c r="A130" s="234"/>
      <c r="B130" s="521" t="s">
        <v>60</v>
      </c>
      <c r="C130" s="521"/>
      <c r="D130" s="521"/>
      <c r="E130" s="324"/>
      <c r="F130" s="325"/>
      <c r="G130" s="325"/>
      <c r="H130" s="325"/>
      <c r="I130" s="326">
        <f>SUM(I127:I129)</f>
        <v>468.82347818958903</v>
      </c>
      <c r="J130" s="327"/>
      <c r="K130" s="325"/>
      <c r="L130" s="325"/>
      <c r="M130" s="326">
        <f>SUM(M127:M129)</f>
        <v>472.76569498349591</v>
      </c>
      <c r="N130" s="327"/>
      <c r="O130" s="328">
        <f>M130-I130</f>
        <v>3.94221679390688</v>
      </c>
      <c r="P130" s="329">
        <f>IF(OR(I130=0,M130=0),"",(O130/I130))</f>
        <v>8.4087443937964947E-3</v>
      </c>
      <c r="Q130" s="240"/>
      <c r="R130" s="240"/>
    </row>
    <row r="131" spans="1:18" ht="15" thickBot="1" x14ac:dyDescent="0.4">
      <c r="A131" s="330"/>
      <c r="B131" s="370"/>
      <c r="C131" s="371"/>
      <c r="D131" s="372"/>
      <c r="E131" s="371"/>
      <c r="F131" s="373"/>
      <c r="G131" s="306"/>
      <c r="H131" s="374"/>
      <c r="I131" s="375"/>
      <c r="J131" s="373"/>
      <c r="K131" s="306"/>
      <c r="L131" s="374"/>
      <c r="M131" s="375"/>
      <c r="N131" s="373"/>
      <c r="O131" s="376"/>
      <c r="P131" s="310"/>
      <c r="Q131" s="240"/>
      <c r="R131" s="240"/>
    </row>
    <row r="132" spans="1:18" x14ac:dyDescent="0.35">
      <c r="A132" s="330"/>
      <c r="B132" s="378" t="s">
        <v>70</v>
      </c>
      <c r="C132" s="378"/>
      <c r="D132" s="379"/>
      <c r="E132" s="378"/>
      <c r="F132" s="384"/>
      <c r="G132" s="386"/>
      <c r="H132" s="386"/>
      <c r="I132" s="425">
        <f>SUM(I122:I123,I114,I115:I118)</f>
        <v>510.58178978082191</v>
      </c>
      <c r="J132" s="388"/>
      <c r="K132" s="386"/>
      <c r="L132" s="386"/>
      <c r="M132" s="425">
        <f>SUM(M122:M123,M114,M115:M118)</f>
        <v>514.68826560780826</v>
      </c>
      <c r="N132" s="388"/>
      <c r="O132" s="268">
        <f>M132-I132</f>
        <v>4.1064758269863546</v>
      </c>
      <c r="P132" s="269">
        <f>IF(OR(I132=0,M132=0),"",(O132/I132))</f>
        <v>8.0427385174648442E-3</v>
      </c>
      <c r="Q132" s="240"/>
    </row>
    <row r="133" spans="1:18" x14ac:dyDescent="0.35">
      <c r="A133" s="330"/>
      <c r="B133" s="262" t="s">
        <v>58</v>
      </c>
      <c r="C133" s="262"/>
      <c r="D133" s="312"/>
      <c r="E133" s="262"/>
      <c r="F133" s="266"/>
      <c r="G133" s="319">
        <f>G68</f>
        <v>-0.17</v>
      </c>
      <c r="H133" s="320"/>
      <c r="I133" s="268">
        <f>+I132*G133</f>
        <v>-86.798904262739725</v>
      </c>
      <c r="J133" s="323"/>
      <c r="K133" s="319">
        <f>$G133</f>
        <v>-0.17</v>
      </c>
      <c r="L133" s="320"/>
      <c r="M133" s="268">
        <f>+M132*K133</f>
        <v>-87.497005153327407</v>
      </c>
      <c r="N133" s="323"/>
      <c r="O133" s="268">
        <f>M133-I133</f>
        <v>-0.69810089058768199</v>
      </c>
      <c r="P133" s="269">
        <f>IF(OR(I133=0,M133=0),"",(O133/I133))</f>
        <v>8.042738517464865E-3</v>
      </c>
      <c r="Q133" s="240"/>
    </row>
    <row r="134" spans="1:18" x14ac:dyDescent="0.35">
      <c r="A134" s="330"/>
      <c r="B134" s="451" t="s">
        <v>59</v>
      </c>
      <c r="C134" s="378"/>
      <c r="D134" s="379"/>
      <c r="E134" s="378"/>
      <c r="F134" s="384"/>
      <c r="G134" s="385">
        <v>0.13</v>
      </c>
      <c r="H134" s="386"/>
      <c r="I134" s="387">
        <f>I132*G134</f>
        <v>66.37563267150685</v>
      </c>
      <c r="J134" s="388"/>
      <c r="K134" s="385">
        <v>0.13</v>
      </c>
      <c r="L134" s="386"/>
      <c r="M134" s="387">
        <f>M132*K134</f>
        <v>66.909474529015071</v>
      </c>
      <c r="N134" s="388"/>
      <c r="O134" s="268">
        <f>M134-I134</f>
        <v>0.53384185750822155</v>
      </c>
      <c r="P134" s="269">
        <f>IF(OR(I134=0,M134=0),"",(O134/I134))</f>
        <v>8.0427385174647766E-3</v>
      </c>
      <c r="Q134" s="240"/>
    </row>
    <row r="135" spans="1:18" ht="15" thickBot="1" x14ac:dyDescent="0.4">
      <c r="A135" s="330"/>
      <c r="B135" s="535" t="s">
        <v>71</v>
      </c>
      <c r="C135" s="535"/>
      <c r="D135" s="535"/>
      <c r="E135" s="378"/>
      <c r="F135" s="426"/>
      <c r="G135" s="426"/>
      <c r="H135" s="426"/>
      <c r="I135" s="427">
        <f>SUM(I132:I134)</f>
        <v>490.15851818958902</v>
      </c>
      <c r="J135" s="428"/>
      <c r="K135" s="426"/>
      <c r="L135" s="426"/>
      <c r="M135" s="427">
        <f>SUM(M132:M134)</f>
        <v>494.10073498349595</v>
      </c>
      <c r="N135" s="428"/>
      <c r="O135" s="268">
        <f>M135-I135</f>
        <v>3.9422167939069368</v>
      </c>
      <c r="P135" s="269">
        <f>IF(OR(I135=0,M135=0),"",(O135/I135))</f>
        <v>8.0427385174649188E-3</v>
      </c>
      <c r="Q135" s="240"/>
    </row>
    <row r="136" spans="1:18" ht="15" thickBot="1" x14ac:dyDescent="0.4">
      <c r="A136" s="330"/>
      <c r="B136" s="370"/>
      <c r="C136" s="371"/>
      <c r="D136" s="372"/>
      <c r="E136" s="371"/>
      <c r="F136" s="391"/>
      <c r="G136" s="392"/>
      <c r="H136" s="393"/>
      <c r="I136" s="394"/>
      <c r="J136" s="373"/>
      <c r="K136" s="392"/>
      <c r="L136" s="393"/>
      <c r="M136" s="394"/>
      <c r="N136" s="373"/>
      <c r="O136" s="507"/>
      <c r="P136" s="395"/>
      <c r="Q136" s="240"/>
    </row>
    <row r="137" spans="1:18" x14ac:dyDescent="0.35">
      <c r="A137" s="234"/>
      <c r="B137" s="350"/>
      <c r="C137" s="234"/>
      <c r="D137" s="235"/>
      <c r="E137" s="234"/>
      <c r="F137" s="234"/>
      <c r="G137" s="234"/>
      <c r="H137" s="234"/>
      <c r="I137" s="250"/>
      <c r="J137" s="234"/>
      <c r="K137" s="234"/>
      <c r="L137" s="234"/>
      <c r="M137" s="250"/>
      <c r="N137" s="234"/>
      <c r="O137" s="234"/>
      <c r="P137" s="234"/>
      <c r="Q137" s="240"/>
    </row>
    <row r="138" spans="1:18" x14ac:dyDescent="0.35">
      <c r="A138" s="234"/>
      <c r="B138" s="354" t="s">
        <v>62</v>
      </c>
      <c r="C138" s="234"/>
      <c r="D138" s="235"/>
      <c r="E138" s="234"/>
      <c r="F138" s="234"/>
      <c r="G138" s="340">
        <v>2.9499999999999998E-2</v>
      </c>
      <c r="H138" s="234"/>
      <c r="I138" s="234"/>
      <c r="J138" s="234"/>
      <c r="K138" s="340">
        <v>2.9499999999999998E-2</v>
      </c>
      <c r="L138" s="234"/>
      <c r="M138" s="234"/>
      <c r="N138" s="234"/>
      <c r="O138" s="234"/>
      <c r="P138" s="234"/>
      <c r="Q138" s="240"/>
      <c r="R138" s="240"/>
    </row>
    <row r="139" spans="1:18" s="22" customFormat="1" x14ac:dyDescent="0.35">
      <c r="D139" s="2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</row>
    <row r="140" spans="1:18" s="22" customFormat="1" x14ac:dyDescent="0.35">
      <c r="D140" s="342">
        <v>0.64</v>
      </c>
      <c r="E140" s="210" t="s">
        <v>50</v>
      </c>
      <c r="F140" s="211"/>
      <c r="G140" s="212"/>
      <c r="H140" s="48"/>
      <c r="I140" s="48"/>
      <c r="J140" s="48"/>
      <c r="K140" s="21"/>
      <c r="L140" s="21"/>
      <c r="M140" s="21"/>
      <c r="N140" s="21"/>
      <c r="O140" s="21"/>
      <c r="P140" s="21"/>
      <c r="Q140" s="21"/>
      <c r="R140" s="343"/>
    </row>
    <row r="141" spans="1:18" s="22" customFormat="1" x14ac:dyDescent="0.35">
      <c r="D141" s="344">
        <v>0.18</v>
      </c>
      <c r="E141" s="214" t="s">
        <v>51</v>
      </c>
      <c r="F141" s="215"/>
      <c r="G141" s="216"/>
      <c r="H141" s="48"/>
      <c r="I141" s="48"/>
      <c r="J141" s="48"/>
      <c r="K141" s="21"/>
      <c r="L141" s="21"/>
      <c r="M141" s="21"/>
      <c r="N141" s="21"/>
      <c r="O141" s="21"/>
      <c r="P141" s="21"/>
      <c r="Q141" s="21"/>
      <c r="R141" s="343"/>
    </row>
    <row r="142" spans="1:18" s="22" customFormat="1" x14ac:dyDescent="0.35">
      <c r="D142" s="345">
        <v>0.18</v>
      </c>
      <c r="E142" s="218" t="s">
        <v>52</v>
      </c>
      <c r="F142" s="219"/>
      <c r="G142" s="220"/>
      <c r="H142" s="48"/>
      <c r="I142" s="48"/>
      <c r="J142" s="48"/>
      <c r="K142" s="21"/>
      <c r="L142" s="21"/>
      <c r="M142" s="21"/>
      <c r="N142" s="21"/>
      <c r="O142" s="21"/>
      <c r="P142" s="21"/>
      <c r="Q142" s="21"/>
      <c r="R142" s="343"/>
    </row>
    <row r="143" spans="1:18" x14ac:dyDescent="0.35">
      <c r="G143" s="22"/>
      <c r="H143" s="22"/>
      <c r="I143" s="22"/>
      <c r="J143" s="343"/>
      <c r="K143" s="343"/>
      <c r="L143" s="343"/>
      <c r="M143" s="343"/>
    </row>
    <row r="144" spans="1:18" x14ac:dyDescent="0.35">
      <c r="G144" s="22"/>
      <c r="H144" s="22"/>
      <c r="I144" s="22"/>
      <c r="J144" s="343"/>
      <c r="K144" s="343"/>
      <c r="L144" s="343"/>
      <c r="M144" s="343"/>
    </row>
    <row r="145" spans="7:13" x14ac:dyDescent="0.35">
      <c r="G145" s="22"/>
      <c r="H145" s="22"/>
      <c r="I145" s="22"/>
      <c r="J145" s="343"/>
      <c r="K145" s="343"/>
      <c r="L145" s="343"/>
      <c r="M145" s="343"/>
    </row>
    <row r="146" spans="7:13" x14ac:dyDescent="0.35">
      <c r="G146" s="22"/>
      <c r="H146" s="22"/>
      <c r="I146" s="22"/>
      <c r="J146" s="343"/>
      <c r="K146" s="343"/>
      <c r="L146" s="343"/>
      <c r="M146" s="343"/>
    </row>
    <row r="147" spans="7:13" x14ac:dyDescent="0.35">
      <c r="G147" s="22"/>
      <c r="H147" s="22"/>
      <c r="I147" s="22"/>
      <c r="J147" s="343"/>
      <c r="K147" s="343"/>
      <c r="L147" s="343"/>
      <c r="M147" s="343"/>
    </row>
    <row r="148" spans="7:13" x14ac:dyDescent="0.35">
      <c r="G148" s="22"/>
      <c r="H148" s="22"/>
      <c r="I148" s="22"/>
      <c r="J148" s="343"/>
      <c r="K148" s="343"/>
      <c r="L148" s="343"/>
      <c r="M148" s="343"/>
    </row>
    <row r="149" spans="7:13" x14ac:dyDescent="0.35">
      <c r="G149" s="22"/>
      <c r="H149" s="22"/>
      <c r="I149" s="22"/>
      <c r="J149" s="343"/>
      <c r="K149" s="343"/>
      <c r="L149" s="343"/>
      <c r="M149" s="343"/>
    </row>
    <row r="150" spans="7:13" x14ac:dyDescent="0.35">
      <c r="G150" s="22"/>
      <c r="H150" s="22"/>
      <c r="I150" s="22"/>
      <c r="J150" s="343"/>
      <c r="K150" s="343"/>
      <c r="L150" s="343"/>
      <c r="M150" s="343"/>
    </row>
    <row r="151" spans="7:13" x14ac:dyDescent="0.35">
      <c r="G151" s="22"/>
      <c r="H151" s="22"/>
      <c r="I151" s="22"/>
      <c r="J151" s="343"/>
      <c r="K151" s="343"/>
      <c r="L151" s="343"/>
      <c r="M151" s="343"/>
    </row>
    <row r="152" spans="7:13" x14ac:dyDescent="0.35">
      <c r="G152" s="22"/>
      <c r="H152" s="22"/>
      <c r="I152" s="22"/>
      <c r="J152" s="343"/>
      <c r="K152" s="343"/>
      <c r="L152" s="343"/>
      <c r="M152" s="343"/>
    </row>
    <row r="153" spans="7:13" x14ac:dyDescent="0.35">
      <c r="G153" s="22"/>
      <c r="H153" s="22"/>
      <c r="I153" s="22"/>
      <c r="J153" s="343"/>
      <c r="K153" s="343"/>
      <c r="L153" s="343"/>
      <c r="M153" s="343"/>
    </row>
    <row r="154" spans="7:13" x14ac:dyDescent="0.35">
      <c r="G154" s="22"/>
      <c r="H154" s="22"/>
      <c r="I154" s="22"/>
      <c r="J154" s="343"/>
      <c r="K154" s="343"/>
      <c r="L154" s="343"/>
      <c r="M154" s="343"/>
    </row>
    <row r="155" spans="7:13" x14ac:dyDescent="0.35">
      <c r="G155" s="22"/>
      <c r="H155" s="22"/>
      <c r="I155" s="22"/>
      <c r="J155" s="343"/>
      <c r="K155" s="343"/>
      <c r="L155" s="343"/>
      <c r="M155" s="343"/>
    </row>
    <row r="156" spans="7:13" x14ac:dyDescent="0.35">
      <c r="G156" s="22"/>
      <c r="H156" s="22"/>
      <c r="I156" s="22"/>
      <c r="J156" s="343"/>
      <c r="K156" s="343"/>
      <c r="L156" s="343"/>
      <c r="M156" s="343"/>
    </row>
    <row r="157" spans="7:13" x14ac:dyDescent="0.35">
      <c r="G157" s="22"/>
      <c r="H157" s="22"/>
      <c r="I157" s="22"/>
      <c r="J157" s="343"/>
      <c r="K157" s="343"/>
      <c r="L157" s="343"/>
      <c r="M157" s="343"/>
    </row>
    <row r="158" spans="7:13" x14ac:dyDescent="0.35">
      <c r="G158" s="22"/>
      <c r="H158" s="22"/>
      <c r="I158" s="22"/>
      <c r="J158" s="343"/>
      <c r="K158" s="343"/>
      <c r="L158" s="343"/>
      <c r="M158" s="343"/>
    </row>
    <row r="159" spans="7:13" x14ac:dyDescent="0.35">
      <c r="G159" s="22"/>
      <c r="H159" s="22"/>
      <c r="I159" s="22"/>
      <c r="J159" s="343"/>
      <c r="K159" s="343"/>
      <c r="L159" s="343"/>
      <c r="M159" s="343"/>
    </row>
    <row r="160" spans="7:13" x14ac:dyDescent="0.35">
      <c r="G160" s="22"/>
      <c r="H160" s="22"/>
      <c r="I160" s="22"/>
      <c r="J160" s="343"/>
      <c r="K160" s="343"/>
      <c r="L160" s="343"/>
      <c r="M160" s="343"/>
    </row>
    <row r="161" spans="7:13" x14ac:dyDescent="0.35">
      <c r="G161" s="22"/>
      <c r="H161" s="22"/>
      <c r="I161" s="22"/>
      <c r="J161" s="343"/>
      <c r="K161" s="343"/>
      <c r="L161" s="343"/>
      <c r="M161" s="343"/>
    </row>
    <row r="162" spans="7:13" x14ac:dyDescent="0.35">
      <c r="G162" s="22"/>
      <c r="H162" s="22"/>
      <c r="I162" s="22"/>
      <c r="J162" s="343"/>
      <c r="K162" s="343"/>
      <c r="L162" s="343"/>
      <c r="M162" s="343"/>
    </row>
    <row r="163" spans="7:13" x14ac:dyDescent="0.35">
      <c r="G163" s="22"/>
      <c r="H163" s="22"/>
      <c r="I163" s="22"/>
      <c r="J163" s="343"/>
      <c r="K163" s="343"/>
      <c r="L163" s="343"/>
      <c r="M163" s="343"/>
    </row>
    <row r="164" spans="7:13" x14ac:dyDescent="0.35">
      <c r="G164" s="22"/>
      <c r="H164" s="22"/>
      <c r="I164" s="22"/>
      <c r="J164" s="343"/>
      <c r="K164" s="343"/>
      <c r="L164" s="343"/>
      <c r="M164" s="343"/>
    </row>
    <row r="165" spans="7:13" x14ac:dyDescent="0.35">
      <c r="G165" s="22"/>
      <c r="H165" s="22"/>
      <c r="I165" s="22"/>
      <c r="J165" s="343"/>
      <c r="K165" s="343"/>
      <c r="L165" s="343"/>
      <c r="M165" s="343"/>
    </row>
    <row r="166" spans="7:13" x14ac:dyDescent="0.35">
      <c r="G166" s="22"/>
      <c r="H166" s="22"/>
      <c r="I166" s="22"/>
      <c r="J166" s="343"/>
      <c r="K166" s="343"/>
      <c r="L166" s="343"/>
      <c r="M166" s="343"/>
    </row>
    <row r="167" spans="7:13" x14ac:dyDescent="0.35">
      <c r="G167" s="22"/>
      <c r="H167" s="22"/>
      <c r="I167" s="22"/>
      <c r="J167" s="343"/>
      <c r="K167" s="343"/>
      <c r="L167" s="343"/>
      <c r="M167" s="343"/>
    </row>
    <row r="168" spans="7:13" x14ac:dyDescent="0.35">
      <c r="G168" s="22"/>
      <c r="H168" s="22"/>
      <c r="I168" s="22"/>
      <c r="J168" s="343"/>
      <c r="K168" s="343"/>
      <c r="L168" s="343"/>
      <c r="M168" s="343"/>
    </row>
    <row r="169" spans="7:13" x14ac:dyDescent="0.35">
      <c r="G169" s="22"/>
      <c r="H169" s="22"/>
      <c r="I169" s="22"/>
      <c r="J169" s="343"/>
      <c r="K169" s="343"/>
      <c r="L169" s="343"/>
      <c r="M169" s="343"/>
    </row>
    <row r="170" spans="7:13" x14ac:dyDescent="0.35">
      <c r="G170" s="22"/>
      <c r="H170" s="22"/>
      <c r="I170" s="22"/>
      <c r="J170" s="343"/>
      <c r="K170" s="343"/>
      <c r="L170" s="343"/>
      <c r="M170" s="343"/>
    </row>
    <row r="171" spans="7:13" x14ac:dyDescent="0.35">
      <c r="G171" s="22"/>
      <c r="H171" s="22"/>
      <c r="I171" s="22"/>
      <c r="J171" s="343"/>
      <c r="K171" s="343"/>
      <c r="L171" s="343"/>
      <c r="M171" s="343"/>
    </row>
    <row r="172" spans="7:13" x14ac:dyDescent="0.35">
      <c r="G172" s="22"/>
      <c r="H172" s="22"/>
      <c r="I172" s="22"/>
      <c r="J172" s="343"/>
      <c r="K172" s="343"/>
      <c r="L172" s="343"/>
      <c r="M172" s="343"/>
    </row>
    <row r="173" spans="7:13" x14ac:dyDescent="0.35">
      <c r="G173" s="22"/>
      <c r="H173" s="22"/>
      <c r="I173" s="22"/>
      <c r="J173" s="343"/>
      <c r="K173" s="343"/>
      <c r="L173" s="343"/>
      <c r="M173" s="343"/>
    </row>
    <row r="174" spans="7:13" x14ac:dyDescent="0.35">
      <c r="G174" s="22"/>
      <c r="H174" s="22"/>
      <c r="I174" s="22"/>
      <c r="J174" s="343"/>
      <c r="K174" s="343"/>
      <c r="L174" s="343"/>
      <c r="M174" s="343"/>
    </row>
    <row r="175" spans="7:13" x14ac:dyDescent="0.35">
      <c r="G175" s="22"/>
      <c r="H175" s="22"/>
      <c r="I175" s="22"/>
      <c r="J175" s="343"/>
      <c r="K175" s="343"/>
      <c r="L175" s="343"/>
      <c r="M175" s="343"/>
    </row>
    <row r="176" spans="7:13" x14ac:dyDescent="0.35">
      <c r="G176" s="22"/>
      <c r="H176" s="22"/>
      <c r="I176" s="22"/>
      <c r="J176" s="343"/>
      <c r="K176" s="343"/>
      <c r="L176" s="343"/>
      <c r="M176" s="343"/>
    </row>
    <row r="177" spans="7:13" x14ac:dyDescent="0.35">
      <c r="G177" s="22"/>
      <c r="H177" s="22"/>
      <c r="I177" s="22"/>
      <c r="J177" s="343"/>
      <c r="K177" s="343"/>
      <c r="L177" s="343"/>
      <c r="M177" s="343"/>
    </row>
    <row r="178" spans="7:13" x14ac:dyDescent="0.35">
      <c r="G178" s="22"/>
      <c r="H178" s="22"/>
      <c r="I178" s="22"/>
      <c r="J178" s="343"/>
      <c r="K178" s="343"/>
      <c r="L178" s="343"/>
      <c r="M178" s="343"/>
    </row>
    <row r="179" spans="7:13" x14ac:dyDescent="0.35">
      <c r="G179" s="22"/>
      <c r="H179" s="22"/>
      <c r="I179" s="22"/>
      <c r="J179" s="343"/>
      <c r="K179" s="343"/>
      <c r="L179" s="343"/>
      <c r="M179" s="343"/>
    </row>
    <row r="180" spans="7:13" x14ac:dyDescent="0.35">
      <c r="G180" s="22"/>
      <c r="H180" s="22"/>
      <c r="I180" s="22"/>
      <c r="J180" s="343"/>
      <c r="K180" s="343"/>
      <c r="L180" s="343"/>
      <c r="M180" s="343"/>
    </row>
    <row r="181" spans="7:13" x14ac:dyDescent="0.35">
      <c r="G181" s="22"/>
      <c r="H181" s="22"/>
      <c r="I181" s="22"/>
      <c r="J181" s="343"/>
      <c r="K181" s="343"/>
      <c r="L181" s="343"/>
      <c r="M181" s="343"/>
    </row>
    <row r="182" spans="7:13" x14ac:dyDescent="0.35">
      <c r="G182" s="22"/>
      <c r="H182" s="22"/>
      <c r="I182" s="22"/>
      <c r="J182" s="343"/>
      <c r="K182" s="343"/>
      <c r="L182" s="343"/>
      <c r="M182" s="343"/>
    </row>
    <row r="183" spans="7:13" x14ac:dyDescent="0.35">
      <c r="G183" s="22"/>
      <c r="H183" s="22"/>
      <c r="I183" s="22"/>
      <c r="J183" s="343"/>
      <c r="K183" s="343"/>
      <c r="L183" s="343"/>
      <c r="M183" s="343"/>
    </row>
    <row r="184" spans="7:13" x14ac:dyDescent="0.35">
      <c r="G184" s="22"/>
      <c r="H184" s="22"/>
      <c r="I184" s="22"/>
      <c r="J184" s="343"/>
      <c r="K184" s="343"/>
      <c r="L184" s="343"/>
      <c r="M184" s="343"/>
    </row>
    <row r="185" spans="7:13" x14ac:dyDescent="0.35">
      <c r="G185" s="22"/>
      <c r="H185" s="22"/>
      <c r="I185" s="22"/>
      <c r="J185" s="343"/>
      <c r="K185" s="343"/>
      <c r="L185" s="343"/>
      <c r="M185" s="343"/>
    </row>
    <row r="186" spans="7:13" x14ac:dyDescent="0.35">
      <c r="G186" s="22"/>
      <c r="H186" s="22"/>
      <c r="I186" s="22"/>
      <c r="J186" s="343"/>
      <c r="K186" s="343"/>
      <c r="L186" s="343"/>
      <c r="M186" s="343"/>
    </row>
    <row r="187" spans="7:13" x14ac:dyDescent="0.35">
      <c r="G187" s="22"/>
      <c r="H187" s="22"/>
      <c r="I187" s="22"/>
      <c r="J187" s="343"/>
      <c r="K187" s="343"/>
      <c r="L187" s="343"/>
      <c r="M187" s="343"/>
    </row>
    <row r="188" spans="7:13" x14ac:dyDescent="0.35">
      <c r="G188" s="22"/>
      <c r="H188" s="22"/>
      <c r="I188" s="22"/>
      <c r="J188" s="343"/>
      <c r="K188" s="343"/>
      <c r="L188" s="343"/>
      <c r="M188" s="343"/>
    </row>
    <row r="189" spans="7:13" x14ac:dyDescent="0.35">
      <c r="G189" s="22"/>
      <c r="H189" s="22"/>
      <c r="I189" s="22"/>
      <c r="J189" s="343"/>
      <c r="K189" s="343"/>
      <c r="L189" s="343"/>
      <c r="M189" s="343"/>
    </row>
    <row r="190" spans="7:13" x14ac:dyDescent="0.35">
      <c r="G190" s="22"/>
      <c r="H190" s="22"/>
      <c r="I190" s="22"/>
      <c r="J190" s="343"/>
      <c r="K190" s="343"/>
      <c r="L190" s="343"/>
      <c r="M190" s="343"/>
    </row>
    <row r="191" spans="7:13" x14ac:dyDescent="0.35">
      <c r="G191" s="22"/>
      <c r="H191" s="22"/>
      <c r="I191" s="22"/>
      <c r="J191" s="343"/>
      <c r="K191" s="343"/>
      <c r="L191" s="343"/>
      <c r="M191" s="343"/>
    </row>
    <row r="192" spans="7:13" x14ac:dyDescent="0.35">
      <c r="G192" s="22"/>
      <c r="H192" s="22"/>
      <c r="I192" s="22"/>
      <c r="J192" s="343"/>
      <c r="K192" s="343"/>
      <c r="L192" s="343"/>
      <c r="M192" s="343"/>
    </row>
    <row r="193" spans="7:13" x14ac:dyDescent="0.35">
      <c r="G193" s="22"/>
      <c r="H193" s="22"/>
      <c r="I193" s="22"/>
      <c r="J193" s="343"/>
      <c r="K193" s="343"/>
      <c r="L193" s="343"/>
      <c r="M193" s="343"/>
    </row>
    <row r="194" spans="7:13" x14ac:dyDescent="0.35">
      <c r="G194" s="22"/>
      <c r="H194" s="22"/>
      <c r="I194" s="22"/>
      <c r="J194" s="343"/>
      <c r="K194" s="343"/>
      <c r="L194" s="343"/>
      <c r="M194" s="343"/>
    </row>
    <row r="195" spans="7:13" x14ac:dyDescent="0.35">
      <c r="G195" s="22"/>
      <c r="H195" s="22"/>
      <c r="I195" s="22"/>
      <c r="J195" s="343"/>
      <c r="K195" s="343"/>
      <c r="L195" s="343"/>
      <c r="M195" s="343"/>
    </row>
    <row r="196" spans="7:13" x14ac:dyDescent="0.35">
      <c r="G196" s="22"/>
      <c r="H196" s="22"/>
      <c r="I196" s="22"/>
      <c r="J196" s="343"/>
      <c r="K196" s="343"/>
      <c r="L196" s="343"/>
      <c r="M196" s="343"/>
    </row>
    <row r="197" spans="7:13" x14ac:dyDescent="0.35">
      <c r="G197" s="22"/>
      <c r="H197" s="22"/>
      <c r="I197" s="22"/>
      <c r="J197" s="343"/>
      <c r="K197" s="343"/>
      <c r="L197" s="343"/>
      <c r="M197" s="343"/>
    </row>
    <row r="198" spans="7:13" x14ac:dyDescent="0.35">
      <c r="G198" s="22"/>
      <c r="H198" s="22"/>
      <c r="I198" s="22"/>
      <c r="J198" s="343"/>
      <c r="K198" s="343"/>
      <c r="L198" s="343"/>
      <c r="M198" s="343"/>
    </row>
    <row r="199" spans="7:13" x14ac:dyDescent="0.35">
      <c r="G199" s="22"/>
      <c r="H199" s="22"/>
      <c r="I199" s="22"/>
      <c r="J199" s="343"/>
      <c r="K199" s="343"/>
      <c r="L199" s="343"/>
      <c r="M199" s="343"/>
    </row>
    <row r="200" spans="7:13" x14ac:dyDescent="0.35">
      <c r="G200" s="22"/>
      <c r="H200" s="22"/>
      <c r="I200" s="22"/>
      <c r="J200" s="343"/>
      <c r="K200" s="343"/>
      <c r="L200" s="343"/>
      <c r="M200" s="343"/>
    </row>
    <row r="201" spans="7:13" x14ac:dyDescent="0.35">
      <c r="G201" s="22"/>
      <c r="H201" s="22"/>
      <c r="I201" s="22"/>
      <c r="J201" s="343"/>
      <c r="K201" s="343"/>
      <c r="L201" s="343"/>
      <c r="M201" s="343"/>
    </row>
    <row r="202" spans="7:13" x14ac:dyDescent="0.35">
      <c r="G202" s="22"/>
      <c r="H202" s="22"/>
      <c r="I202" s="22"/>
      <c r="J202" s="343"/>
      <c r="K202" s="343"/>
      <c r="L202" s="343"/>
      <c r="M202" s="343"/>
    </row>
    <row r="203" spans="7:13" x14ac:dyDescent="0.35">
      <c r="G203" s="22"/>
      <c r="H203" s="22"/>
      <c r="I203" s="22"/>
      <c r="J203" s="343"/>
      <c r="K203" s="343"/>
      <c r="L203" s="343"/>
      <c r="M203" s="343"/>
    </row>
    <row r="204" spans="7:13" x14ac:dyDescent="0.35">
      <c r="G204" s="22"/>
      <c r="H204" s="22"/>
      <c r="I204" s="22"/>
      <c r="J204" s="343"/>
      <c r="K204" s="343"/>
      <c r="L204" s="343"/>
      <c r="M204" s="343"/>
    </row>
    <row r="205" spans="7:13" x14ac:dyDescent="0.35">
      <c r="G205" s="22"/>
      <c r="H205" s="22"/>
      <c r="I205" s="22"/>
      <c r="J205" s="343"/>
      <c r="K205" s="343"/>
      <c r="L205" s="343"/>
      <c r="M205" s="343"/>
    </row>
    <row r="206" spans="7:13" x14ac:dyDescent="0.35">
      <c r="G206" s="22"/>
      <c r="H206" s="22"/>
      <c r="I206" s="22"/>
      <c r="J206" s="343"/>
      <c r="K206" s="343"/>
      <c r="L206" s="343"/>
      <c r="M206" s="343"/>
    </row>
    <row r="207" spans="7:13" x14ac:dyDescent="0.35">
      <c r="G207" s="22"/>
      <c r="H207" s="22"/>
      <c r="I207" s="22"/>
      <c r="J207" s="343"/>
      <c r="K207" s="343"/>
      <c r="L207" s="343"/>
      <c r="M207" s="343"/>
    </row>
    <row r="208" spans="7:13" x14ac:dyDescent="0.35">
      <c r="G208" s="22"/>
      <c r="H208" s="22"/>
      <c r="I208" s="22"/>
      <c r="J208" s="343"/>
      <c r="K208" s="343"/>
      <c r="L208" s="343"/>
      <c r="M208" s="343"/>
    </row>
    <row r="209" spans="7:13" x14ac:dyDescent="0.35">
      <c r="G209" s="22"/>
      <c r="H209" s="22"/>
      <c r="I209" s="22"/>
      <c r="J209" s="343"/>
      <c r="K209" s="343"/>
      <c r="L209" s="343"/>
      <c r="M209" s="343"/>
    </row>
    <row r="210" spans="7:13" x14ac:dyDescent="0.35">
      <c r="G210" s="22"/>
      <c r="H210" s="22"/>
      <c r="I210" s="22"/>
      <c r="J210" s="343"/>
      <c r="K210" s="343"/>
      <c r="L210" s="343"/>
      <c r="M210" s="343"/>
    </row>
    <row r="211" spans="7:13" x14ac:dyDescent="0.35">
      <c r="G211" s="22"/>
      <c r="H211" s="22"/>
      <c r="I211" s="22"/>
      <c r="J211" s="343"/>
      <c r="K211" s="343"/>
      <c r="L211" s="343"/>
      <c r="M211" s="343"/>
    </row>
    <row r="212" spans="7:13" x14ac:dyDescent="0.35">
      <c r="G212" s="22"/>
      <c r="H212" s="22"/>
      <c r="I212" s="22"/>
      <c r="J212" s="343"/>
      <c r="K212" s="343"/>
      <c r="L212" s="343"/>
      <c r="M212" s="343"/>
    </row>
    <row r="213" spans="7:13" x14ac:dyDescent="0.35">
      <c r="G213" s="22"/>
      <c r="H213" s="22"/>
      <c r="I213" s="22"/>
      <c r="J213" s="343"/>
      <c r="K213" s="343"/>
      <c r="L213" s="343"/>
      <c r="M213" s="343"/>
    </row>
    <row r="214" spans="7:13" x14ac:dyDescent="0.35">
      <c r="G214" s="22"/>
      <c r="H214" s="22"/>
      <c r="I214" s="22"/>
      <c r="J214" s="343"/>
      <c r="K214" s="343"/>
      <c r="L214" s="343"/>
      <c r="M214" s="343"/>
    </row>
    <row r="215" spans="7:13" x14ac:dyDescent="0.35">
      <c r="G215" s="22"/>
      <c r="H215" s="22"/>
      <c r="I215" s="22"/>
      <c r="J215" s="343"/>
      <c r="K215" s="343"/>
      <c r="L215" s="343"/>
      <c r="M215" s="343"/>
    </row>
    <row r="216" spans="7:13" x14ac:dyDescent="0.35">
      <c r="G216" s="22"/>
      <c r="H216" s="22"/>
      <c r="I216" s="22"/>
      <c r="J216" s="343"/>
      <c r="K216" s="343"/>
      <c r="L216" s="343"/>
      <c r="M216" s="343"/>
    </row>
    <row r="217" spans="7:13" x14ac:dyDescent="0.35">
      <c r="G217" s="22"/>
      <c r="H217" s="22"/>
      <c r="I217" s="22"/>
      <c r="J217" s="343"/>
      <c r="K217" s="343"/>
      <c r="L217" s="343"/>
      <c r="M217" s="343"/>
    </row>
    <row r="218" spans="7:13" x14ac:dyDescent="0.35">
      <c r="G218" s="22"/>
      <c r="H218" s="22"/>
      <c r="I218" s="22"/>
      <c r="J218" s="343"/>
      <c r="K218" s="343"/>
      <c r="L218" s="343"/>
      <c r="M218" s="343"/>
    </row>
    <row r="219" spans="7:13" x14ac:dyDescent="0.35">
      <c r="G219" s="22"/>
      <c r="H219" s="22"/>
      <c r="I219" s="22"/>
      <c r="J219" s="343"/>
      <c r="K219" s="343"/>
      <c r="L219" s="343"/>
      <c r="M219" s="343"/>
    </row>
    <row r="220" spans="7:13" x14ac:dyDescent="0.35">
      <c r="G220" s="22"/>
      <c r="H220" s="22"/>
      <c r="I220" s="22"/>
      <c r="J220" s="343"/>
      <c r="K220" s="343"/>
      <c r="L220" s="343"/>
      <c r="M220" s="343"/>
    </row>
    <row r="221" spans="7:13" x14ac:dyDescent="0.35">
      <c r="G221" s="22"/>
      <c r="H221" s="22"/>
      <c r="I221" s="22"/>
      <c r="J221" s="343"/>
      <c r="K221" s="343"/>
      <c r="L221" s="343"/>
      <c r="M221" s="343"/>
    </row>
    <row r="222" spans="7:13" x14ac:dyDescent="0.35">
      <c r="G222" s="22"/>
      <c r="H222" s="22"/>
      <c r="I222" s="22"/>
      <c r="J222" s="343"/>
      <c r="K222" s="343"/>
      <c r="L222" s="343"/>
      <c r="M222" s="343"/>
    </row>
    <row r="223" spans="7:13" x14ac:dyDescent="0.35">
      <c r="G223" s="22"/>
      <c r="H223" s="22"/>
      <c r="I223" s="22"/>
      <c r="J223" s="343"/>
      <c r="K223" s="343"/>
      <c r="L223" s="343"/>
      <c r="M223" s="343"/>
    </row>
    <row r="224" spans="7:13" x14ac:dyDescent="0.35">
      <c r="G224" s="22"/>
      <c r="H224" s="22"/>
      <c r="I224" s="22"/>
      <c r="J224" s="343"/>
      <c r="K224" s="343"/>
      <c r="L224" s="343"/>
      <c r="M224" s="343"/>
    </row>
    <row r="225" spans="7:13" x14ac:dyDescent="0.35">
      <c r="G225" s="22"/>
      <c r="H225" s="22"/>
      <c r="I225" s="22"/>
      <c r="J225" s="343"/>
      <c r="K225" s="343"/>
      <c r="L225" s="343"/>
      <c r="M225" s="343"/>
    </row>
    <row r="226" spans="7:13" x14ac:dyDescent="0.35">
      <c r="G226" s="22"/>
      <c r="H226" s="22"/>
      <c r="I226" s="22"/>
      <c r="J226" s="343"/>
      <c r="K226" s="343"/>
      <c r="L226" s="343"/>
      <c r="M226" s="343"/>
    </row>
    <row r="227" spans="7:13" x14ac:dyDescent="0.35">
      <c r="G227" s="22"/>
      <c r="H227" s="22"/>
      <c r="I227" s="22"/>
      <c r="J227" s="343"/>
      <c r="K227" s="343"/>
      <c r="L227" s="343"/>
      <c r="M227" s="343"/>
    </row>
    <row r="228" spans="7:13" x14ac:dyDescent="0.35">
      <c r="G228" s="22"/>
      <c r="H228" s="22"/>
      <c r="I228" s="22"/>
      <c r="J228" s="343"/>
      <c r="K228" s="343"/>
      <c r="L228" s="343"/>
      <c r="M228" s="343"/>
    </row>
    <row r="229" spans="7:13" x14ac:dyDescent="0.35">
      <c r="G229" s="22"/>
      <c r="H229" s="22"/>
      <c r="I229" s="22"/>
      <c r="J229" s="343"/>
      <c r="K229" s="343"/>
      <c r="L229" s="343"/>
      <c r="M229" s="343"/>
    </row>
    <row r="230" spans="7:13" x14ac:dyDescent="0.35">
      <c r="G230" s="22"/>
      <c r="H230" s="22"/>
      <c r="I230" s="22"/>
      <c r="J230" s="343"/>
      <c r="K230" s="343"/>
      <c r="L230" s="343"/>
      <c r="M230" s="343"/>
    </row>
    <row r="231" spans="7:13" x14ac:dyDescent="0.35">
      <c r="G231" s="22"/>
      <c r="H231" s="22"/>
      <c r="I231" s="22"/>
      <c r="J231" s="343"/>
      <c r="K231" s="343"/>
      <c r="L231" s="343"/>
      <c r="M231" s="343"/>
    </row>
    <row r="232" spans="7:13" x14ac:dyDescent="0.35">
      <c r="G232" s="22"/>
      <c r="H232" s="22"/>
      <c r="I232" s="22"/>
      <c r="J232" s="343"/>
      <c r="K232" s="343"/>
      <c r="L232" s="343"/>
      <c r="M232" s="343"/>
    </row>
    <row r="233" spans="7:13" x14ac:dyDescent="0.35">
      <c r="G233" s="22"/>
      <c r="H233" s="22"/>
      <c r="I233" s="22"/>
      <c r="J233" s="343"/>
      <c r="K233" s="343"/>
      <c r="L233" s="343"/>
      <c r="M233" s="343"/>
    </row>
    <row r="234" spans="7:13" x14ac:dyDescent="0.35">
      <c r="G234" s="22"/>
      <c r="H234" s="22"/>
      <c r="I234" s="22"/>
      <c r="J234" s="343"/>
      <c r="K234" s="343"/>
      <c r="L234" s="343"/>
      <c r="M234" s="343"/>
    </row>
    <row r="235" spans="7:13" x14ac:dyDescent="0.35">
      <c r="G235" s="22"/>
      <c r="H235" s="22"/>
      <c r="I235" s="22"/>
      <c r="J235" s="343"/>
      <c r="K235" s="343"/>
      <c r="L235" s="343"/>
      <c r="M235" s="343"/>
    </row>
    <row r="236" spans="7:13" x14ac:dyDescent="0.35">
      <c r="G236" s="22"/>
      <c r="H236" s="22"/>
      <c r="I236" s="22"/>
      <c r="J236" s="343"/>
      <c r="K236" s="343"/>
      <c r="L236" s="343"/>
      <c r="M236" s="343"/>
    </row>
    <row r="237" spans="7:13" x14ac:dyDescent="0.35">
      <c r="G237" s="22"/>
      <c r="H237" s="22"/>
      <c r="I237" s="22"/>
      <c r="J237" s="343"/>
      <c r="K237" s="343"/>
      <c r="L237" s="343"/>
      <c r="M237" s="343"/>
    </row>
    <row r="238" spans="7:13" x14ac:dyDescent="0.35">
      <c r="G238" s="22"/>
      <c r="H238" s="22"/>
      <c r="I238" s="22"/>
      <c r="J238" s="343"/>
      <c r="K238" s="343"/>
      <c r="L238" s="343"/>
      <c r="M238" s="343"/>
    </row>
    <row r="239" spans="7:13" x14ac:dyDescent="0.35">
      <c r="G239" s="22"/>
      <c r="H239" s="22"/>
      <c r="I239" s="22"/>
      <c r="J239" s="343"/>
      <c r="K239" s="343"/>
      <c r="L239" s="343"/>
      <c r="M239" s="343"/>
    </row>
    <row r="240" spans="7:13" x14ac:dyDescent="0.35">
      <c r="G240" s="22"/>
      <c r="H240" s="22"/>
      <c r="I240" s="22"/>
      <c r="J240" s="343"/>
      <c r="K240" s="343"/>
      <c r="L240" s="343"/>
      <c r="M240" s="343"/>
    </row>
    <row r="241" spans="7:13" x14ac:dyDescent="0.35">
      <c r="G241" s="22"/>
      <c r="H241" s="22"/>
      <c r="I241" s="22"/>
      <c r="J241" s="343"/>
      <c r="K241" s="343"/>
      <c r="L241" s="343"/>
      <c r="M241" s="343"/>
    </row>
    <row r="242" spans="7:13" x14ac:dyDescent="0.35">
      <c r="G242" s="22"/>
      <c r="H242" s="22"/>
      <c r="I242" s="22"/>
      <c r="J242" s="343"/>
      <c r="K242" s="343"/>
      <c r="L242" s="343"/>
      <c r="M242" s="343"/>
    </row>
    <row r="243" spans="7:13" x14ac:dyDescent="0.35">
      <c r="G243" s="22"/>
      <c r="H243" s="22"/>
      <c r="I243" s="22"/>
      <c r="J243" s="343"/>
      <c r="K243" s="343"/>
      <c r="L243" s="343"/>
      <c r="M243" s="343"/>
    </row>
    <row r="244" spans="7:13" x14ac:dyDescent="0.35">
      <c r="G244" s="22"/>
      <c r="H244" s="22"/>
      <c r="I244" s="22"/>
      <c r="J244" s="343"/>
      <c r="K244" s="343"/>
      <c r="L244" s="343"/>
      <c r="M244" s="343"/>
    </row>
    <row r="245" spans="7:13" x14ac:dyDescent="0.35">
      <c r="G245" s="22"/>
      <c r="H245" s="22"/>
      <c r="I245" s="22"/>
      <c r="J245" s="343"/>
      <c r="K245" s="343"/>
      <c r="L245" s="343"/>
      <c r="M245" s="343"/>
    </row>
    <row r="246" spans="7:13" x14ac:dyDescent="0.35">
      <c r="G246" s="22"/>
      <c r="H246" s="22"/>
      <c r="I246" s="22"/>
      <c r="J246" s="343"/>
      <c r="K246" s="343"/>
      <c r="L246" s="343"/>
      <c r="M246" s="343"/>
    </row>
    <row r="247" spans="7:13" x14ac:dyDescent="0.35">
      <c r="G247" s="22"/>
      <c r="H247" s="22"/>
      <c r="I247" s="22"/>
      <c r="J247" s="343"/>
      <c r="K247" s="343"/>
      <c r="L247" s="343"/>
      <c r="M247" s="343"/>
    </row>
    <row r="248" spans="7:13" x14ac:dyDescent="0.35">
      <c r="G248" s="22"/>
      <c r="H248" s="22"/>
      <c r="I248" s="22"/>
      <c r="J248" s="343"/>
      <c r="K248" s="343"/>
      <c r="L248" s="343"/>
      <c r="M248" s="343"/>
    </row>
    <row r="249" spans="7:13" x14ac:dyDescent="0.35">
      <c r="G249" s="22"/>
      <c r="H249" s="22"/>
      <c r="I249" s="22"/>
      <c r="J249" s="343"/>
      <c r="K249" s="343"/>
      <c r="L249" s="343"/>
      <c r="M249" s="343"/>
    </row>
    <row r="250" spans="7:13" x14ac:dyDescent="0.35">
      <c r="G250" s="22"/>
      <c r="H250" s="22"/>
      <c r="I250" s="22"/>
      <c r="J250" s="343"/>
      <c r="K250" s="343"/>
      <c r="L250" s="343"/>
      <c r="M250" s="343"/>
    </row>
    <row r="251" spans="7:13" x14ac:dyDescent="0.35">
      <c r="G251" s="22"/>
      <c r="H251" s="22"/>
      <c r="I251" s="22"/>
      <c r="J251" s="343"/>
      <c r="K251" s="343"/>
      <c r="L251" s="343"/>
      <c r="M251" s="343"/>
    </row>
    <row r="252" spans="7:13" x14ac:dyDescent="0.35">
      <c r="G252" s="22"/>
      <c r="H252" s="22"/>
      <c r="I252" s="22"/>
      <c r="J252" s="343"/>
      <c r="K252" s="343"/>
      <c r="L252" s="343"/>
      <c r="M252" s="343"/>
    </row>
    <row r="253" spans="7:13" x14ac:dyDescent="0.35">
      <c r="G253" s="22"/>
      <c r="H253" s="22"/>
      <c r="I253" s="22"/>
      <c r="J253" s="343"/>
      <c r="K253" s="343"/>
      <c r="L253" s="343"/>
      <c r="M253" s="343"/>
    </row>
    <row r="254" spans="7:13" x14ac:dyDescent="0.35">
      <c r="G254" s="22"/>
      <c r="H254" s="22"/>
      <c r="I254" s="22"/>
      <c r="J254" s="343"/>
      <c r="K254" s="343"/>
      <c r="L254" s="343"/>
      <c r="M254" s="343"/>
    </row>
    <row r="255" spans="7:13" x14ac:dyDescent="0.35">
      <c r="G255" s="22"/>
      <c r="H255" s="22"/>
      <c r="I255" s="22"/>
      <c r="J255" s="343"/>
      <c r="K255" s="343"/>
      <c r="L255" s="343"/>
      <c r="M255" s="343"/>
    </row>
    <row r="256" spans="7:13" x14ac:dyDescent="0.35">
      <c r="G256" s="22"/>
      <c r="H256" s="22"/>
      <c r="I256" s="22"/>
      <c r="J256" s="343"/>
      <c r="K256" s="343"/>
      <c r="L256" s="343"/>
      <c r="M256" s="343"/>
    </row>
    <row r="257" spans="7:13" x14ac:dyDescent="0.35">
      <c r="G257" s="22"/>
      <c r="H257" s="22"/>
      <c r="I257" s="22"/>
      <c r="J257" s="343"/>
      <c r="K257" s="343"/>
      <c r="L257" s="343"/>
      <c r="M257" s="343"/>
    </row>
    <row r="258" spans="7:13" x14ac:dyDescent="0.35">
      <c r="G258" s="22"/>
      <c r="H258" s="22"/>
      <c r="I258" s="22"/>
      <c r="J258" s="343"/>
      <c r="K258" s="343"/>
      <c r="L258" s="343"/>
      <c r="M258" s="343"/>
    </row>
    <row r="259" spans="7:13" x14ac:dyDescent="0.35">
      <c r="G259" s="22"/>
      <c r="H259" s="22"/>
      <c r="I259" s="22"/>
      <c r="J259" s="343"/>
      <c r="K259" s="343"/>
      <c r="L259" s="343"/>
      <c r="M259" s="343"/>
    </row>
    <row r="260" spans="7:13" x14ac:dyDescent="0.35">
      <c r="G260" s="22"/>
      <c r="H260" s="22"/>
      <c r="I260" s="22"/>
      <c r="J260" s="343"/>
      <c r="K260" s="343"/>
      <c r="L260" s="343"/>
      <c r="M260" s="343"/>
    </row>
    <row r="261" spans="7:13" x14ac:dyDescent="0.35">
      <c r="G261" s="22"/>
      <c r="H261" s="22"/>
      <c r="I261" s="22"/>
      <c r="J261" s="343"/>
      <c r="K261" s="343"/>
      <c r="L261" s="343"/>
      <c r="M261" s="343"/>
    </row>
    <row r="262" spans="7:13" x14ac:dyDescent="0.35">
      <c r="G262" s="22"/>
      <c r="H262" s="22"/>
      <c r="I262" s="22"/>
      <c r="J262" s="343"/>
      <c r="K262" s="343"/>
      <c r="L262" s="343"/>
      <c r="M262" s="343"/>
    </row>
    <row r="263" spans="7:13" x14ac:dyDescent="0.35">
      <c r="G263" s="22"/>
      <c r="H263" s="22"/>
      <c r="I263" s="22"/>
      <c r="J263" s="343"/>
      <c r="K263" s="343"/>
      <c r="L263" s="343"/>
      <c r="M263" s="343"/>
    </row>
    <row r="264" spans="7:13" x14ac:dyDescent="0.35">
      <c r="G264" s="22"/>
      <c r="H264" s="22"/>
      <c r="I264" s="22"/>
      <c r="J264" s="343"/>
      <c r="K264" s="343"/>
      <c r="L264" s="343"/>
      <c r="M264" s="343"/>
    </row>
    <row r="265" spans="7:13" x14ac:dyDescent="0.35">
      <c r="G265" s="22"/>
      <c r="H265" s="22"/>
      <c r="I265" s="22"/>
      <c r="J265" s="343"/>
      <c r="K265" s="343"/>
      <c r="L265" s="343"/>
      <c r="M265" s="343"/>
    </row>
    <row r="266" spans="7:13" x14ac:dyDescent="0.35">
      <c r="G266" s="22"/>
      <c r="H266" s="22"/>
      <c r="I266" s="22"/>
      <c r="J266" s="343"/>
      <c r="K266" s="343"/>
      <c r="L266" s="343"/>
      <c r="M266" s="343"/>
    </row>
    <row r="267" spans="7:13" x14ac:dyDescent="0.35">
      <c r="G267" s="22"/>
      <c r="H267" s="22"/>
      <c r="I267" s="22"/>
      <c r="J267" s="343"/>
      <c r="K267" s="343"/>
      <c r="L267" s="343"/>
      <c r="M267" s="343"/>
    </row>
    <row r="268" spans="7:13" x14ac:dyDescent="0.35">
      <c r="G268" s="22"/>
      <c r="H268" s="22"/>
      <c r="I268" s="22"/>
      <c r="J268" s="343"/>
      <c r="K268" s="343"/>
      <c r="L268" s="343"/>
      <c r="M268" s="343"/>
    </row>
    <row r="269" spans="7:13" x14ac:dyDescent="0.35">
      <c r="G269" s="22"/>
      <c r="H269" s="22"/>
      <c r="I269" s="22"/>
      <c r="J269" s="343"/>
      <c r="K269" s="343"/>
      <c r="L269" s="343"/>
      <c r="M269" s="343"/>
    </row>
    <row r="270" spans="7:13" x14ac:dyDescent="0.35">
      <c r="G270" s="22"/>
      <c r="H270" s="22"/>
      <c r="I270" s="22"/>
      <c r="J270" s="343"/>
      <c r="K270" s="343"/>
      <c r="L270" s="343"/>
      <c r="M270" s="343"/>
    </row>
    <row r="271" spans="7:13" x14ac:dyDescent="0.35">
      <c r="G271" s="22"/>
      <c r="H271" s="22"/>
      <c r="I271" s="22"/>
      <c r="J271" s="343"/>
      <c r="K271" s="343"/>
      <c r="L271" s="343"/>
      <c r="M271" s="343"/>
    </row>
    <row r="272" spans="7:13" x14ac:dyDescent="0.35">
      <c r="G272" s="22"/>
      <c r="H272" s="22"/>
      <c r="I272" s="22"/>
      <c r="J272" s="343"/>
      <c r="K272" s="343"/>
      <c r="L272" s="343"/>
      <c r="M272" s="343"/>
    </row>
    <row r="273" spans="7:13" x14ac:dyDescent="0.35">
      <c r="G273" s="22"/>
      <c r="H273" s="22"/>
      <c r="I273" s="22"/>
      <c r="J273" s="343"/>
      <c r="K273" s="343"/>
      <c r="L273" s="343"/>
      <c r="M273" s="343"/>
    </row>
    <row r="274" spans="7:13" x14ac:dyDescent="0.35">
      <c r="G274" s="22"/>
      <c r="H274" s="22"/>
      <c r="I274" s="22"/>
      <c r="J274" s="343"/>
      <c r="K274" s="343"/>
      <c r="L274" s="343"/>
      <c r="M274" s="343"/>
    </row>
  </sheetData>
  <mergeCells count="22">
    <mergeCell ref="B70:D70"/>
    <mergeCell ref="A3:H3"/>
    <mergeCell ref="B10:J10"/>
    <mergeCell ref="B11:J11"/>
    <mergeCell ref="D14:L14"/>
    <mergeCell ref="G20:I20"/>
    <mergeCell ref="K20:M20"/>
    <mergeCell ref="O20:P20"/>
    <mergeCell ref="D21:D22"/>
    <mergeCell ref="O21:O22"/>
    <mergeCell ref="P21:P22"/>
    <mergeCell ref="B65:D65"/>
    <mergeCell ref="K85:M85"/>
    <mergeCell ref="O85:P85"/>
    <mergeCell ref="D86:D87"/>
    <mergeCell ref="O86:O87"/>
    <mergeCell ref="P86:P87"/>
    <mergeCell ref="B130:D130"/>
    <mergeCell ref="B135:D135"/>
    <mergeCell ref="B75:J75"/>
    <mergeCell ref="B76:J76"/>
    <mergeCell ref="G85:I85"/>
  </mergeCells>
  <conditionalFormatting sqref="K217:M273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J144:J274 J143:M143 K144:M212">
    <cfRule type="cellIs" dxfId="37" priority="9" operator="lessThan">
      <formula>0</formula>
    </cfRule>
    <cfRule type="cellIs" dxfId="36" priority="10" operator="greaterThan">
      <formula>0</formula>
    </cfRule>
  </conditionalFormatting>
  <conditionalFormatting sqref="K213:M216 K274:M274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H140:J142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G140:G142">
    <cfRule type="cellIs" dxfId="31" priority="1" operator="lessThan">
      <formula>0</formula>
    </cfRule>
    <cfRule type="cellIs" dxfId="30" priority="2" operator="greaterThan">
      <formula>0</formula>
    </cfRule>
  </conditionalFormatting>
  <dataValidations count="5">
    <dataValidation type="list" allowBlank="1" showInputMessage="1" showErrorMessage="1" sqref="D23 D88 D30 D95" xr:uid="{1D21822F-2256-4937-880F-D59E10E58A37}">
      <formula1>"per 30 days, per kWh, per kW, per kVA"</formula1>
    </dataValidation>
    <dataValidation type="list" allowBlank="1" showInputMessage="1" showErrorMessage="1" sqref="D16 D81" xr:uid="{F1CB3111-AD0D-4215-A23C-D7399A66FB36}">
      <formula1>"TOU, non-TOU"</formula1>
    </dataValidation>
    <dataValidation type="list" allowBlank="1" showInputMessage="1" showErrorMessage="1" prompt="Select Charge Unit - per 30 days, per kWh, per kW, per kVA." sqref="D47:D48 D50:D60 D112:D113 D115:D125 D96:D101 D24:D29 D31:D36 D89:D94 D38:D45 D103:D110" xr:uid="{1F0DDD0F-7CC6-4AA9-B411-D7533C9E545B}">
      <formula1>"per 30 days, per kWh, per kW, per kVA"</formula1>
    </dataValidation>
    <dataValidation type="list" allowBlank="1" showInputMessage="1" showErrorMessage="1" sqref="E47:E48 E112:E113 E23:E36 E88:E101 E38:E45 E103:E110 E66 E71 E50:E61 E131 E136 E115:E126" xr:uid="{5E9DF471-3251-48F8-BFE3-61E27E5FB34D}">
      <formula1>#REF!</formula1>
    </dataValidation>
    <dataValidation type="list" allowBlank="1" showInputMessage="1" showErrorMessage="1" prompt="Select Charge Unit - monthly, per kWh, per kW" sqref="D66 D61 D71 D131 D126 D136" xr:uid="{8A2771CD-398B-4E9E-8A1A-AAD385CB854D}">
      <formula1>"Monthly, per kWh, per kW"</formula1>
    </dataValidation>
  </dataValidations>
  <printOptions horizontalCentered="1" gridLines="1"/>
  <pageMargins left="0.70866141732283472" right="0.70866141732283472" top="1.7322834645669292" bottom="0.74803149606299213" header="0.31496062992125984" footer="0.35433070866141736"/>
  <pageSetup scale="45" fitToHeight="3" orientation="landscape" r:id="rId1"/>
  <headerFooter scaleWithDoc="0">
    <oddHeader>&amp;R&amp;7Toronto Hydro-Electric System Limited 
EB-2021-0060
Tab 4
Schedule 1
UPDATED: November 30, 2021
Page &amp;P of &amp;N</oddHeader>
    <oddFooter>&amp;C&amp;7&amp;A</oddFooter>
  </headerFooter>
  <rowBreaks count="1" manualBreakCount="1">
    <brk id="74" max="18" man="1"/>
  </rowBreaks>
  <colBreaks count="1" manualBreakCount="1">
    <brk id="1" min="9" max="13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16</xdr:row>
                    <xdr:rowOff>95250</xdr:rowOff>
                  </from>
                  <to>
                    <xdr:col>16</xdr:col>
                    <xdr:colOff>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171450</xdr:rowOff>
                  </from>
                  <to>
                    <xdr:col>10</xdr:col>
                    <xdr:colOff>438150</xdr:colOff>
                    <xdr:row>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361950</xdr:colOff>
                    <xdr:row>81</xdr:row>
                    <xdr:rowOff>114300</xdr:rowOff>
                  </from>
                  <to>
                    <xdr:col>15</xdr:col>
                    <xdr:colOff>800100</xdr:colOff>
                    <xdr:row>83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400050</xdr:colOff>
                    <xdr:row>81</xdr:row>
                    <xdr:rowOff>171450</xdr:rowOff>
                  </from>
                  <to>
                    <xdr:col>10</xdr:col>
                    <xdr:colOff>381000</xdr:colOff>
                    <xdr:row>83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F53A-A17E-4463-9A65-26484C10F4C6}">
  <sheetPr>
    <pageSetUpPr fitToPage="1"/>
  </sheetPr>
  <dimension ref="A1:S259"/>
  <sheetViews>
    <sheetView topLeftCell="A52" zoomScale="80" zoomScaleNormal="80" workbookViewId="0">
      <selection activeCell="T142" sqref="T142"/>
    </sheetView>
  </sheetViews>
  <sheetFormatPr defaultColWidth="9.26953125" defaultRowHeight="14.5" x14ac:dyDescent="0.35"/>
  <cols>
    <col min="1" max="1" width="1.7265625" style="225" customWidth="1"/>
    <col min="2" max="2" width="129.453125" style="225" customWidth="1"/>
    <col min="3" max="3" width="1.54296875" style="225" customWidth="1"/>
    <col min="4" max="4" width="14.54296875" style="348" customWidth="1"/>
    <col min="5" max="5" width="0.453125" style="225" customWidth="1"/>
    <col min="6" max="6" width="1" style="225" customWidth="1"/>
    <col min="7" max="7" width="13.7265625" style="225" customWidth="1"/>
    <col min="8" max="8" width="12.1796875" style="225" customWidth="1"/>
    <col min="9" max="9" width="16.26953125" style="225" bestFit="1" customWidth="1"/>
    <col min="10" max="10" width="0.7265625" style="225" customWidth="1"/>
    <col min="11" max="11" width="12" style="225" bestFit="1" customWidth="1"/>
    <col min="12" max="12" width="13.81640625" style="225" customWidth="1"/>
    <col min="13" max="13" width="16.26953125" style="225" bestFit="1" customWidth="1"/>
    <col min="14" max="14" width="0.7265625" style="225" customWidth="1"/>
    <col min="15" max="15" width="13.26953125" style="225" customWidth="1"/>
    <col min="16" max="16" width="14.7265625" style="225" bestFit="1" customWidth="1"/>
    <col min="17" max="17" width="1.26953125" style="225" customWidth="1"/>
    <col min="18" max="18" width="0.7265625" style="225" customWidth="1"/>
    <col min="19" max="19" width="1.26953125" style="225" customWidth="1"/>
    <col min="20" max="16384" width="9.26953125" style="225"/>
  </cols>
  <sheetData>
    <row r="1" spans="1:19" ht="20" x14ac:dyDescent="0.35">
      <c r="A1" s="222"/>
      <c r="B1" s="223"/>
      <c r="C1" s="223"/>
      <c r="D1" s="224"/>
      <c r="E1" s="223"/>
      <c r="F1" s="223"/>
      <c r="G1" s="223"/>
      <c r="H1" s="223"/>
      <c r="I1" s="430"/>
      <c r="J1" s="430"/>
      <c r="K1" s="226"/>
      <c r="L1" s="226"/>
      <c r="M1" s="226"/>
      <c r="N1" s="226">
        <v>1</v>
      </c>
      <c r="O1" s="226">
        <v>1</v>
      </c>
      <c r="P1" s="226"/>
    </row>
    <row r="2" spans="1:19" ht="17.5" x14ac:dyDescent="0.35">
      <c r="A2" s="227"/>
      <c r="B2" s="227"/>
      <c r="C2" s="227"/>
      <c r="D2" s="228"/>
      <c r="E2" s="227"/>
      <c r="F2" s="227"/>
      <c r="G2" s="227"/>
      <c r="H2" s="227"/>
      <c r="I2" s="222"/>
      <c r="J2" s="222"/>
    </row>
    <row r="3" spans="1:19" ht="17.5" x14ac:dyDescent="0.35">
      <c r="A3" s="533"/>
      <c r="B3" s="533"/>
      <c r="C3" s="533"/>
      <c r="D3" s="533"/>
      <c r="E3" s="533"/>
      <c r="F3" s="533"/>
      <c r="G3" s="533"/>
      <c r="H3" s="533"/>
      <c r="I3" s="222"/>
      <c r="J3" s="222"/>
    </row>
    <row r="4" spans="1:19" ht="17.5" x14ac:dyDescent="0.35">
      <c r="A4" s="227"/>
      <c r="B4" s="227"/>
      <c r="C4" s="227"/>
      <c r="D4" s="228"/>
      <c r="E4" s="227"/>
      <c r="F4" s="229"/>
      <c r="G4" s="229"/>
      <c r="H4" s="229"/>
      <c r="I4" s="222"/>
      <c r="J4" s="222"/>
    </row>
    <row r="5" spans="1:19" ht="15.5" x14ac:dyDescent="0.35">
      <c r="A5" s="222"/>
      <c r="B5" s="222"/>
      <c r="C5" s="230"/>
      <c r="D5" s="231"/>
      <c r="E5" s="230"/>
      <c r="F5" s="222"/>
      <c r="G5" s="222"/>
      <c r="H5" s="222"/>
      <c r="I5" s="222"/>
      <c r="J5" s="222"/>
    </row>
    <row r="6" spans="1:19" x14ac:dyDescent="0.35">
      <c r="A6" s="222"/>
      <c r="B6" s="222"/>
      <c r="C6" s="222"/>
      <c r="D6" s="232"/>
      <c r="E6" s="222"/>
      <c r="F6" s="222"/>
      <c r="G6" s="222"/>
      <c r="H6" s="222"/>
      <c r="I6" s="222"/>
      <c r="J6" s="222"/>
    </row>
    <row r="7" spans="1:19" x14ac:dyDescent="0.35">
      <c r="A7" s="222"/>
      <c r="B7" s="222"/>
      <c r="C7" s="222"/>
      <c r="D7" s="232"/>
      <c r="E7" s="222"/>
      <c r="F7" s="222"/>
      <c r="G7" s="222"/>
      <c r="H7" s="222"/>
      <c r="I7" s="222"/>
      <c r="J7" s="222"/>
    </row>
    <row r="8" spans="1:19" x14ac:dyDescent="0.35">
      <c r="A8" s="233"/>
      <c r="B8" s="222"/>
      <c r="C8" s="222"/>
      <c r="D8" s="232"/>
      <c r="E8" s="222"/>
      <c r="F8" s="222"/>
      <c r="G8" s="222"/>
      <c r="H8" s="222"/>
      <c r="I8" s="222"/>
      <c r="J8" s="222"/>
    </row>
    <row r="9" spans="1:19" x14ac:dyDescent="0.35">
      <c r="A9" s="234"/>
      <c r="B9" s="234"/>
      <c r="C9" s="234"/>
      <c r="D9" s="235"/>
      <c r="E9" s="234"/>
      <c r="F9" s="234"/>
      <c r="G9" s="234"/>
      <c r="H9" s="234"/>
      <c r="M9" s="226"/>
      <c r="N9" s="431"/>
      <c r="O9" s="431"/>
      <c r="P9" s="431"/>
      <c r="Q9" s="431"/>
    </row>
    <row r="10" spans="1:19" ht="18" x14ac:dyDescent="0.4">
      <c r="A10" s="234"/>
      <c r="B10" s="532" t="s">
        <v>0</v>
      </c>
      <c r="C10" s="532"/>
      <c r="D10" s="532"/>
      <c r="E10" s="532"/>
      <c r="F10" s="532"/>
      <c r="G10" s="532"/>
      <c r="H10" s="532"/>
      <c r="I10" s="532"/>
      <c r="J10" s="532"/>
      <c r="M10" s="226"/>
      <c r="N10" s="431"/>
      <c r="O10" s="431"/>
      <c r="P10" s="431"/>
      <c r="Q10" s="431"/>
    </row>
    <row r="11" spans="1:19" ht="18" x14ac:dyDescent="0.4">
      <c r="A11" s="234"/>
      <c r="B11" s="532" t="s">
        <v>1</v>
      </c>
      <c r="C11" s="532"/>
      <c r="D11" s="532"/>
      <c r="E11" s="532"/>
      <c r="F11" s="532"/>
      <c r="G11" s="532"/>
      <c r="H11" s="532"/>
      <c r="I11" s="532"/>
      <c r="J11" s="532"/>
      <c r="M11" s="226"/>
      <c r="N11" s="431"/>
      <c r="O11" s="432">
        <v>0.64</v>
      </c>
      <c r="P11" s="433" t="s">
        <v>50</v>
      </c>
      <c r="Q11" s="432"/>
    </row>
    <row r="12" spans="1:19" x14ac:dyDescent="0.35">
      <c r="A12" s="234"/>
      <c r="B12" s="234"/>
      <c r="C12" s="234"/>
      <c r="D12" s="235"/>
      <c r="E12" s="234"/>
      <c r="F12" s="234"/>
      <c r="G12" s="234"/>
      <c r="H12" s="234"/>
      <c r="M12" s="226"/>
      <c r="N12" s="431"/>
      <c r="O12" s="432">
        <v>0.18</v>
      </c>
      <c r="P12" s="433" t="s">
        <v>51</v>
      </c>
      <c r="Q12" s="432"/>
    </row>
    <row r="13" spans="1:19" x14ac:dyDescent="0.35">
      <c r="A13" s="234"/>
      <c r="B13" s="234"/>
      <c r="C13" s="234"/>
      <c r="D13" s="235"/>
      <c r="E13" s="234"/>
      <c r="F13" s="234"/>
      <c r="G13" s="234"/>
      <c r="H13" s="234"/>
      <c r="M13" s="226"/>
      <c r="N13" s="431"/>
      <c r="O13" s="432">
        <v>0.18</v>
      </c>
      <c r="P13" s="434" t="s">
        <v>52</v>
      </c>
      <c r="Q13" s="432"/>
    </row>
    <row r="14" spans="1:19" ht="15.5" x14ac:dyDescent="0.35">
      <c r="A14" s="234"/>
      <c r="B14" s="236" t="s">
        <v>2</v>
      </c>
      <c r="C14" s="234"/>
      <c r="D14" s="534" t="s">
        <v>72</v>
      </c>
      <c r="E14" s="534"/>
      <c r="F14" s="534"/>
      <c r="G14" s="534"/>
      <c r="H14" s="534"/>
      <c r="I14" s="534"/>
      <c r="J14" s="534"/>
      <c r="M14" s="226"/>
      <c r="N14" s="431"/>
      <c r="O14" s="431"/>
      <c r="P14" s="431"/>
      <c r="Q14" s="431"/>
    </row>
    <row r="15" spans="1:19" ht="15.5" x14ac:dyDescent="0.35">
      <c r="A15" s="234"/>
      <c r="B15" s="237"/>
      <c r="C15" s="234"/>
      <c r="D15" s="238"/>
      <c r="E15" s="238"/>
      <c r="F15" s="239"/>
      <c r="G15" s="239"/>
      <c r="H15" s="239"/>
      <c r="I15" s="239"/>
      <c r="J15" s="239"/>
      <c r="K15" s="240"/>
      <c r="L15" s="240"/>
      <c r="M15" s="239"/>
      <c r="N15" s="240"/>
      <c r="O15" s="240"/>
      <c r="P15" s="240"/>
      <c r="Q15" s="240"/>
      <c r="R15" s="240"/>
      <c r="S15" s="240"/>
    </row>
    <row r="16" spans="1:19" ht="15.5" x14ac:dyDescent="0.35">
      <c r="A16" s="234"/>
      <c r="B16" s="236" t="s">
        <v>4</v>
      </c>
      <c r="C16" s="234"/>
      <c r="D16" s="241" t="s">
        <v>73</v>
      </c>
      <c r="E16" s="238"/>
      <c r="F16" s="239"/>
      <c r="G16" s="435" t="s">
        <v>74</v>
      </c>
      <c r="H16" s="239"/>
      <c r="I16" s="242"/>
      <c r="J16" s="239"/>
      <c r="K16" s="243"/>
      <c r="L16" s="240"/>
      <c r="M16" s="242"/>
      <c r="N16" s="240"/>
      <c r="O16" s="244"/>
      <c r="P16" s="245"/>
      <c r="Q16" s="240"/>
      <c r="R16" s="240"/>
      <c r="S16" s="240"/>
    </row>
    <row r="17" spans="1:19" ht="15.5" x14ac:dyDescent="0.35">
      <c r="A17" s="234"/>
      <c r="B17" s="237"/>
      <c r="C17" s="234"/>
      <c r="D17" s="238"/>
      <c r="E17" s="238"/>
      <c r="F17" s="238"/>
      <c r="G17" s="436">
        <v>180</v>
      </c>
      <c r="H17" s="437" t="s">
        <v>75</v>
      </c>
      <c r="I17" s="238"/>
      <c r="J17" s="238"/>
    </row>
    <row r="18" spans="1:19" x14ac:dyDescent="0.35">
      <c r="A18" s="234"/>
      <c r="B18" s="246"/>
      <c r="C18" s="234"/>
      <c r="D18" s="247"/>
      <c r="E18" s="248"/>
      <c r="F18" s="234"/>
      <c r="G18" s="436">
        <v>200</v>
      </c>
      <c r="H18" s="248" t="s">
        <v>76</v>
      </c>
      <c r="I18" s="234"/>
      <c r="J18" s="234"/>
    </row>
    <row r="19" spans="1:19" x14ac:dyDescent="0.35">
      <c r="A19" s="234"/>
      <c r="B19" s="438"/>
      <c r="C19" s="234"/>
      <c r="D19" s="247" t="s">
        <v>6</v>
      </c>
      <c r="E19" s="234"/>
      <c r="F19" s="234"/>
      <c r="G19" s="439">
        <v>79000</v>
      </c>
      <c r="H19" s="437" t="s">
        <v>7</v>
      </c>
      <c r="I19" s="250"/>
      <c r="J19" s="234"/>
      <c r="M19" s="440"/>
    </row>
    <row r="20" spans="1:19" s="22" customFormat="1" x14ac:dyDescent="0.35">
      <c r="A20" s="20"/>
      <c r="B20" s="43"/>
      <c r="C20" s="20"/>
      <c r="D20" s="51"/>
      <c r="E20" s="50"/>
      <c r="F20" s="20"/>
      <c r="G20" s="523" t="s">
        <v>8</v>
      </c>
      <c r="H20" s="524"/>
      <c r="I20" s="525"/>
      <c r="J20" s="20"/>
      <c r="K20" s="523" t="s">
        <v>9</v>
      </c>
      <c r="L20" s="524"/>
      <c r="M20" s="525"/>
      <c r="N20" s="20"/>
      <c r="O20" s="523" t="s">
        <v>10</v>
      </c>
      <c r="P20" s="525"/>
      <c r="Q20" s="251"/>
      <c r="R20" s="251"/>
    </row>
    <row r="21" spans="1:19" ht="15" customHeight="1" x14ac:dyDescent="0.35">
      <c r="A21" s="234"/>
      <c r="B21" s="252"/>
      <c r="C21" s="234"/>
      <c r="D21" s="526" t="s">
        <v>11</v>
      </c>
      <c r="E21" s="247"/>
      <c r="F21" s="234"/>
      <c r="G21" s="256" t="s">
        <v>12</v>
      </c>
      <c r="H21" s="254" t="s">
        <v>13</v>
      </c>
      <c r="I21" s="255" t="s">
        <v>14</v>
      </c>
      <c r="J21" s="234"/>
      <c r="K21" s="256" t="s">
        <v>12</v>
      </c>
      <c r="L21" s="254" t="s">
        <v>13</v>
      </c>
      <c r="M21" s="255" t="s">
        <v>14</v>
      </c>
      <c r="N21" s="234"/>
      <c r="O21" s="528" t="s">
        <v>15</v>
      </c>
      <c r="P21" s="530" t="s">
        <v>16</v>
      </c>
      <c r="Q21" s="240"/>
      <c r="R21" s="240"/>
    </row>
    <row r="22" spans="1:19" x14ac:dyDescent="0.35">
      <c r="A22" s="234"/>
      <c r="B22" s="252"/>
      <c r="C22" s="234"/>
      <c r="D22" s="527"/>
      <c r="E22" s="247"/>
      <c r="F22" s="234"/>
      <c r="G22" s="259" t="s">
        <v>17</v>
      </c>
      <c r="H22" s="258"/>
      <c r="I22" s="258" t="s">
        <v>17</v>
      </c>
      <c r="J22" s="234"/>
      <c r="K22" s="259" t="s">
        <v>17</v>
      </c>
      <c r="L22" s="258"/>
      <c r="M22" s="258" t="s">
        <v>17</v>
      </c>
      <c r="N22" s="234"/>
      <c r="O22" s="529"/>
      <c r="P22" s="531"/>
      <c r="Q22" s="240"/>
      <c r="R22" s="240"/>
    </row>
    <row r="23" spans="1:19" s="22" customFormat="1" x14ac:dyDescent="0.35">
      <c r="A23" s="20"/>
      <c r="B23" s="57" t="s">
        <v>18</v>
      </c>
      <c r="C23" s="58"/>
      <c r="D23" s="59" t="s">
        <v>19</v>
      </c>
      <c r="E23" s="58"/>
      <c r="F23" s="27"/>
      <c r="G23" s="60">
        <v>51.4</v>
      </c>
      <c r="H23" s="61">
        <v>1</v>
      </c>
      <c r="I23" s="62">
        <f t="shared" ref="I23:I34" si="0">H23*G23</f>
        <v>51.4</v>
      </c>
      <c r="J23" s="63"/>
      <c r="K23" s="60">
        <v>52.17</v>
      </c>
      <c r="L23" s="61">
        <v>1</v>
      </c>
      <c r="M23" s="62">
        <f t="shared" ref="M23:M34" si="1">L23*K23</f>
        <v>52.17</v>
      </c>
      <c r="N23" s="63"/>
      <c r="O23" s="64">
        <f t="shared" ref="O23:O61" si="2">M23-I23</f>
        <v>0.77000000000000313</v>
      </c>
      <c r="P23" s="65">
        <f t="shared" ref="P23:P61" si="3">IF(OR(I23=0,M23=0),"",(O23/I23))</f>
        <v>1.4980544747081773E-2</v>
      </c>
      <c r="Q23" s="66"/>
      <c r="R23" s="66"/>
      <c r="S23" s="260"/>
    </row>
    <row r="24" spans="1:19" x14ac:dyDescent="0.35">
      <c r="A24" s="234"/>
      <c r="B24" s="261" t="s">
        <v>21</v>
      </c>
      <c r="C24" s="262"/>
      <c r="D24" s="263" t="s">
        <v>19</v>
      </c>
      <c r="E24" s="262"/>
      <c r="F24" s="264"/>
      <c r="G24" s="265">
        <v>-0.47</v>
      </c>
      <c r="H24" s="360">
        <v>1</v>
      </c>
      <c r="I24" s="267">
        <f t="shared" si="0"/>
        <v>-0.47</v>
      </c>
      <c r="J24" s="264"/>
      <c r="K24" s="265">
        <v>-0.47</v>
      </c>
      <c r="L24" s="360">
        <v>1</v>
      </c>
      <c r="M24" s="267">
        <f t="shared" si="1"/>
        <v>-0.47</v>
      </c>
      <c r="N24" s="264"/>
      <c r="O24" s="268">
        <f t="shared" si="2"/>
        <v>0</v>
      </c>
      <c r="P24" s="269">
        <f t="shared" si="3"/>
        <v>0</v>
      </c>
      <c r="Q24" s="240"/>
      <c r="R24" s="240"/>
    </row>
    <row r="25" spans="1:19" x14ac:dyDescent="0.35">
      <c r="A25" s="234"/>
      <c r="B25" s="261" t="s">
        <v>22</v>
      </c>
      <c r="C25" s="262"/>
      <c r="D25" s="263" t="s">
        <v>77</v>
      </c>
      <c r="E25" s="262"/>
      <c r="F25" s="264"/>
      <c r="G25" s="300">
        <v>-0.4304</v>
      </c>
      <c r="H25" s="360">
        <f t="shared" ref="H25:H32" si="4">$G$18</f>
        <v>200</v>
      </c>
      <c r="I25" s="267">
        <f t="shared" si="0"/>
        <v>-86.08</v>
      </c>
      <c r="J25" s="264"/>
      <c r="K25" s="300">
        <v>0</v>
      </c>
      <c r="L25" s="360">
        <f t="shared" ref="L25:L32" si="5">$G$18</f>
        <v>200</v>
      </c>
      <c r="M25" s="267">
        <f t="shared" si="1"/>
        <v>0</v>
      </c>
      <c r="N25" s="264"/>
      <c r="O25" s="268">
        <f t="shared" si="2"/>
        <v>86.08</v>
      </c>
      <c r="P25" s="269" t="str">
        <f t="shared" si="3"/>
        <v/>
      </c>
      <c r="Q25" s="240"/>
      <c r="R25" s="240"/>
    </row>
    <row r="26" spans="1:19" x14ac:dyDescent="0.35">
      <c r="A26" s="234"/>
      <c r="B26" s="261" t="s">
        <v>23</v>
      </c>
      <c r="C26" s="262"/>
      <c r="D26" s="263" t="s">
        <v>77</v>
      </c>
      <c r="E26" s="262"/>
      <c r="F26" s="264"/>
      <c r="G26" s="300">
        <v>-6.9000000000000006E-2</v>
      </c>
      <c r="H26" s="360">
        <f t="shared" si="4"/>
        <v>200</v>
      </c>
      <c r="I26" s="267">
        <f t="shared" si="0"/>
        <v>-13.8</v>
      </c>
      <c r="J26" s="264"/>
      <c r="K26" s="300">
        <v>0</v>
      </c>
      <c r="L26" s="360">
        <f t="shared" si="5"/>
        <v>200</v>
      </c>
      <c r="M26" s="267">
        <f t="shared" si="1"/>
        <v>0</v>
      </c>
      <c r="N26" s="264"/>
      <c r="O26" s="268">
        <f t="shared" si="2"/>
        <v>13.8</v>
      </c>
      <c r="P26" s="269" t="str">
        <f t="shared" si="3"/>
        <v/>
      </c>
      <c r="Q26" s="240"/>
      <c r="R26" s="240"/>
    </row>
    <row r="27" spans="1:19" x14ac:dyDescent="0.35">
      <c r="A27" s="234"/>
      <c r="B27" s="261" t="s">
        <v>24</v>
      </c>
      <c r="C27" s="262"/>
      <c r="D27" s="263" t="s">
        <v>77</v>
      </c>
      <c r="E27" s="262"/>
      <c r="F27" s="264"/>
      <c r="G27" s="300">
        <v>-1.2999999999999999E-3</v>
      </c>
      <c r="H27" s="360">
        <f t="shared" si="4"/>
        <v>200</v>
      </c>
      <c r="I27" s="267">
        <f t="shared" si="0"/>
        <v>-0.26</v>
      </c>
      <c r="J27" s="264"/>
      <c r="K27" s="300">
        <v>-1.2999999999999999E-3</v>
      </c>
      <c r="L27" s="360">
        <f t="shared" si="5"/>
        <v>200</v>
      </c>
      <c r="M27" s="267">
        <f t="shared" si="1"/>
        <v>-0.26</v>
      </c>
      <c r="N27" s="264"/>
      <c r="O27" s="268">
        <f t="shared" si="2"/>
        <v>0</v>
      </c>
      <c r="P27" s="269">
        <f t="shared" si="3"/>
        <v>0</v>
      </c>
      <c r="Q27" s="240"/>
      <c r="R27" s="240"/>
    </row>
    <row r="28" spans="1:19" x14ac:dyDescent="0.35">
      <c r="A28" s="234"/>
      <c r="B28" s="261" t="s">
        <v>64</v>
      </c>
      <c r="C28" s="262"/>
      <c r="D28" s="263" t="s">
        <v>77</v>
      </c>
      <c r="E28" s="262"/>
      <c r="F28" s="264"/>
      <c r="G28" s="300">
        <v>0</v>
      </c>
      <c r="H28" s="360">
        <f t="shared" si="4"/>
        <v>200</v>
      </c>
      <c r="I28" s="267">
        <f t="shared" si="0"/>
        <v>0</v>
      </c>
      <c r="J28" s="264"/>
      <c r="K28" s="300">
        <v>0</v>
      </c>
      <c r="L28" s="360">
        <f t="shared" si="5"/>
        <v>200</v>
      </c>
      <c r="M28" s="267">
        <f t="shared" si="1"/>
        <v>0</v>
      </c>
      <c r="N28" s="264"/>
      <c r="O28" s="268">
        <f t="shared" si="2"/>
        <v>0</v>
      </c>
      <c r="P28" s="269" t="str">
        <f t="shared" si="3"/>
        <v/>
      </c>
      <c r="Q28" s="240"/>
      <c r="R28" s="240"/>
    </row>
    <row r="29" spans="1:19" x14ac:dyDescent="0.35">
      <c r="A29" s="234"/>
      <c r="B29" s="261" t="s">
        <v>26</v>
      </c>
      <c r="C29" s="262"/>
      <c r="D29" s="263" t="s">
        <v>77</v>
      </c>
      <c r="E29" s="262"/>
      <c r="F29" s="264"/>
      <c r="G29" s="359">
        <v>0</v>
      </c>
      <c r="H29" s="360">
        <f t="shared" si="4"/>
        <v>200</v>
      </c>
      <c r="I29" s="267">
        <f t="shared" si="0"/>
        <v>0</v>
      </c>
      <c r="J29" s="264"/>
      <c r="K29" s="359">
        <v>0</v>
      </c>
      <c r="L29" s="360">
        <f t="shared" si="5"/>
        <v>200</v>
      </c>
      <c r="M29" s="267">
        <f t="shared" si="1"/>
        <v>0</v>
      </c>
      <c r="N29" s="264"/>
      <c r="O29" s="268">
        <f t="shared" si="2"/>
        <v>0</v>
      </c>
      <c r="P29" s="269" t="str">
        <f t="shared" si="3"/>
        <v/>
      </c>
      <c r="Q29" s="240"/>
      <c r="R29" s="240"/>
    </row>
    <row r="30" spans="1:19" x14ac:dyDescent="0.35">
      <c r="A30" s="234"/>
      <c r="B30" s="261" t="s">
        <v>27</v>
      </c>
      <c r="C30" s="262"/>
      <c r="D30" s="263" t="s">
        <v>77</v>
      </c>
      <c r="E30" s="262"/>
      <c r="F30" s="264"/>
      <c r="G30" s="300">
        <v>0</v>
      </c>
      <c r="H30" s="360">
        <f t="shared" si="4"/>
        <v>200</v>
      </c>
      <c r="I30" s="267">
        <f t="shared" si="0"/>
        <v>0</v>
      </c>
      <c r="J30" s="264"/>
      <c r="K30" s="300">
        <v>-0.36580000000000001</v>
      </c>
      <c r="L30" s="360">
        <f t="shared" si="5"/>
        <v>200</v>
      </c>
      <c r="M30" s="267">
        <f t="shared" si="1"/>
        <v>-73.16</v>
      </c>
      <c r="N30" s="264"/>
      <c r="O30" s="268">
        <f t="shared" si="2"/>
        <v>-73.16</v>
      </c>
      <c r="P30" s="269" t="str">
        <f t="shared" si="3"/>
        <v/>
      </c>
      <c r="Q30" s="240"/>
      <c r="R30" s="240"/>
    </row>
    <row r="31" spans="1:19" x14ac:dyDescent="0.35">
      <c r="A31" s="234"/>
      <c r="B31" s="261" t="s">
        <v>78</v>
      </c>
      <c r="C31" s="262"/>
      <c r="D31" s="263" t="s">
        <v>77</v>
      </c>
      <c r="E31" s="262"/>
      <c r="F31" s="264"/>
      <c r="G31" s="300">
        <v>-6.9900000000000004E-2</v>
      </c>
      <c r="H31" s="360">
        <f t="shared" si="4"/>
        <v>200</v>
      </c>
      <c r="I31" s="267">
        <f t="shared" si="0"/>
        <v>-13.98</v>
      </c>
      <c r="J31" s="264"/>
      <c r="K31" s="300">
        <v>-6.9900000000000004E-2</v>
      </c>
      <c r="L31" s="360">
        <f t="shared" si="5"/>
        <v>200</v>
      </c>
      <c r="M31" s="267">
        <f t="shared" si="1"/>
        <v>-13.98</v>
      </c>
      <c r="N31" s="264"/>
      <c r="O31" s="268">
        <f t="shared" si="2"/>
        <v>0</v>
      </c>
      <c r="P31" s="269">
        <f t="shared" si="3"/>
        <v>0</v>
      </c>
      <c r="Q31" s="240"/>
      <c r="R31" s="240"/>
    </row>
    <row r="32" spans="1:19" x14ac:dyDescent="0.35">
      <c r="A32" s="234"/>
      <c r="B32" s="261" t="s">
        <v>28</v>
      </c>
      <c r="C32" s="262"/>
      <c r="D32" s="263" t="s">
        <v>77</v>
      </c>
      <c r="E32" s="262"/>
      <c r="F32" s="264"/>
      <c r="G32" s="300">
        <v>-5.0000000000000001E-4</v>
      </c>
      <c r="H32" s="360">
        <f t="shared" si="4"/>
        <v>200</v>
      </c>
      <c r="I32" s="267">
        <f t="shared" si="0"/>
        <v>-0.1</v>
      </c>
      <c r="J32" s="264"/>
      <c r="K32" s="300">
        <v>-5.0000000000000001E-4</v>
      </c>
      <c r="L32" s="360">
        <f t="shared" si="5"/>
        <v>200</v>
      </c>
      <c r="M32" s="267">
        <f t="shared" si="1"/>
        <v>-0.1</v>
      </c>
      <c r="N32" s="264"/>
      <c r="O32" s="268">
        <f t="shared" si="2"/>
        <v>0</v>
      </c>
      <c r="P32" s="269">
        <f t="shared" si="3"/>
        <v>0</v>
      </c>
      <c r="Q32" s="240"/>
      <c r="R32" s="240"/>
    </row>
    <row r="33" spans="1:19" x14ac:dyDescent="0.35">
      <c r="A33" s="234"/>
      <c r="B33" s="261" t="s">
        <v>29</v>
      </c>
      <c r="C33" s="262"/>
      <c r="D33" s="263" t="s">
        <v>19</v>
      </c>
      <c r="E33" s="262"/>
      <c r="F33" s="264"/>
      <c r="G33" s="265">
        <v>-0.21</v>
      </c>
      <c r="H33" s="266">
        <v>1</v>
      </c>
      <c r="I33" s="267">
        <f t="shared" si="0"/>
        <v>-0.21</v>
      </c>
      <c r="J33" s="264"/>
      <c r="K33" s="265">
        <v>0</v>
      </c>
      <c r="L33" s="266">
        <v>1</v>
      </c>
      <c r="M33" s="267">
        <f t="shared" si="1"/>
        <v>0</v>
      </c>
      <c r="N33" s="264"/>
      <c r="O33" s="268">
        <f t="shared" si="2"/>
        <v>0.21</v>
      </c>
      <c r="P33" s="269" t="str">
        <f t="shared" si="3"/>
        <v/>
      </c>
      <c r="Q33" s="240"/>
      <c r="R33" s="240"/>
    </row>
    <row r="34" spans="1:19" x14ac:dyDescent="0.35">
      <c r="A34" s="234"/>
      <c r="B34" s="261" t="s">
        <v>29</v>
      </c>
      <c r="C34" s="262"/>
      <c r="D34" s="263" t="s">
        <v>77</v>
      </c>
      <c r="E34" s="262"/>
      <c r="F34" s="264"/>
      <c r="G34" s="300">
        <v>-1.89E-2</v>
      </c>
      <c r="H34" s="360">
        <f t="shared" ref="H34:H36" si="6">$G$18</f>
        <v>200</v>
      </c>
      <c r="I34" s="267">
        <f t="shared" si="0"/>
        <v>-3.7800000000000002</v>
      </c>
      <c r="J34" s="264"/>
      <c r="K34" s="300">
        <v>0</v>
      </c>
      <c r="L34" s="360">
        <f t="shared" ref="L34:L36" si="7">$G$18</f>
        <v>200</v>
      </c>
      <c r="M34" s="267">
        <f t="shared" si="1"/>
        <v>0</v>
      </c>
      <c r="N34" s="264"/>
      <c r="O34" s="268">
        <f t="shared" si="2"/>
        <v>3.7800000000000002</v>
      </c>
      <c r="P34" s="269" t="str">
        <f t="shared" si="3"/>
        <v/>
      </c>
      <c r="Q34" s="240"/>
      <c r="R34" s="240"/>
    </row>
    <row r="35" spans="1:19" x14ac:dyDescent="0.35">
      <c r="A35" s="234"/>
      <c r="B35" s="261" t="s">
        <v>30</v>
      </c>
      <c r="C35" s="262"/>
      <c r="D35" s="263" t="s">
        <v>77</v>
      </c>
      <c r="E35" s="262"/>
      <c r="F35" s="264"/>
      <c r="G35" s="104">
        <v>8.2545000000000002</v>
      </c>
      <c r="H35" s="360">
        <f t="shared" si="6"/>
        <v>200</v>
      </c>
      <c r="I35" s="274">
        <f>H35*G35</f>
        <v>1650.9</v>
      </c>
      <c r="J35" s="264"/>
      <c r="K35" s="104">
        <v>8.3774999999999995</v>
      </c>
      <c r="L35" s="360">
        <f t="shared" si="7"/>
        <v>200</v>
      </c>
      <c r="M35" s="274">
        <f>L35*K35</f>
        <v>1675.5</v>
      </c>
      <c r="N35" s="264"/>
      <c r="O35" s="268">
        <f t="shared" si="2"/>
        <v>24.599999999999909</v>
      </c>
      <c r="P35" s="269">
        <f t="shared" si="3"/>
        <v>1.4900963111030291E-2</v>
      </c>
      <c r="Q35" s="240"/>
      <c r="R35" s="240"/>
    </row>
    <row r="36" spans="1:19" s="22" customFormat="1" x14ac:dyDescent="0.35">
      <c r="A36" s="20"/>
      <c r="B36" s="73" t="s">
        <v>32</v>
      </c>
      <c r="C36" s="58"/>
      <c r="D36" s="59" t="s">
        <v>77</v>
      </c>
      <c r="E36" s="58"/>
      <c r="F36" s="27"/>
      <c r="G36" s="441">
        <v>0.65239999999999998</v>
      </c>
      <c r="H36" s="72">
        <f t="shared" si="6"/>
        <v>200</v>
      </c>
      <c r="I36" s="62">
        <f t="shared" ref="I36" si="8">H36*G36</f>
        <v>130.47999999999999</v>
      </c>
      <c r="J36" s="63"/>
      <c r="K36" s="71">
        <v>0</v>
      </c>
      <c r="L36" s="72">
        <f t="shared" si="7"/>
        <v>200</v>
      </c>
      <c r="M36" s="62">
        <f t="shared" ref="M36" si="9">L36*K36</f>
        <v>0</v>
      </c>
      <c r="N36" s="63"/>
      <c r="O36" s="64">
        <f t="shared" si="2"/>
        <v>-130.47999999999999</v>
      </c>
      <c r="P36" s="65" t="str">
        <f t="shared" si="3"/>
        <v/>
      </c>
      <c r="Q36" s="66"/>
      <c r="R36" s="66"/>
      <c r="S36" s="260"/>
    </row>
    <row r="37" spans="1:19" x14ac:dyDescent="0.35">
      <c r="A37" s="234"/>
      <c r="B37" s="498" t="s">
        <v>33</v>
      </c>
      <c r="C37" s="406"/>
      <c r="D37" s="407"/>
      <c r="E37" s="406"/>
      <c r="F37" s="408"/>
      <c r="G37" s="409"/>
      <c r="H37" s="410"/>
      <c r="I37" s="411">
        <f>SUM(I23:I36)</f>
        <v>1714.1000000000001</v>
      </c>
      <c r="J37" s="408"/>
      <c r="K37" s="409"/>
      <c r="L37" s="410"/>
      <c r="M37" s="411">
        <f>SUM(M23:M36)</f>
        <v>1639.7</v>
      </c>
      <c r="N37" s="408"/>
      <c r="O37" s="412">
        <f t="shared" si="2"/>
        <v>-74.400000000000091</v>
      </c>
      <c r="P37" s="413">
        <f t="shared" si="3"/>
        <v>-4.3404702176069121E-2</v>
      </c>
      <c r="Q37" s="240"/>
      <c r="R37" s="240"/>
    </row>
    <row r="38" spans="1:19" x14ac:dyDescent="0.35">
      <c r="A38" s="234"/>
      <c r="B38" s="67" t="s">
        <v>34</v>
      </c>
      <c r="C38" s="264"/>
      <c r="D38" s="263" t="s">
        <v>31</v>
      </c>
      <c r="E38" s="264"/>
      <c r="F38" s="264"/>
      <c r="G38" s="272">
        <f>$G$61</f>
        <v>0.26889999999999997</v>
      </c>
      <c r="H38" s="285">
        <f>$G$19*(1+G74)-$G$19</f>
        <v>2330.5</v>
      </c>
      <c r="I38" s="274">
        <f>H38*G38</f>
        <v>626.67144999999994</v>
      </c>
      <c r="J38" s="264"/>
      <c r="K38" s="272">
        <f>$G38</f>
        <v>0.26889999999999997</v>
      </c>
      <c r="L38" s="285">
        <f>$G$19*(1+K74)-$G$19</f>
        <v>2330.5</v>
      </c>
      <c r="M38" s="274">
        <f>L38*K38</f>
        <v>626.67144999999994</v>
      </c>
      <c r="N38" s="264"/>
      <c r="O38" s="268">
        <f t="shared" si="2"/>
        <v>0</v>
      </c>
      <c r="P38" s="269">
        <f t="shared" si="3"/>
        <v>0</v>
      </c>
      <c r="Q38" s="240"/>
      <c r="R38" s="240"/>
    </row>
    <row r="39" spans="1:19" s="22" customFormat="1" x14ac:dyDescent="0.35">
      <c r="A39" s="20"/>
      <c r="B39" s="73" t="s">
        <v>35</v>
      </c>
      <c r="C39" s="58"/>
      <c r="D39" s="59" t="s">
        <v>77</v>
      </c>
      <c r="E39" s="58"/>
      <c r="F39" s="27"/>
      <c r="G39" s="442">
        <v>5.8900000000000001E-2</v>
      </c>
      <c r="H39" s="72">
        <f t="shared" ref="H39:H44" si="10">$G$18</f>
        <v>200</v>
      </c>
      <c r="I39" s="70">
        <f>H39*G39</f>
        <v>11.78</v>
      </c>
      <c r="J39" s="63"/>
      <c r="K39" s="87"/>
      <c r="L39" s="88"/>
      <c r="M39" s="274">
        <f t="shared" ref="M39:M46" si="11">L39*K39</f>
        <v>0</v>
      </c>
      <c r="N39" s="63"/>
      <c r="O39" s="268">
        <f t="shared" si="2"/>
        <v>-11.78</v>
      </c>
      <c r="P39" s="269" t="str">
        <f t="shared" si="3"/>
        <v/>
      </c>
      <c r="Q39" s="66"/>
      <c r="R39" s="66"/>
      <c r="S39" s="260"/>
    </row>
    <row r="40" spans="1:19" s="22" customFormat="1" x14ac:dyDescent="0.35">
      <c r="A40" s="20"/>
      <c r="B40" s="73" t="s">
        <v>36</v>
      </c>
      <c r="C40" s="58"/>
      <c r="D40" s="59" t="s">
        <v>77</v>
      </c>
      <c r="E40" s="58"/>
      <c r="F40" s="27"/>
      <c r="G40" s="442">
        <v>0.2422</v>
      </c>
      <c r="H40" s="72">
        <f t="shared" si="10"/>
        <v>200</v>
      </c>
      <c r="I40" s="70">
        <f t="shared" ref="I40" si="12">H40*G40</f>
        <v>48.44</v>
      </c>
      <c r="J40" s="63"/>
      <c r="K40" s="87"/>
      <c r="L40" s="88"/>
      <c r="M40" s="274">
        <f t="shared" si="11"/>
        <v>0</v>
      </c>
      <c r="N40" s="63"/>
      <c r="O40" s="268">
        <f t="shared" si="2"/>
        <v>-48.44</v>
      </c>
      <c r="P40" s="269" t="str">
        <f t="shared" si="3"/>
        <v/>
      </c>
      <c r="Q40" s="66"/>
      <c r="R40" s="66"/>
      <c r="S40" s="260"/>
    </row>
    <row r="41" spans="1:19" s="22" customFormat="1" x14ac:dyDescent="0.35">
      <c r="A41" s="20"/>
      <c r="B41" s="73" t="s">
        <v>79</v>
      </c>
      <c r="C41" s="58"/>
      <c r="D41" s="59" t="s">
        <v>77</v>
      </c>
      <c r="E41" s="58"/>
      <c r="F41" s="27"/>
      <c r="G41" s="442">
        <v>6.6400000000000001E-2</v>
      </c>
      <c r="H41" s="72">
        <f t="shared" si="10"/>
        <v>200</v>
      </c>
      <c r="I41" s="70">
        <f>H41*G41</f>
        <v>13.28</v>
      </c>
      <c r="J41" s="63"/>
      <c r="K41" s="87"/>
      <c r="L41" s="88"/>
      <c r="M41" s="274">
        <f t="shared" si="11"/>
        <v>0</v>
      </c>
      <c r="N41" s="63"/>
      <c r="O41" s="268">
        <f t="shared" si="2"/>
        <v>-13.28</v>
      </c>
      <c r="P41" s="269" t="str">
        <f t="shared" si="3"/>
        <v/>
      </c>
      <c r="Q41" s="66"/>
      <c r="R41" s="66"/>
      <c r="S41" s="260"/>
    </row>
    <row r="42" spans="1:19" s="22" customFormat="1" x14ac:dyDescent="0.35">
      <c r="A42" s="20"/>
      <c r="B42" s="73" t="s">
        <v>80</v>
      </c>
      <c r="C42" s="58"/>
      <c r="D42" s="59" t="s">
        <v>77</v>
      </c>
      <c r="E42" s="58"/>
      <c r="F42" s="27"/>
      <c r="G42" s="442">
        <v>-8.9399999999999993E-2</v>
      </c>
      <c r="H42" s="72">
        <f t="shared" si="10"/>
        <v>200</v>
      </c>
      <c r="I42" s="70">
        <f>H42*G42</f>
        <v>-17.88</v>
      </c>
      <c r="J42" s="63"/>
      <c r="K42" s="87"/>
      <c r="L42" s="88"/>
      <c r="M42" s="274">
        <f t="shared" si="11"/>
        <v>0</v>
      </c>
      <c r="N42" s="63"/>
      <c r="O42" s="268">
        <f t="shared" si="2"/>
        <v>17.88</v>
      </c>
      <c r="P42" s="269" t="str">
        <f t="shared" si="3"/>
        <v/>
      </c>
      <c r="Q42" s="66"/>
      <c r="R42" s="66"/>
      <c r="S42" s="260"/>
    </row>
    <row r="43" spans="1:19" s="22" customFormat="1" ht="13.5" customHeight="1" x14ac:dyDescent="0.35">
      <c r="A43" s="20"/>
      <c r="B43" s="73" t="s">
        <v>37</v>
      </c>
      <c r="C43" s="58"/>
      <c r="D43" s="59" t="s">
        <v>77</v>
      </c>
      <c r="E43" s="58"/>
      <c r="F43" s="27"/>
      <c r="G43" s="442">
        <v>-3.4700000000000002E-2</v>
      </c>
      <c r="H43" s="72">
        <f t="shared" si="10"/>
        <v>200</v>
      </c>
      <c r="I43" s="70">
        <f>H43*G43</f>
        <v>-6.94</v>
      </c>
      <c r="J43" s="63"/>
      <c r="K43" s="87"/>
      <c r="L43" s="88"/>
      <c r="M43" s="274">
        <f t="shared" si="11"/>
        <v>0</v>
      </c>
      <c r="N43" s="63"/>
      <c r="O43" s="268">
        <f t="shared" si="2"/>
        <v>6.94</v>
      </c>
      <c r="P43" s="269" t="str">
        <f t="shared" si="3"/>
        <v/>
      </c>
      <c r="Q43" s="66"/>
      <c r="R43" s="66"/>
      <c r="S43" s="260"/>
    </row>
    <row r="44" spans="1:19" s="22" customFormat="1" ht="15.75" customHeight="1" x14ac:dyDescent="0.35">
      <c r="A44" s="20"/>
      <c r="B44" s="73" t="s">
        <v>38</v>
      </c>
      <c r="C44" s="58"/>
      <c r="D44" s="59" t="s">
        <v>77</v>
      </c>
      <c r="E44" s="58"/>
      <c r="F44" s="27"/>
      <c r="G44" s="442">
        <v>-6.7000000000000002E-3</v>
      </c>
      <c r="H44" s="72">
        <f t="shared" si="10"/>
        <v>200</v>
      </c>
      <c r="I44" s="70">
        <f t="shared" ref="I44:I46" si="13">H44*G44</f>
        <v>-1.34</v>
      </c>
      <c r="J44" s="63"/>
      <c r="K44" s="87"/>
      <c r="L44" s="88"/>
      <c r="M44" s="274">
        <f t="shared" si="11"/>
        <v>0</v>
      </c>
      <c r="N44" s="63"/>
      <c r="O44" s="268">
        <f t="shared" si="2"/>
        <v>1.34</v>
      </c>
      <c r="P44" s="269" t="str">
        <f t="shared" si="3"/>
        <v/>
      </c>
      <c r="Q44" s="66"/>
      <c r="R44" s="66"/>
      <c r="S44" s="260"/>
    </row>
    <row r="45" spans="1:19" s="22" customFormat="1" x14ac:dyDescent="0.35">
      <c r="A45" s="20"/>
      <c r="B45" s="73" t="s">
        <v>39</v>
      </c>
      <c r="C45" s="58"/>
      <c r="D45" s="59" t="s">
        <v>31</v>
      </c>
      <c r="E45" s="58"/>
      <c r="F45" s="27"/>
      <c r="G45" s="87">
        <v>2.3900000000000002E-3</v>
      </c>
      <c r="H45" s="72">
        <f>+$G$19</f>
        <v>79000</v>
      </c>
      <c r="I45" s="70">
        <f t="shared" si="13"/>
        <v>188.81</v>
      </c>
      <c r="J45" s="63"/>
      <c r="K45" s="87"/>
      <c r="L45" s="88"/>
      <c r="M45" s="274">
        <f t="shared" si="11"/>
        <v>0</v>
      </c>
      <c r="N45" s="63"/>
      <c r="O45" s="268">
        <f t="shared" si="2"/>
        <v>-188.81</v>
      </c>
      <c r="P45" s="269" t="str">
        <f t="shared" si="3"/>
        <v/>
      </c>
      <c r="Q45" s="66"/>
      <c r="R45" s="66"/>
      <c r="S45" s="260"/>
    </row>
    <row r="46" spans="1:19" s="22" customFormat="1" x14ac:dyDescent="0.35">
      <c r="A46" s="20"/>
      <c r="B46" s="73" t="s">
        <v>40</v>
      </c>
      <c r="C46" s="58"/>
      <c r="D46" s="59" t="s">
        <v>31</v>
      </c>
      <c r="E46" s="58"/>
      <c r="F46" s="27"/>
      <c r="G46" s="87">
        <v>-1.5900000000000001E-3</v>
      </c>
      <c r="H46" s="72">
        <f>+$G$19</f>
        <v>79000</v>
      </c>
      <c r="I46" s="70">
        <f t="shared" si="13"/>
        <v>-125.61</v>
      </c>
      <c r="J46" s="63"/>
      <c r="K46" s="87"/>
      <c r="L46" s="88"/>
      <c r="M46" s="274">
        <f t="shared" si="11"/>
        <v>0</v>
      </c>
      <c r="N46" s="63"/>
      <c r="O46" s="268">
        <f t="shared" si="2"/>
        <v>125.61</v>
      </c>
      <c r="P46" s="269" t="str">
        <f t="shared" si="3"/>
        <v/>
      </c>
      <c r="Q46" s="66"/>
      <c r="R46" s="66"/>
      <c r="S46" s="260"/>
    </row>
    <row r="47" spans="1:19" x14ac:dyDescent="0.35">
      <c r="A47" s="234"/>
      <c r="B47" s="469" t="s">
        <v>42</v>
      </c>
      <c r="C47" s="415"/>
      <c r="D47" s="416"/>
      <c r="E47" s="415"/>
      <c r="F47" s="408"/>
      <c r="G47" s="417"/>
      <c r="H47" s="418"/>
      <c r="I47" s="419">
        <f>SUM(I38:I46)+I37</f>
        <v>2451.3114499999997</v>
      </c>
      <c r="J47" s="408"/>
      <c r="K47" s="417"/>
      <c r="L47" s="418"/>
      <c r="M47" s="419">
        <f>SUM(M38:M46)+M37</f>
        <v>2266.3714500000001</v>
      </c>
      <c r="N47" s="408"/>
      <c r="O47" s="412">
        <f t="shared" si="2"/>
        <v>-184.9399999999996</v>
      </c>
      <c r="P47" s="413">
        <f t="shared" si="3"/>
        <v>-7.5445329478634637E-2</v>
      </c>
      <c r="Q47" s="240"/>
      <c r="R47" s="240"/>
    </row>
    <row r="48" spans="1:19" x14ac:dyDescent="0.35">
      <c r="A48" s="234"/>
      <c r="B48" s="293" t="s">
        <v>43</v>
      </c>
      <c r="C48" s="264"/>
      <c r="D48" s="263" t="s">
        <v>81</v>
      </c>
      <c r="E48" s="264"/>
      <c r="F48" s="264"/>
      <c r="G48" s="104">
        <v>2.7025999999999999</v>
      </c>
      <c r="H48" s="294">
        <f>+$G$17</f>
        <v>180</v>
      </c>
      <c r="I48" s="274">
        <f>H48*G48</f>
        <v>486.46799999999996</v>
      </c>
      <c r="J48" s="264"/>
      <c r="K48" s="104">
        <v>3.4290613280601145</v>
      </c>
      <c r="L48" s="294">
        <f>+$G$17</f>
        <v>180</v>
      </c>
      <c r="M48" s="274">
        <f>L48*K48</f>
        <v>617.23103905082064</v>
      </c>
      <c r="N48" s="264"/>
      <c r="O48" s="268">
        <f t="shared" si="2"/>
        <v>130.76303905082068</v>
      </c>
      <c r="P48" s="269">
        <f t="shared" si="3"/>
        <v>0.26880090581666355</v>
      </c>
      <c r="Q48" s="240"/>
      <c r="R48" s="240"/>
    </row>
    <row r="49" spans="1:19" x14ac:dyDescent="0.35">
      <c r="A49" s="234"/>
      <c r="B49" s="295" t="s">
        <v>44</v>
      </c>
      <c r="C49" s="264"/>
      <c r="D49" s="263" t="s">
        <v>81</v>
      </c>
      <c r="E49" s="264"/>
      <c r="F49" s="264"/>
      <c r="G49" s="104">
        <v>2.1393</v>
      </c>
      <c r="H49" s="294">
        <f>+$G$17</f>
        <v>180</v>
      </c>
      <c r="I49" s="274">
        <f>H49*G49</f>
        <v>385.07400000000001</v>
      </c>
      <c r="J49" s="264"/>
      <c r="K49" s="104">
        <v>2.2402740504106933</v>
      </c>
      <c r="L49" s="294">
        <f>+$G$17</f>
        <v>180</v>
      </c>
      <c r="M49" s="274">
        <f>L49*K49</f>
        <v>403.2493290739248</v>
      </c>
      <c r="N49" s="264"/>
      <c r="O49" s="268">
        <f t="shared" si="2"/>
        <v>18.175329073924786</v>
      </c>
      <c r="P49" s="269">
        <f t="shared" si="3"/>
        <v>4.7199574819190036E-2</v>
      </c>
      <c r="Q49" s="240"/>
      <c r="R49" s="240"/>
    </row>
    <row r="50" spans="1:19" x14ac:dyDescent="0.35">
      <c r="A50" s="234"/>
      <c r="B50" s="469" t="s">
        <v>45</v>
      </c>
      <c r="C50" s="406"/>
      <c r="D50" s="420"/>
      <c r="E50" s="406"/>
      <c r="F50" s="421"/>
      <c r="G50" s="422"/>
      <c r="H50" s="443"/>
      <c r="I50" s="419">
        <f>SUM(I47:I49)</f>
        <v>3322.8534499999996</v>
      </c>
      <c r="J50" s="421"/>
      <c r="K50" s="422"/>
      <c r="L50" s="443"/>
      <c r="M50" s="419">
        <f>SUM(M47:M49)</f>
        <v>3286.8518181247455</v>
      </c>
      <c r="N50" s="421"/>
      <c r="O50" s="412">
        <f t="shared" si="2"/>
        <v>-36.001631875254134</v>
      </c>
      <c r="P50" s="413">
        <f t="shared" si="3"/>
        <v>-1.0834553018055653E-2</v>
      </c>
      <c r="Q50" s="240"/>
      <c r="R50" s="240"/>
    </row>
    <row r="51" spans="1:19" x14ac:dyDescent="0.35">
      <c r="A51" s="234"/>
      <c r="B51" s="261" t="s">
        <v>67</v>
      </c>
      <c r="C51" s="262"/>
      <c r="D51" s="263" t="s">
        <v>31</v>
      </c>
      <c r="E51" s="262"/>
      <c r="F51" s="264"/>
      <c r="G51" s="300">
        <v>3.0000000000000001E-3</v>
      </c>
      <c r="H51" s="360">
        <f>+$G$19*(1+G74)</f>
        <v>81330.5</v>
      </c>
      <c r="I51" s="267">
        <f>G51*H51</f>
        <v>243.9915</v>
      </c>
      <c r="J51" s="264"/>
      <c r="K51" s="300">
        <f>G51</f>
        <v>3.0000000000000001E-3</v>
      </c>
      <c r="L51" s="444">
        <f>+$G$19*(1+K74)</f>
        <v>81330.5</v>
      </c>
      <c r="M51" s="267">
        <f t="shared" ref="M51:M61" si="14">L51*K51</f>
        <v>243.9915</v>
      </c>
      <c r="N51" s="264"/>
      <c r="O51" s="268">
        <f t="shared" si="2"/>
        <v>0</v>
      </c>
      <c r="P51" s="269">
        <f t="shared" si="3"/>
        <v>0</v>
      </c>
      <c r="Q51" s="240"/>
      <c r="R51" s="240"/>
    </row>
    <row r="52" spans="1:19" x14ac:dyDescent="0.35">
      <c r="A52" s="234"/>
      <c r="B52" s="261" t="s">
        <v>68</v>
      </c>
      <c r="C52" s="262"/>
      <c r="D52" s="263" t="s">
        <v>31</v>
      </c>
      <c r="E52" s="262"/>
      <c r="F52" s="264"/>
      <c r="G52" s="300">
        <v>5.0000000000000001E-4</v>
      </c>
      <c r="H52" s="360">
        <f>+H51</f>
        <v>81330.5</v>
      </c>
      <c r="I52" s="267">
        <f t="shared" ref="I52:I61" si="15">H52*G52</f>
        <v>40.66525</v>
      </c>
      <c r="J52" s="264"/>
      <c r="K52" s="300">
        <f t="shared" ref="K52:K61" si="16">G52</f>
        <v>5.0000000000000001E-4</v>
      </c>
      <c r="L52" s="444">
        <f>+L51</f>
        <v>81330.5</v>
      </c>
      <c r="M52" s="267">
        <f t="shared" si="14"/>
        <v>40.66525</v>
      </c>
      <c r="N52" s="264"/>
      <c r="O52" s="268">
        <f t="shared" si="2"/>
        <v>0</v>
      </c>
      <c r="P52" s="269">
        <f t="shared" si="3"/>
        <v>0</v>
      </c>
      <c r="Q52" s="240"/>
      <c r="R52" s="240"/>
    </row>
    <row r="53" spans="1:19" x14ac:dyDescent="0.35">
      <c r="A53" s="234"/>
      <c r="B53" s="262" t="s">
        <v>48</v>
      </c>
      <c r="C53" s="262"/>
      <c r="D53" s="263" t="s">
        <v>31</v>
      </c>
      <c r="E53" s="262"/>
      <c r="F53" s="264"/>
      <c r="G53" s="300">
        <v>4.0000000000000002E-4</v>
      </c>
      <c r="H53" s="360">
        <f>+H51</f>
        <v>81330.5</v>
      </c>
      <c r="I53" s="267">
        <f t="shared" si="15"/>
        <v>32.532200000000003</v>
      </c>
      <c r="J53" s="264"/>
      <c r="K53" s="300">
        <f t="shared" si="16"/>
        <v>4.0000000000000002E-4</v>
      </c>
      <c r="L53" s="444">
        <f>+L51</f>
        <v>81330.5</v>
      </c>
      <c r="M53" s="267">
        <f t="shared" si="14"/>
        <v>32.532200000000003</v>
      </c>
      <c r="N53" s="264"/>
      <c r="O53" s="268">
        <f t="shared" si="2"/>
        <v>0</v>
      </c>
      <c r="P53" s="269">
        <f t="shared" si="3"/>
        <v>0</v>
      </c>
      <c r="Q53" s="240"/>
      <c r="R53" s="240"/>
    </row>
    <row r="54" spans="1:19" x14ac:dyDescent="0.35">
      <c r="A54" s="234"/>
      <c r="B54" s="262" t="s">
        <v>69</v>
      </c>
      <c r="C54" s="262"/>
      <c r="D54" s="263" t="s">
        <v>19</v>
      </c>
      <c r="E54" s="262"/>
      <c r="F54" s="264"/>
      <c r="G54" s="271">
        <v>0.25</v>
      </c>
      <c r="H54" s="270">
        <v>1</v>
      </c>
      <c r="I54" s="274">
        <f t="shared" si="15"/>
        <v>0.25</v>
      </c>
      <c r="J54" s="264"/>
      <c r="K54" s="271">
        <f t="shared" si="16"/>
        <v>0.25</v>
      </c>
      <c r="L54" s="270">
        <v>1</v>
      </c>
      <c r="M54" s="274">
        <f t="shared" si="14"/>
        <v>0.25</v>
      </c>
      <c r="N54" s="264"/>
      <c r="O54" s="268">
        <f t="shared" si="2"/>
        <v>0</v>
      </c>
      <c r="P54" s="269">
        <f t="shared" si="3"/>
        <v>0</v>
      </c>
      <c r="Q54" s="240"/>
      <c r="R54" s="240"/>
    </row>
    <row r="55" spans="1:19" s="22" customFormat="1" x14ac:dyDescent="0.35">
      <c r="A55" s="20"/>
      <c r="B55" s="58" t="s">
        <v>50</v>
      </c>
      <c r="C55" s="58"/>
      <c r="D55" s="59" t="s">
        <v>31</v>
      </c>
      <c r="E55" s="58"/>
      <c r="F55" s="27"/>
      <c r="G55" s="104">
        <v>8.2000000000000003E-2</v>
      </c>
      <c r="H55" s="88">
        <f>D77*$G$19</f>
        <v>50560</v>
      </c>
      <c r="I55" s="70">
        <f t="shared" si="15"/>
        <v>4145.92</v>
      </c>
      <c r="J55" s="63"/>
      <c r="K55" s="300">
        <f t="shared" si="16"/>
        <v>8.2000000000000003E-2</v>
      </c>
      <c r="L55" s="88">
        <f>+$H$55</f>
        <v>50560</v>
      </c>
      <c r="M55" s="70">
        <f t="shared" si="14"/>
        <v>4145.92</v>
      </c>
      <c r="N55" s="63"/>
      <c r="O55" s="64">
        <f t="shared" si="2"/>
        <v>0</v>
      </c>
      <c r="P55" s="65">
        <f t="shared" si="3"/>
        <v>0</v>
      </c>
      <c r="Q55" s="66"/>
      <c r="R55" s="66"/>
      <c r="S55" s="260"/>
    </row>
    <row r="56" spans="1:19" s="22" customFormat="1" x14ac:dyDescent="0.35">
      <c r="A56" s="20"/>
      <c r="B56" s="58" t="s">
        <v>51</v>
      </c>
      <c r="C56" s="58"/>
      <c r="D56" s="59" t="s">
        <v>31</v>
      </c>
      <c r="E56" s="58"/>
      <c r="F56" s="27"/>
      <c r="G56" s="104">
        <v>0.113</v>
      </c>
      <c r="H56" s="88">
        <f t="shared" ref="H56:H57" si="17">D78*$G$19</f>
        <v>14220</v>
      </c>
      <c r="I56" s="70">
        <f t="shared" si="15"/>
        <v>1606.8600000000001</v>
      </c>
      <c r="J56" s="63"/>
      <c r="K56" s="300">
        <f t="shared" si="16"/>
        <v>0.113</v>
      </c>
      <c r="L56" s="88">
        <f>+$H$56</f>
        <v>14220</v>
      </c>
      <c r="M56" s="70">
        <f t="shared" si="14"/>
        <v>1606.8600000000001</v>
      </c>
      <c r="N56" s="63"/>
      <c r="O56" s="64">
        <f t="shared" si="2"/>
        <v>0</v>
      </c>
      <c r="P56" s="65">
        <f t="shared" si="3"/>
        <v>0</v>
      </c>
      <c r="Q56" s="66"/>
      <c r="R56" s="66"/>
      <c r="S56" s="260"/>
    </row>
    <row r="57" spans="1:19" s="22" customFormat="1" x14ac:dyDescent="0.35">
      <c r="A57" s="20"/>
      <c r="B57" s="58" t="s">
        <v>52</v>
      </c>
      <c r="C57" s="58"/>
      <c r="D57" s="59" t="s">
        <v>31</v>
      </c>
      <c r="E57" s="58"/>
      <c r="F57" s="27"/>
      <c r="G57" s="104">
        <v>0.17</v>
      </c>
      <c r="H57" s="88">
        <f t="shared" si="17"/>
        <v>14220</v>
      </c>
      <c r="I57" s="70">
        <f t="shared" si="15"/>
        <v>2417.4</v>
      </c>
      <c r="J57" s="63"/>
      <c r="K57" s="300">
        <f t="shared" si="16"/>
        <v>0.17</v>
      </c>
      <c r="L57" s="88">
        <f>+$H$57</f>
        <v>14220</v>
      </c>
      <c r="M57" s="70">
        <f t="shared" si="14"/>
        <v>2417.4</v>
      </c>
      <c r="N57" s="63"/>
      <c r="O57" s="64">
        <f t="shared" si="2"/>
        <v>0</v>
      </c>
      <c r="P57" s="65">
        <f t="shared" si="3"/>
        <v>0</v>
      </c>
      <c r="Q57" s="66"/>
      <c r="R57" s="66"/>
      <c r="S57" s="260"/>
    </row>
    <row r="58" spans="1:19" s="22" customFormat="1" x14ac:dyDescent="0.35">
      <c r="A58" s="20"/>
      <c r="B58" s="58" t="s">
        <v>53</v>
      </c>
      <c r="C58" s="58"/>
      <c r="D58" s="59" t="s">
        <v>31</v>
      </c>
      <c r="E58" s="58"/>
      <c r="F58" s="27"/>
      <c r="G58" s="104">
        <v>9.8000000000000004E-2</v>
      </c>
      <c r="H58" s="88">
        <f>IF(AND($N$1=1, $G$19&gt;=750), 750, IF(AND($N$1=1, AND($G$19&lt;750, $G$19&gt;=0)), $G$19, IF(AND($N$1=2, $G$19&gt;=750), 750, IF(AND($N$1=2, AND($G$19&lt;750, $G$19&gt;=0)), $G$19))))</f>
        <v>750</v>
      </c>
      <c r="I58" s="70">
        <f t="shared" si="15"/>
        <v>73.5</v>
      </c>
      <c r="J58" s="63"/>
      <c r="K58" s="300">
        <f t="shared" si="16"/>
        <v>9.8000000000000004E-2</v>
      </c>
      <c r="L58" s="88">
        <f>IF(AND($N$1=1, $G$19&gt;=750), 750, IF(AND($N$1=1, AND($G$19&lt;750, $G$19&gt;=0)), $G$19, IF(AND($N$1=2, $G$19&gt;=750), 750, IF(AND($N$1=2, AND($G$19&lt;750, $G$19&gt;=0)), $G$19))))</f>
        <v>750</v>
      </c>
      <c r="M58" s="70">
        <f t="shared" si="14"/>
        <v>73.5</v>
      </c>
      <c r="N58" s="63"/>
      <c r="O58" s="64">
        <f t="shared" si="2"/>
        <v>0</v>
      </c>
      <c r="P58" s="65">
        <f t="shared" si="3"/>
        <v>0</v>
      </c>
      <c r="Q58" s="66"/>
      <c r="R58" s="66"/>
      <c r="S58" s="260"/>
    </row>
    <row r="59" spans="1:19" s="22" customFormat="1" x14ac:dyDescent="0.35">
      <c r="A59" s="20"/>
      <c r="B59" s="58" t="s">
        <v>54</v>
      </c>
      <c r="C59" s="58"/>
      <c r="D59" s="59" t="s">
        <v>31</v>
      </c>
      <c r="E59" s="58"/>
      <c r="F59" s="27"/>
      <c r="G59" s="104">
        <v>0.115</v>
      </c>
      <c r="H59" s="88">
        <f>IF(AND($N$1=1, $G$19&gt;=750), $G$19-750, IF(AND($N$1=1, AND($G$19&lt;750, $G$19&gt;=0)), 0, IF(AND($N$1=2, $G$19&gt;=750), $G$19-750, IF(AND($N$1=2, AND($G$19&lt;750, $G$19&gt;=0)), 0))))</f>
        <v>78250</v>
      </c>
      <c r="I59" s="70">
        <f t="shared" si="15"/>
        <v>8998.75</v>
      </c>
      <c r="J59" s="63"/>
      <c r="K59" s="300">
        <f t="shared" si="16"/>
        <v>0.115</v>
      </c>
      <c r="L59" s="88">
        <f>IF(AND($N$1=1, $G$19&gt;=750), $G$19-750, IF(AND($N$1=1, AND($G$19&lt;750, $G$19&gt;=0)), 0, IF(AND($N$1=2, $G$19&gt;=750), $G$19-750, IF(AND($N$1=2, AND($G$19&lt;750, $G$19&gt;=0)), 0))))</f>
        <v>78250</v>
      </c>
      <c r="M59" s="70">
        <f t="shared" si="14"/>
        <v>8998.75</v>
      </c>
      <c r="N59" s="63"/>
      <c r="O59" s="64">
        <f t="shared" si="2"/>
        <v>0</v>
      </c>
      <c r="P59" s="65">
        <f t="shared" si="3"/>
        <v>0</v>
      </c>
      <c r="Q59" s="66"/>
      <c r="R59" s="66"/>
      <c r="S59" s="260"/>
    </row>
    <row r="60" spans="1:19" s="22" customFormat="1" x14ac:dyDescent="0.35">
      <c r="A60" s="20"/>
      <c r="B60" s="58" t="s">
        <v>55</v>
      </c>
      <c r="C60" s="58"/>
      <c r="D60" s="59" t="s">
        <v>31</v>
      </c>
      <c r="E60" s="58"/>
      <c r="F60" s="27"/>
      <c r="G60" s="104">
        <v>0.26889999999999997</v>
      </c>
      <c r="H60" s="88">
        <f>A60</f>
        <v>0</v>
      </c>
      <c r="I60" s="70">
        <f t="shared" si="15"/>
        <v>0</v>
      </c>
      <c r="J60" s="63"/>
      <c r="K60" s="300">
        <f t="shared" si="16"/>
        <v>0.26889999999999997</v>
      </c>
      <c r="L60" s="88">
        <f>E60</f>
        <v>0</v>
      </c>
      <c r="M60" s="70">
        <f t="shared" si="14"/>
        <v>0</v>
      </c>
      <c r="N60" s="63"/>
      <c r="O60" s="64">
        <f t="shared" si="2"/>
        <v>0</v>
      </c>
      <c r="P60" s="65" t="str">
        <f t="shared" si="3"/>
        <v/>
      </c>
      <c r="Q60" s="66"/>
      <c r="R60" s="66"/>
      <c r="S60" s="260"/>
    </row>
    <row r="61" spans="1:19" s="22" customFormat="1" ht="15" thickBot="1" x14ac:dyDescent="0.4">
      <c r="A61" s="20"/>
      <c r="B61" s="58" t="s">
        <v>56</v>
      </c>
      <c r="C61" s="58"/>
      <c r="D61" s="59" t="s">
        <v>31</v>
      </c>
      <c r="E61" s="58"/>
      <c r="F61" s="27"/>
      <c r="G61" s="104">
        <v>0.26889999999999997</v>
      </c>
      <c r="H61" s="88">
        <f>+$G$19</f>
        <v>79000</v>
      </c>
      <c r="I61" s="70">
        <f t="shared" si="15"/>
        <v>21243.1</v>
      </c>
      <c r="J61" s="63"/>
      <c r="K61" s="300">
        <f t="shared" si="16"/>
        <v>0.26889999999999997</v>
      </c>
      <c r="L61" s="88">
        <f>+$G$19</f>
        <v>79000</v>
      </c>
      <c r="M61" s="70">
        <f t="shared" si="14"/>
        <v>21243.1</v>
      </c>
      <c r="N61" s="63"/>
      <c r="O61" s="64">
        <f t="shared" si="2"/>
        <v>0</v>
      </c>
      <c r="P61" s="65">
        <f t="shared" si="3"/>
        <v>0</v>
      </c>
      <c r="Q61" s="66"/>
      <c r="R61" s="66"/>
      <c r="S61" s="260"/>
    </row>
    <row r="62" spans="1:19" ht="15" thickBot="1" x14ac:dyDescent="0.4">
      <c r="A62" s="234"/>
      <c r="B62" s="302"/>
      <c r="C62" s="303"/>
      <c r="D62" s="304"/>
      <c r="E62" s="303"/>
      <c r="F62" s="305"/>
      <c r="G62" s="306"/>
      <c r="H62" s="307"/>
      <c r="I62" s="308"/>
      <c r="J62" s="305"/>
      <c r="K62" s="306"/>
      <c r="L62" s="307"/>
      <c r="M62" s="308"/>
      <c r="N62" s="305"/>
      <c r="O62" s="309"/>
      <c r="P62" s="310"/>
      <c r="Q62" s="240"/>
      <c r="R62" s="240"/>
    </row>
    <row r="63" spans="1:19" s="448" customFormat="1" x14ac:dyDescent="0.35">
      <c r="A63" s="445"/>
      <c r="B63" s="311" t="s">
        <v>82</v>
      </c>
      <c r="C63" s="311"/>
      <c r="D63" s="446"/>
      <c r="E63" s="311"/>
      <c r="F63" s="313"/>
      <c r="G63" s="314"/>
      <c r="H63" s="314"/>
      <c r="I63" s="315">
        <f>SUM(I50:I54,I61)</f>
        <v>24883.392399999997</v>
      </c>
      <c r="J63" s="316"/>
      <c r="K63" s="314"/>
      <c r="L63" s="314"/>
      <c r="M63" s="315">
        <f>SUM(M50:M54,M61)</f>
        <v>24847.390768124744</v>
      </c>
      <c r="N63" s="316"/>
      <c r="O63" s="317">
        <f>M63-I63</f>
        <v>-36.001631875253224</v>
      </c>
      <c r="P63" s="318">
        <f>IF(OR(I63=0,M63=0),"",(O63/I63))</f>
        <v>-1.4468136537224413E-3</v>
      </c>
      <c r="Q63" s="447"/>
      <c r="R63" s="447"/>
    </row>
    <row r="64" spans="1:19" s="448" customFormat="1" x14ac:dyDescent="0.35">
      <c r="A64" s="445"/>
      <c r="B64" s="311" t="s">
        <v>58</v>
      </c>
      <c r="C64" s="311"/>
      <c r="D64" s="446"/>
      <c r="E64" s="311"/>
      <c r="F64" s="313"/>
      <c r="G64" s="319">
        <v>-0.17</v>
      </c>
      <c r="H64" s="449"/>
      <c r="I64" s="317"/>
      <c r="J64" s="316"/>
      <c r="K64" s="319">
        <f>$G64</f>
        <v>-0.17</v>
      </c>
      <c r="L64" s="449"/>
      <c r="M64" s="317"/>
      <c r="N64" s="316"/>
      <c r="O64" s="317">
        <f>M64-I64</f>
        <v>0</v>
      </c>
      <c r="P64" s="318" t="str">
        <f>IF(OR(I64=0,M64=0),"",(O64/I64))</f>
        <v/>
      </c>
      <c r="Q64" s="447"/>
      <c r="R64" s="447"/>
    </row>
    <row r="65" spans="1:18" s="448" customFormat="1" x14ac:dyDescent="0.35">
      <c r="A65" s="445"/>
      <c r="B65" s="321" t="s">
        <v>59</v>
      </c>
      <c r="C65" s="311"/>
      <c r="D65" s="446"/>
      <c r="E65" s="311"/>
      <c r="F65" s="313"/>
      <c r="G65" s="322">
        <v>0.13</v>
      </c>
      <c r="H65" s="313"/>
      <c r="I65" s="268">
        <f>I63*G65</f>
        <v>3234.8410119999999</v>
      </c>
      <c r="J65" s="323"/>
      <c r="K65" s="322">
        <v>0.13</v>
      </c>
      <c r="L65" s="266"/>
      <c r="M65" s="268">
        <f>M63*K65</f>
        <v>3230.1607998562167</v>
      </c>
      <c r="N65" s="323"/>
      <c r="O65" s="268">
        <f>M65-I65</f>
        <v>-4.6802121437831374</v>
      </c>
      <c r="P65" s="269">
        <f>IF(OR(I65=0,M65=0),"",(O65/I65))</f>
        <v>-1.4468136537225088E-3</v>
      </c>
      <c r="Q65" s="447"/>
      <c r="R65" s="447"/>
    </row>
    <row r="66" spans="1:18" ht="15" thickBot="1" x14ac:dyDescent="0.4">
      <c r="A66" s="234"/>
      <c r="B66" s="521" t="s">
        <v>83</v>
      </c>
      <c r="C66" s="521"/>
      <c r="D66" s="521"/>
      <c r="E66" s="324"/>
      <c r="F66" s="325"/>
      <c r="G66" s="325"/>
      <c r="H66" s="325"/>
      <c r="I66" s="390">
        <f>SUM(I63:I65)</f>
        <v>28118.233411999998</v>
      </c>
      <c r="J66" s="327"/>
      <c r="K66" s="325"/>
      <c r="L66" s="325"/>
      <c r="M66" s="326">
        <f>SUM(M63:M65)</f>
        <v>28077.551567980961</v>
      </c>
      <c r="N66" s="327"/>
      <c r="O66" s="328">
        <f>M66-I66</f>
        <v>-40.681844019036362</v>
      </c>
      <c r="P66" s="329">
        <f>IF(OR(I66=0,M66=0),"",(O66/I66))</f>
        <v>-1.4468136537224491E-3</v>
      </c>
      <c r="Q66" s="240"/>
      <c r="R66" s="240"/>
    </row>
    <row r="67" spans="1:18" ht="15" thickBot="1" x14ac:dyDescent="0.4">
      <c r="A67" s="330"/>
      <c r="B67" s="450"/>
      <c r="C67" s="371"/>
      <c r="D67" s="372"/>
      <c r="E67" s="371"/>
      <c r="F67" s="373"/>
      <c r="G67" s="306"/>
      <c r="H67" s="374"/>
      <c r="I67" s="308"/>
      <c r="J67" s="373"/>
      <c r="K67" s="306"/>
      <c r="L67" s="374"/>
      <c r="M67" s="375"/>
      <c r="N67" s="373"/>
      <c r="O67" s="376"/>
      <c r="P67" s="310"/>
      <c r="Q67" s="240"/>
      <c r="R67" s="240"/>
    </row>
    <row r="68" spans="1:18" x14ac:dyDescent="0.35">
      <c r="A68" s="330"/>
      <c r="B68" s="378" t="s">
        <v>70</v>
      </c>
      <c r="C68" s="378"/>
      <c r="D68" s="379"/>
      <c r="E68" s="378"/>
      <c r="F68" s="384"/>
      <c r="G68" s="386"/>
      <c r="H68" s="386"/>
      <c r="I68" s="425">
        <f>SUM(I58:I59,I50,I51:I54)</f>
        <v>12712.542399999998</v>
      </c>
      <c r="J68" s="388"/>
      <c r="K68" s="386"/>
      <c r="L68" s="386"/>
      <c r="M68" s="425">
        <f>SUM(M58:M59,M50,M51:M54)</f>
        <v>12676.540768124745</v>
      </c>
      <c r="N68" s="388"/>
      <c r="O68" s="268">
        <f>M68-I68</f>
        <v>-36.001631875253224</v>
      </c>
      <c r="P68" s="269">
        <f>IF(OR(I68=0,M68=0),"",(O68/I68))</f>
        <v>-2.8319773293541367E-3</v>
      </c>
      <c r="Q68" s="240"/>
    </row>
    <row r="69" spans="1:18" x14ac:dyDescent="0.35">
      <c r="A69" s="330"/>
      <c r="B69" s="262" t="s">
        <v>58</v>
      </c>
      <c r="C69" s="262"/>
      <c r="D69" s="312"/>
      <c r="E69" s="262"/>
      <c r="F69" s="266"/>
      <c r="G69" s="319">
        <v>-0.17</v>
      </c>
      <c r="H69" s="320"/>
      <c r="I69" s="268"/>
      <c r="J69" s="323"/>
      <c r="K69" s="319">
        <f>$G69</f>
        <v>-0.17</v>
      </c>
      <c r="L69" s="320"/>
      <c r="M69" s="268"/>
      <c r="N69" s="323"/>
      <c r="O69" s="268">
        <f t="shared" ref="O69" si="18">M69-F69</f>
        <v>0</v>
      </c>
      <c r="P69" s="269" t="str">
        <f t="shared" ref="P69" si="19">IF(OR(F69=0,M69=0),"",(O69/F69))</f>
        <v/>
      </c>
      <c r="Q69" s="240"/>
    </row>
    <row r="70" spans="1:18" x14ac:dyDescent="0.35">
      <c r="A70" s="330"/>
      <c r="B70" s="451" t="s">
        <v>59</v>
      </c>
      <c r="C70" s="378"/>
      <c r="D70" s="379"/>
      <c r="E70" s="378"/>
      <c r="F70" s="384"/>
      <c r="G70" s="385">
        <v>0.13</v>
      </c>
      <c r="H70" s="386"/>
      <c r="I70" s="387">
        <f>I68*G70</f>
        <v>1652.630512</v>
      </c>
      <c r="J70" s="388"/>
      <c r="K70" s="385">
        <v>0.13</v>
      </c>
      <c r="L70" s="386"/>
      <c r="M70" s="387">
        <f>M68*K70</f>
        <v>1647.950299856217</v>
      </c>
      <c r="N70" s="388"/>
      <c r="O70" s="268">
        <f t="shared" ref="O70:O71" si="20">M70-I70</f>
        <v>-4.6802121437829101</v>
      </c>
      <c r="P70" s="269">
        <f t="shared" ref="P70:P71" si="21">IF(OR(I70=0,M70=0),"",(O70/I70))</f>
        <v>-2.8319773293541311E-3</v>
      </c>
      <c r="Q70" s="240"/>
    </row>
    <row r="71" spans="1:18" ht="15" thickBot="1" x14ac:dyDescent="0.4">
      <c r="A71" s="330"/>
      <c r="B71" s="540" t="s">
        <v>84</v>
      </c>
      <c r="C71" s="540"/>
      <c r="D71" s="540"/>
      <c r="E71" s="262"/>
      <c r="F71" s="426"/>
      <c r="G71" s="426"/>
      <c r="H71" s="426"/>
      <c r="I71" s="427">
        <f>SUM(I68:I70)</f>
        <v>14365.172911999998</v>
      </c>
      <c r="J71" s="428"/>
      <c r="K71" s="426"/>
      <c r="L71" s="426"/>
      <c r="M71" s="427">
        <f>SUM(M68:M70)</f>
        <v>14324.491067980962</v>
      </c>
      <c r="N71" s="428"/>
      <c r="O71" s="268">
        <f t="shared" si="20"/>
        <v>-40.681844019036362</v>
      </c>
      <c r="P71" s="269">
        <f t="shared" si="21"/>
        <v>-2.8319773293541519E-3</v>
      </c>
      <c r="Q71" s="240"/>
    </row>
    <row r="72" spans="1:18" ht="15" thickBot="1" x14ac:dyDescent="0.4">
      <c r="A72" s="330"/>
      <c r="B72" s="331"/>
      <c r="C72" s="332"/>
      <c r="D72" s="333"/>
      <c r="E72" s="332"/>
      <c r="F72" s="452"/>
      <c r="G72" s="453"/>
      <c r="H72" s="454"/>
      <c r="I72" s="455"/>
      <c r="J72" s="334"/>
      <c r="K72" s="453"/>
      <c r="L72" s="454"/>
      <c r="M72" s="455"/>
      <c r="N72" s="334"/>
      <c r="O72" s="506"/>
      <c r="P72" s="339"/>
      <c r="Q72" s="240"/>
    </row>
    <row r="73" spans="1:18" x14ac:dyDescent="0.35">
      <c r="A73" s="234"/>
      <c r="B73" s="234"/>
      <c r="C73" s="234"/>
      <c r="D73" s="235"/>
      <c r="E73" s="234"/>
      <c r="F73" s="234"/>
      <c r="G73" s="234"/>
      <c r="H73" s="234"/>
      <c r="I73" s="250"/>
      <c r="J73" s="234"/>
      <c r="K73" s="234"/>
      <c r="L73" s="234"/>
      <c r="M73" s="250"/>
      <c r="N73" s="234"/>
      <c r="O73" s="234"/>
      <c r="P73" s="234"/>
      <c r="Q73" s="240"/>
    </row>
    <row r="74" spans="1:18" x14ac:dyDescent="0.35">
      <c r="A74" s="234"/>
      <c r="B74" s="248" t="s">
        <v>62</v>
      </c>
      <c r="C74" s="234"/>
      <c r="D74" s="235"/>
      <c r="E74" s="234"/>
      <c r="F74" s="234"/>
      <c r="G74" s="340">
        <v>2.9499999999999998E-2</v>
      </c>
      <c r="H74" s="234"/>
      <c r="I74" s="250"/>
      <c r="J74" s="234"/>
      <c r="K74" s="340">
        <v>2.9499999999999998E-2</v>
      </c>
      <c r="L74" s="234"/>
      <c r="M74" s="234"/>
      <c r="N74" s="234"/>
      <c r="O74" s="234"/>
      <c r="P74" s="234"/>
      <c r="Q74" s="240"/>
      <c r="R74" s="240"/>
    </row>
    <row r="75" spans="1:18" x14ac:dyDescent="0.35">
      <c r="A75" s="234"/>
      <c r="B75" s="234"/>
      <c r="C75" s="234"/>
      <c r="D75" s="235"/>
      <c r="E75" s="234"/>
      <c r="F75" s="234"/>
      <c r="G75" s="234"/>
      <c r="H75" s="234"/>
      <c r="I75" s="234"/>
      <c r="J75" s="234"/>
      <c r="K75" s="240"/>
      <c r="L75" s="240"/>
      <c r="M75" s="240"/>
      <c r="N75" s="240"/>
      <c r="O75" s="240"/>
      <c r="P75" s="240"/>
      <c r="Q75" s="240"/>
      <c r="R75" s="240"/>
    </row>
    <row r="76" spans="1:18" s="22" customFormat="1" x14ac:dyDescent="0.35">
      <c r="D76" s="2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</row>
    <row r="77" spans="1:18" s="22" customFormat="1" x14ac:dyDescent="0.35">
      <c r="D77" s="342">
        <v>0.64</v>
      </c>
      <c r="E77" s="210" t="s">
        <v>50</v>
      </c>
      <c r="F77" s="211"/>
      <c r="G77" s="212"/>
      <c r="H77" s="48"/>
      <c r="I77" s="48"/>
      <c r="J77" s="48"/>
      <c r="K77" s="21"/>
      <c r="L77" s="21"/>
      <c r="M77" s="21"/>
      <c r="N77" s="21"/>
      <c r="O77" s="21"/>
      <c r="P77" s="21"/>
      <c r="Q77" s="21"/>
      <c r="R77" s="343"/>
    </row>
    <row r="78" spans="1:18" s="22" customFormat="1" x14ac:dyDescent="0.35">
      <c r="D78" s="344">
        <v>0.18</v>
      </c>
      <c r="E78" s="214" t="s">
        <v>51</v>
      </c>
      <c r="F78" s="215"/>
      <c r="G78" s="216"/>
      <c r="H78" s="48"/>
      <c r="I78" s="48"/>
      <c r="J78" s="48"/>
      <c r="K78" s="21"/>
      <c r="L78" s="21"/>
      <c r="M78" s="21"/>
      <c r="N78" s="21"/>
      <c r="O78" s="21"/>
      <c r="P78" s="21"/>
      <c r="Q78" s="21"/>
      <c r="R78" s="343"/>
    </row>
    <row r="79" spans="1:18" s="22" customFormat="1" x14ac:dyDescent="0.35">
      <c r="D79" s="345">
        <v>0.18</v>
      </c>
      <c r="E79" s="218" t="s">
        <v>52</v>
      </c>
      <c r="F79" s="219"/>
      <c r="G79" s="220"/>
      <c r="H79" s="48"/>
      <c r="I79" s="48"/>
      <c r="J79" s="48"/>
      <c r="K79" s="21"/>
      <c r="L79" s="21"/>
      <c r="M79" s="21"/>
      <c r="N79" s="21"/>
      <c r="O79" s="21"/>
      <c r="P79" s="21"/>
      <c r="Q79" s="21"/>
      <c r="R79" s="343"/>
    </row>
    <row r="80" spans="1:18" x14ac:dyDescent="0.35">
      <c r="A80" s="234"/>
      <c r="B80" s="234"/>
      <c r="C80" s="234"/>
      <c r="D80" s="235"/>
      <c r="E80" s="234"/>
      <c r="F80" s="234"/>
      <c r="G80" s="22"/>
      <c r="H80" s="22"/>
      <c r="I80" s="22"/>
      <c r="J80" s="343"/>
      <c r="K80" s="343"/>
      <c r="L80" s="343"/>
      <c r="M80" s="343"/>
    </row>
    <row r="81" spans="1:13" x14ac:dyDescent="0.35">
      <c r="A81" s="234"/>
      <c r="B81" s="234"/>
      <c r="C81" s="234"/>
      <c r="D81" s="235"/>
      <c r="E81" s="234"/>
      <c r="F81" s="234"/>
      <c r="G81" s="22"/>
      <c r="H81" s="22"/>
      <c r="I81" s="22"/>
      <c r="J81" s="343"/>
      <c r="K81" s="343"/>
      <c r="L81" s="343"/>
      <c r="M81" s="343"/>
    </row>
    <row r="82" spans="1:13" x14ac:dyDescent="0.35">
      <c r="A82" s="234"/>
      <c r="B82" s="234"/>
      <c r="C82" s="234"/>
      <c r="D82" s="235"/>
      <c r="E82" s="234"/>
      <c r="F82" s="234"/>
      <c r="G82" s="22"/>
      <c r="H82" s="22"/>
      <c r="I82" s="22"/>
      <c r="J82" s="343"/>
      <c r="K82" s="343"/>
      <c r="L82" s="343"/>
      <c r="M82" s="343"/>
    </row>
    <row r="83" spans="1:13" x14ac:dyDescent="0.35">
      <c r="A83" s="234"/>
      <c r="B83" s="234"/>
      <c r="C83" s="234"/>
      <c r="D83" s="235"/>
      <c r="E83" s="234"/>
      <c r="F83" s="234"/>
      <c r="G83" s="22"/>
      <c r="H83" s="22"/>
      <c r="I83" s="22"/>
      <c r="J83" s="343"/>
      <c r="K83" s="343"/>
      <c r="L83" s="343"/>
      <c r="M83" s="343"/>
    </row>
    <row r="84" spans="1:13" x14ac:dyDescent="0.35">
      <c r="A84" s="234"/>
      <c r="B84" s="234"/>
      <c r="C84" s="234"/>
      <c r="D84" s="235"/>
      <c r="E84" s="234"/>
      <c r="F84" s="234"/>
      <c r="G84" s="22"/>
      <c r="H84" s="22"/>
      <c r="I84" s="22"/>
      <c r="J84" s="343"/>
      <c r="K84" s="343"/>
      <c r="L84" s="343"/>
      <c r="M84" s="343"/>
    </row>
    <row r="85" spans="1:13" x14ac:dyDescent="0.35">
      <c r="A85" s="234"/>
      <c r="B85" s="456"/>
      <c r="C85" s="234"/>
      <c r="D85" s="235"/>
      <c r="E85" s="234"/>
      <c r="F85" s="234"/>
      <c r="G85" s="22"/>
      <c r="H85" s="22"/>
      <c r="I85" s="22"/>
      <c r="J85" s="343"/>
      <c r="K85" s="343"/>
      <c r="L85" s="343"/>
      <c r="M85" s="343"/>
    </row>
    <row r="86" spans="1:13" x14ac:dyDescent="0.35">
      <c r="A86" s="234"/>
      <c r="B86" s="456"/>
      <c r="C86" s="234"/>
      <c r="D86" s="235"/>
      <c r="E86" s="234"/>
      <c r="F86" s="234"/>
      <c r="G86" s="22"/>
      <c r="H86" s="22"/>
      <c r="I86" s="22"/>
      <c r="J86" s="343"/>
      <c r="K86" s="343"/>
      <c r="L86" s="343"/>
      <c r="M86" s="343"/>
    </row>
    <row r="87" spans="1:13" x14ac:dyDescent="0.35">
      <c r="A87" s="234"/>
      <c r="B87" s="456"/>
      <c r="C87" s="234"/>
      <c r="D87" s="235"/>
      <c r="E87" s="234"/>
      <c r="F87" s="234"/>
      <c r="G87" s="22"/>
      <c r="H87" s="22"/>
      <c r="I87" s="22"/>
      <c r="J87" s="343"/>
      <c r="K87" s="343"/>
      <c r="L87" s="343"/>
      <c r="M87" s="343"/>
    </row>
    <row r="88" spans="1:13" x14ac:dyDescent="0.35">
      <c r="A88" s="234"/>
      <c r="B88" s="456"/>
      <c r="C88" s="234"/>
      <c r="D88" s="235"/>
      <c r="E88" s="234"/>
      <c r="F88" s="234"/>
      <c r="G88" s="22"/>
      <c r="H88" s="22"/>
      <c r="I88" s="22"/>
      <c r="J88" s="343"/>
      <c r="K88" s="343"/>
      <c r="L88" s="343"/>
      <c r="M88" s="343"/>
    </row>
    <row r="89" spans="1:13" x14ac:dyDescent="0.35">
      <c r="A89" s="234"/>
      <c r="B89" s="456"/>
      <c r="C89" s="234"/>
      <c r="D89" s="235"/>
      <c r="E89" s="234"/>
      <c r="F89" s="234"/>
      <c r="G89" s="22"/>
      <c r="H89" s="22"/>
      <c r="I89" s="22"/>
      <c r="J89" s="343"/>
      <c r="K89" s="343"/>
      <c r="L89" s="343"/>
      <c r="M89" s="343"/>
    </row>
    <row r="90" spans="1:13" x14ac:dyDescent="0.35">
      <c r="A90" s="234"/>
      <c r="B90" s="456"/>
      <c r="C90" s="234"/>
      <c r="D90" s="235"/>
      <c r="E90" s="234"/>
      <c r="F90" s="234"/>
      <c r="G90" s="22"/>
      <c r="H90" s="22"/>
      <c r="I90" s="22"/>
      <c r="J90" s="343"/>
      <c r="K90" s="343"/>
      <c r="L90" s="343"/>
      <c r="M90" s="343"/>
    </row>
    <row r="91" spans="1:13" x14ac:dyDescent="0.35">
      <c r="A91" s="234"/>
      <c r="B91" s="456"/>
      <c r="C91" s="234"/>
      <c r="D91" s="235"/>
      <c r="E91" s="234"/>
      <c r="F91" s="234"/>
      <c r="G91" s="22"/>
      <c r="H91" s="22"/>
      <c r="I91" s="22"/>
      <c r="J91" s="343"/>
      <c r="K91" s="343"/>
      <c r="L91" s="343"/>
      <c r="M91" s="343"/>
    </row>
    <row r="92" spans="1:13" x14ac:dyDescent="0.35">
      <c r="A92" s="234"/>
      <c r="B92" s="456"/>
      <c r="C92" s="234"/>
      <c r="D92" s="235"/>
      <c r="E92" s="234"/>
      <c r="F92" s="234"/>
      <c r="G92" s="22"/>
      <c r="H92" s="22"/>
      <c r="I92" s="22"/>
      <c r="J92" s="343"/>
      <c r="K92" s="343"/>
      <c r="L92" s="343"/>
      <c r="M92" s="343"/>
    </row>
    <row r="93" spans="1:13" x14ac:dyDescent="0.35">
      <c r="A93" s="234"/>
      <c r="B93" s="456"/>
      <c r="C93" s="234"/>
      <c r="D93" s="235"/>
      <c r="E93" s="234"/>
      <c r="F93" s="234"/>
      <c r="G93" s="22"/>
      <c r="H93" s="22"/>
      <c r="I93" s="22"/>
      <c r="J93" s="343"/>
      <c r="K93" s="343"/>
      <c r="L93" s="343"/>
      <c r="M93" s="343"/>
    </row>
    <row r="94" spans="1:13" x14ac:dyDescent="0.35">
      <c r="A94" s="234"/>
      <c r="B94" s="456"/>
      <c r="C94" s="234"/>
      <c r="D94" s="235"/>
      <c r="E94" s="234"/>
      <c r="F94" s="234"/>
      <c r="G94" s="22"/>
      <c r="H94" s="22"/>
      <c r="I94" s="22"/>
      <c r="J94" s="343"/>
      <c r="K94" s="343"/>
      <c r="L94" s="343"/>
      <c r="M94" s="343"/>
    </row>
    <row r="95" spans="1:13" x14ac:dyDescent="0.35">
      <c r="A95" s="234"/>
      <c r="B95" s="456"/>
      <c r="C95" s="234"/>
      <c r="D95" s="235"/>
      <c r="E95" s="234"/>
      <c r="F95" s="234"/>
      <c r="G95" s="22"/>
      <c r="H95" s="22"/>
      <c r="I95" s="22"/>
      <c r="J95" s="343"/>
      <c r="K95" s="343"/>
      <c r="L95" s="343"/>
      <c r="M95" s="343"/>
    </row>
    <row r="96" spans="1:13" x14ac:dyDescent="0.35">
      <c r="A96" s="234"/>
      <c r="B96" s="456"/>
      <c r="C96" s="234"/>
      <c r="D96" s="235"/>
      <c r="E96" s="234"/>
      <c r="F96" s="234"/>
      <c r="G96" s="22"/>
      <c r="H96" s="22"/>
      <c r="I96" s="22"/>
      <c r="J96" s="343"/>
      <c r="K96" s="343"/>
      <c r="L96" s="343"/>
      <c r="M96" s="343"/>
    </row>
    <row r="97" spans="1:13" x14ac:dyDescent="0.35">
      <c r="A97" s="234"/>
      <c r="B97" s="456"/>
      <c r="C97" s="234"/>
      <c r="D97" s="235"/>
      <c r="E97" s="234"/>
      <c r="F97" s="234"/>
      <c r="G97" s="22"/>
      <c r="H97" s="22"/>
      <c r="I97" s="22"/>
      <c r="J97" s="343"/>
      <c r="K97" s="343"/>
      <c r="L97" s="343"/>
      <c r="M97" s="343"/>
    </row>
    <row r="98" spans="1:13" x14ac:dyDescent="0.35">
      <c r="A98" s="234"/>
      <c r="B98" s="456"/>
      <c r="C98" s="234"/>
      <c r="D98" s="235"/>
      <c r="E98" s="234"/>
      <c r="F98" s="234"/>
      <c r="G98" s="22"/>
      <c r="H98" s="22"/>
      <c r="I98" s="22"/>
      <c r="J98" s="343"/>
      <c r="K98" s="343"/>
      <c r="L98" s="343"/>
      <c r="M98" s="343"/>
    </row>
    <row r="99" spans="1:13" x14ac:dyDescent="0.35">
      <c r="A99" s="234"/>
      <c r="B99" s="456"/>
      <c r="C99" s="234"/>
      <c r="D99" s="235"/>
      <c r="E99" s="234"/>
      <c r="F99" s="234"/>
      <c r="G99" s="22"/>
      <c r="H99" s="22"/>
      <c r="I99" s="22"/>
      <c r="J99" s="343"/>
      <c r="K99" s="343"/>
      <c r="L99" s="343"/>
      <c r="M99" s="343"/>
    </row>
    <row r="100" spans="1:13" x14ac:dyDescent="0.35">
      <c r="A100" s="234"/>
      <c r="B100" s="456"/>
      <c r="C100" s="234"/>
      <c r="D100" s="235"/>
      <c r="E100" s="234"/>
      <c r="F100" s="234"/>
      <c r="G100" s="22"/>
      <c r="H100" s="22"/>
      <c r="I100" s="22"/>
      <c r="J100" s="343"/>
      <c r="K100" s="343"/>
      <c r="L100" s="343"/>
      <c r="M100" s="343"/>
    </row>
    <row r="101" spans="1:13" x14ac:dyDescent="0.35">
      <c r="A101" s="234"/>
      <c r="B101" s="456"/>
      <c r="C101" s="234"/>
      <c r="D101" s="235"/>
      <c r="E101" s="234"/>
      <c r="F101" s="234"/>
      <c r="G101" s="22"/>
      <c r="H101" s="22"/>
      <c r="I101" s="22"/>
      <c r="J101" s="343"/>
      <c r="K101" s="343"/>
      <c r="L101" s="343"/>
      <c r="M101" s="343"/>
    </row>
    <row r="102" spans="1:13" x14ac:dyDescent="0.35">
      <c r="A102" s="234"/>
      <c r="B102" s="456"/>
      <c r="C102" s="234"/>
      <c r="D102" s="235"/>
      <c r="E102" s="234"/>
      <c r="F102" s="234"/>
      <c r="G102" s="22"/>
      <c r="H102" s="22"/>
      <c r="I102" s="22"/>
      <c r="J102" s="343"/>
      <c r="K102" s="343"/>
      <c r="L102" s="343"/>
      <c r="M102" s="343"/>
    </row>
    <row r="103" spans="1:13" x14ac:dyDescent="0.35">
      <c r="A103" s="234"/>
      <c r="B103" s="456"/>
      <c r="C103" s="234"/>
      <c r="D103" s="235"/>
      <c r="E103" s="234"/>
      <c r="F103" s="234"/>
      <c r="G103" s="22"/>
      <c r="H103" s="22"/>
      <c r="I103" s="22"/>
      <c r="J103" s="343"/>
      <c r="K103" s="343"/>
      <c r="L103" s="343"/>
      <c r="M103" s="343"/>
    </row>
    <row r="104" spans="1:13" x14ac:dyDescent="0.35">
      <c r="A104" s="234"/>
      <c r="B104" s="234"/>
      <c r="C104" s="234"/>
      <c r="D104" s="235"/>
      <c r="E104" s="234"/>
      <c r="F104" s="234"/>
      <c r="G104" s="22"/>
      <c r="H104" s="22"/>
      <c r="I104" s="22"/>
      <c r="J104" s="343"/>
      <c r="K104" s="343"/>
      <c r="L104" s="343"/>
      <c r="M104" s="343"/>
    </row>
    <row r="105" spans="1:13" x14ac:dyDescent="0.35">
      <c r="A105" s="234"/>
      <c r="B105" s="234"/>
      <c r="C105" s="234"/>
      <c r="D105" s="235"/>
      <c r="E105" s="234"/>
      <c r="F105" s="234"/>
      <c r="G105" s="22"/>
      <c r="H105" s="22"/>
      <c r="I105" s="22"/>
      <c r="J105" s="343"/>
      <c r="K105" s="343"/>
      <c r="L105" s="343"/>
      <c r="M105" s="343"/>
    </row>
    <row r="106" spans="1:13" x14ac:dyDescent="0.35">
      <c r="A106" s="234"/>
      <c r="B106" s="234"/>
      <c r="C106" s="234"/>
      <c r="D106" s="235"/>
      <c r="E106" s="234"/>
      <c r="F106" s="234"/>
      <c r="G106" s="22"/>
      <c r="H106" s="22"/>
      <c r="I106" s="22"/>
      <c r="J106" s="343"/>
      <c r="K106" s="343"/>
      <c r="L106" s="343"/>
      <c r="M106" s="343"/>
    </row>
    <row r="107" spans="1:13" x14ac:dyDescent="0.35">
      <c r="A107" s="234"/>
      <c r="B107" s="234"/>
      <c r="C107" s="234"/>
      <c r="D107" s="235"/>
      <c r="E107" s="234"/>
      <c r="F107" s="234"/>
      <c r="G107" s="22"/>
      <c r="H107" s="22"/>
      <c r="I107" s="22"/>
      <c r="J107" s="343"/>
      <c r="K107" s="343"/>
      <c r="L107" s="343"/>
      <c r="M107" s="343"/>
    </row>
    <row r="108" spans="1:13" x14ac:dyDescent="0.35">
      <c r="A108" s="234"/>
      <c r="B108" s="234"/>
      <c r="C108" s="234"/>
      <c r="D108" s="235"/>
      <c r="E108" s="234"/>
      <c r="F108" s="234"/>
      <c r="G108" s="22"/>
      <c r="H108" s="22"/>
      <c r="I108" s="22"/>
      <c r="J108" s="343"/>
      <c r="K108" s="343"/>
      <c r="L108" s="343"/>
      <c r="M108" s="343"/>
    </row>
    <row r="109" spans="1:13" x14ac:dyDescent="0.35">
      <c r="A109" s="234"/>
      <c r="B109" s="234"/>
      <c r="C109" s="234"/>
      <c r="D109" s="235"/>
      <c r="E109" s="234"/>
      <c r="F109" s="234"/>
      <c r="G109" s="22"/>
      <c r="H109" s="22"/>
      <c r="I109" s="22"/>
      <c r="J109" s="343"/>
      <c r="K109" s="343"/>
      <c r="L109" s="343"/>
      <c r="M109" s="343"/>
    </row>
    <row r="110" spans="1:13" x14ac:dyDescent="0.35">
      <c r="A110" s="234"/>
      <c r="B110" s="234"/>
      <c r="C110" s="234"/>
      <c r="D110" s="235"/>
      <c r="E110" s="234"/>
      <c r="F110" s="234"/>
      <c r="G110" s="22"/>
      <c r="H110" s="22"/>
      <c r="I110" s="22"/>
      <c r="J110" s="343"/>
      <c r="K110" s="343"/>
      <c r="L110" s="343"/>
      <c r="M110" s="343"/>
    </row>
    <row r="111" spans="1:13" x14ac:dyDescent="0.35">
      <c r="A111" s="234"/>
      <c r="B111" s="234"/>
      <c r="C111" s="234"/>
      <c r="D111" s="235"/>
      <c r="E111" s="234"/>
      <c r="F111" s="234"/>
      <c r="G111" s="22"/>
      <c r="H111" s="22"/>
      <c r="I111" s="22"/>
      <c r="J111" s="343"/>
      <c r="K111" s="343"/>
      <c r="L111" s="343"/>
      <c r="M111" s="343"/>
    </row>
    <row r="112" spans="1:13" x14ac:dyDescent="0.35">
      <c r="A112" s="234"/>
      <c r="B112" s="234"/>
      <c r="C112" s="234"/>
      <c r="D112" s="235"/>
      <c r="E112" s="234"/>
      <c r="F112" s="234"/>
      <c r="G112" s="22"/>
      <c r="H112" s="22"/>
      <c r="I112" s="22"/>
      <c r="J112" s="343"/>
      <c r="K112" s="343"/>
      <c r="L112" s="343"/>
      <c r="M112" s="343"/>
    </row>
    <row r="113" spans="1:13" x14ac:dyDescent="0.35">
      <c r="A113" s="234"/>
      <c r="B113" s="234"/>
      <c r="C113" s="234"/>
      <c r="D113" s="235"/>
      <c r="E113" s="234"/>
      <c r="F113" s="234"/>
      <c r="G113" s="22"/>
      <c r="H113" s="22"/>
      <c r="I113" s="22"/>
      <c r="J113" s="343"/>
      <c r="K113" s="343"/>
      <c r="L113" s="343"/>
      <c r="M113" s="343"/>
    </row>
    <row r="114" spans="1:13" x14ac:dyDescent="0.35">
      <c r="A114" s="234"/>
      <c r="B114" s="234"/>
      <c r="C114" s="234"/>
      <c r="D114" s="235"/>
      <c r="E114" s="234"/>
      <c r="F114" s="234"/>
      <c r="G114" s="22"/>
      <c r="H114" s="22"/>
      <c r="I114" s="22"/>
      <c r="J114" s="343"/>
      <c r="K114" s="343"/>
      <c r="L114" s="343"/>
      <c r="M114" s="343"/>
    </row>
    <row r="115" spans="1:13" x14ac:dyDescent="0.35">
      <c r="A115" s="234"/>
      <c r="B115" s="234"/>
      <c r="C115" s="234"/>
      <c r="D115" s="235"/>
      <c r="E115" s="234"/>
      <c r="F115" s="234"/>
      <c r="G115" s="22"/>
      <c r="H115" s="22"/>
      <c r="I115" s="22"/>
      <c r="J115" s="343"/>
      <c r="K115" s="343"/>
      <c r="L115" s="343"/>
      <c r="M115" s="343"/>
    </row>
    <row r="116" spans="1:13" x14ac:dyDescent="0.35">
      <c r="A116" s="234"/>
      <c r="B116" s="234"/>
      <c r="C116" s="234"/>
      <c r="D116" s="235"/>
      <c r="E116" s="234"/>
      <c r="F116" s="234"/>
      <c r="G116" s="22"/>
      <c r="H116" s="22"/>
      <c r="I116" s="22"/>
      <c r="J116" s="343"/>
      <c r="K116" s="343"/>
      <c r="L116" s="343"/>
      <c r="M116" s="343"/>
    </row>
    <row r="117" spans="1:13" x14ac:dyDescent="0.35">
      <c r="A117" s="234"/>
      <c r="B117" s="234"/>
      <c r="C117" s="234"/>
      <c r="D117" s="235"/>
      <c r="E117" s="234"/>
      <c r="F117" s="234"/>
      <c r="G117" s="22"/>
      <c r="H117" s="22"/>
      <c r="I117" s="22"/>
      <c r="J117" s="343"/>
      <c r="K117" s="343"/>
      <c r="L117" s="343"/>
      <c r="M117" s="343"/>
    </row>
    <row r="118" spans="1:13" x14ac:dyDescent="0.35">
      <c r="A118" s="234"/>
      <c r="B118" s="234"/>
      <c r="C118" s="234"/>
      <c r="D118" s="235"/>
      <c r="E118" s="234"/>
      <c r="F118" s="234"/>
      <c r="G118" s="22"/>
      <c r="H118" s="22"/>
      <c r="I118" s="22"/>
      <c r="J118" s="343"/>
      <c r="K118" s="343"/>
      <c r="L118" s="343"/>
      <c r="M118" s="343"/>
    </row>
    <row r="119" spans="1:13" x14ac:dyDescent="0.35">
      <c r="A119" s="234"/>
      <c r="B119" s="234"/>
      <c r="C119" s="234"/>
      <c r="D119" s="235"/>
      <c r="E119" s="234"/>
      <c r="F119" s="234"/>
      <c r="G119" s="22"/>
      <c r="H119" s="22"/>
      <c r="I119" s="22"/>
      <c r="J119" s="343"/>
      <c r="K119" s="343"/>
      <c r="L119" s="343"/>
      <c r="M119" s="343"/>
    </row>
    <row r="120" spans="1:13" x14ac:dyDescent="0.35">
      <c r="A120" s="234"/>
      <c r="B120" s="234"/>
      <c r="C120" s="234"/>
      <c r="D120" s="235"/>
      <c r="E120" s="234"/>
      <c r="F120" s="234"/>
      <c r="G120" s="22"/>
      <c r="H120" s="22"/>
      <c r="I120" s="22"/>
      <c r="J120" s="343"/>
      <c r="K120" s="343"/>
      <c r="L120" s="343"/>
      <c r="M120" s="343"/>
    </row>
    <row r="121" spans="1:13" x14ac:dyDescent="0.35">
      <c r="A121" s="234"/>
      <c r="B121" s="234"/>
      <c r="C121" s="234"/>
      <c r="D121" s="235"/>
      <c r="E121" s="234"/>
      <c r="F121" s="234"/>
      <c r="G121" s="22"/>
      <c r="H121" s="22"/>
      <c r="I121" s="22"/>
      <c r="J121" s="343"/>
      <c r="K121" s="343"/>
      <c r="L121" s="343"/>
      <c r="M121" s="343"/>
    </row>
    <row r="122" spans="1:13" x14ac:dyDescent="0.35">
      <c r="A122" s="234"/>
      <c r="B122" s="234"/>
      <c r="C122" s="234"/>
      <c r="D122" s="235"/>
      <c r="E122" s="234"/>
      <c r="F122" s="234"/>
      <c r="G122" s="22"/>
      <c r="H122" s="22"/>
      <c r="I122" s="22"/>
      <c r="J122" s="343"/>
      <c r="K122" s="343"/>
      <c r="L122" s="343"/>
      <c r="M122" s="343"/>
    </row>
    <row r="123" spans="1:13" x14ac:dyDescent="0.35">
      <c r="A123" s="234"/>
      <c r="B123" s="234"/>
      <c r="C123" s="234"/>
      <c r="D123" s="235"/>
      <c r="E123" s="234"/>
      <c r="F123" s="234"/>
      <c r="G123" s="22"/>
      <c r="H123" s="22"/>
      <c r="I123" s="22"/>
      <c r="J123" s="343"/>
      <c r="K123" s="343"/>
      <c r="L123" s="343"/>
      <c r="M123" s="343"/>
    </row>
    <row r="124" spans="1:13" x14ac:dyDescent="0.35">
      <c r="A124" s="234"/>
      <c r="B124" s="234"/>
      <c r="C124" s="234"/>
      <c r="D124" s="235"/>
      <c r="E124" s="234"/>
      <c r="F124" s="234"/>
      <c r="G124" s="22"/>
      <c r="H124" s="22"/>
      <c r="I124" s="22"/>
      <c r="J124" s="343"/>
      <c r="K124" s="343"/>
      <c r="L124" s="343"/>
      <c r="M124" s="343"/>
    </row>
    <row r="125" spans="1:13" x14ac:dyDescent="0.35">
      <c r="A125" s="234"/>
      <c r="B125" s="234"/>
      <c r="C125" s="234"/>
      <c r="D125" s="235"/>
      <c r="E125" s="234"/>
      <c r="F125" s="234"/>
      <c r="G125" s="22"/>
      <c r="H125" s="22"/>
      <c r="I125" s="22"/>
      <c r="J125" s="343"/>
      <c r="K125" s="343"/>
      <c r="L125" s="343"/>
      <c r="M125" s="343"/>
    </row>
    <row r="126" spans="1:13" x14ac:dyDescent="0.35">
      <c r="A126" s="234"/>
      <c r="B126" s="234"/>
      <c r="C126" s="234"/>
      <c r="D126" s="235"/>
      <c r="E126" s="234"/>
      <c r="F126" s="234"/>
      <c r="G126" s="22"/>
      <c r="H126" s="22"/>
      <c r="I126" s="22"/>
      <c r="J126" s="343"/>
      <c r="K126" s="343"/>
      <c r="L126" s="343"/>
      <c r="M126" s="343"/>
    </row>
    <row r="127" spans="1:13" x14ac:dyDescent="0.35">
      <c r="A127" s="234"/>
      <c r="B127" s="234"/>
      <c r="C127" s="234"/>
      <c r="D127" s="235"/>
      <c r="E127" s="234"/>
      <c r="F127" s="234"/>
      <c r="G127" s="22"/>
      <c r="H127" s="22"/>
      <c r="I127" s="22"/>
      <c r="J127" s="343"/>
      <c r="K127" s="343"/>
      <c r="L127" s="343"/>
      <c r="M127" s="343"/>
    </row>
    <row r="128" spans="1:13" x14ac:dyDescent="0.35">
      <c r="A128" s="234"/>
      <c r="B128" s="234"/>
      <c r="C128" s="234"/>
      <c r="D128" s="235"/>
      <c r="E128" s="234"/>
      <c r="F128" s="234"/>
      <c r="G128" s="22"/>
      <c r="H128" s="22"/>
      <c r="I128" s="22"/>
      <c r="J128" s="343"/>
      <c r="K128" s="343"/>
      <c r="L128" s="343"/>
      <c r="M128" s="343"/>
    </row>
    <row r="129" spans="1:13" x14ac:dyDescent="0.35">
      <c r="A129" s="234"/>
      <c r="B129" s="234"/>
      <c r="C129" s="234"/>
      <c r="D129" s="235"/>
      <c r="E129" s="234"/>
      <c r="F129" s="234"/>
      <c r="G129" s="22"/>
      <c r="H129" s="22"/>
      <c r="I129" s="22"/>
      <c r="J129" s="343"/>
      <c r="K129" s="343"/>
      <c r="L129" s="343"/>
      <c r="M129" s="343"/>
    </row>
    <row r="130" spans="1:13" x14ac:dyDescent="0.35">
      <c r="A130" s="234"/>
      <c r="B130" s="234"/>
      <c r="C130" s="234"/>
      <c r="D130" s="235"/>
      <c r="E130" s="234"/>
      <c r="F130" s="234"/>
      <c r="G130" s="22"/>
      <c r="H130" s="22"/>
      <c r="I130" s="22"/>
      <c r="J130" s="343"/>
      <c r="K130" s="343"/>
      <c r="L130" s="343"/>
      <c r="M130" s="343"/>
    </row>
    <row r="131" spans="1:13" x14ac:dyDescent="0.35">
      <c r="A131" s="234"/>
      <c r="B131" s="234"/>
      <c r="C131" s="234"/>
      <c r="D131" s="235"/>
      <c r="E131" s="234"/>
      <c r="F131" s="234"/>
      <c r="G131" s="22"/>
      <c r="H131" s="22"/>
      <c r="I131" s="22"/>
      <c r="J131" s="343"/>
      <c r="K131" s="343"/>
      <c r="L131" s="343"/>
      <c r="M131" s="343"/>
    </row>
    <row r="132" spans="1:13" x14ac:dyDescent="0.35">
      <c r="A132" s="234"/>
      <c r="B132" s="234"/>
      <c r="C132" s="234"/>
      <c r="D132" s="235"/>
      <c r="E132" s="234"/>
      <c r="F132" s="234"/>
      <c r="G132" s="22"/>
      <c r="H132" s="22"/>
      <c r="I132" s="22"/>
      <c r="J132" s="343"/>
      <c r="K132" s="343"/>
      <c r="L132" s="343"/>
      <c r="M132" s="343"/>
    </row>
    <row r="133" spans="1:13" x14ac:dyDescent="0.35">
      <c r="A133" s="234"/>
      <c r="B133" s="234"/>
      <c r="C133" s="234"/>
      <c r="D133" s="235"/>
      <c r="E133" s="234"/>
      <c r="F133" s="234"/>
      <c r="G133" s="22"/>
      <c r="H133" s="22"/>
      <c r="I133" s="22"/>
      <c r="J133" s="343"/>
      <c r="K133" s="343"/>
      <c r="L133" s="343"/>
      <c r="M133" s="343"/>
    </row>
    <row r="134" spans="1:13" x14ac:dyDescent="0.35">
      <c r="A134" s="234"/>
      <c r="B134" s="234"/>
      <c r="C134" s="234"/>
      <c r="D134" s="235"/>
      <c r="E134" s="234"/>
      <c r="F134" s="234"/>
      <c r="G134" s="22"/>
      <c r="H134" s="22"/>
      <c r="I134" s="22"/>
      <c r="J134" s="343"/>
      <c r="K134" s="343"/>
      <c r="L134" s="343"/>
      <c r="M134" s="343"/>
    </row>
    <row r="135" spans="1:13" x14ac:dyDescent="0.35">
      <c r="A135" s="234"/>
      <c r="B135" s="234"/>
      <c r="C135" s="234"/>
      <c r="D135" s="235"/>
      <c r="E135" s="234"/>
      <c r="F135" s="234"/>
      <c r="G135" s="22"/>
      <c r="H135" s="22"/>
      <c r="I135" s="22"/>
      <c r="J135" s="343"/>
      <c r="K135" s="343"/>
      <c r="L135" s="343"/>
      <c r="M135" s="343"/>
    </row>
    <row r="136" spans="1:13" x14ac:dyDescent="0.35">
      <c r="A136" s="234"/>
      <c r="B136" s="234"/>
      <c r="C136" s="234"/>
      <c r="D136" s="235"/>
      <c r="E136" s="234"/>
      <c r="F136" s="234"/>
      <c r="G136" s="22"/>
      <c r="H136" s="22"/>
      <c r="I136" s="22"/>
      <c r="J136" s="343"/>
      <c r="K136" s="343"/>
      <c r="L136" s="343"/>
      <c r="M136" s="343"/>
    </row>
    <row r="137" spans="1:13" x14ac:dyDescent="0.35">
      <c r="A137" s="234"/>
      <c r="B137" s="234"/>
      <c r="C137" s="234"/>
      <c r="D137" s="235"/>
      <c r="E137" s="234"/>
      <c r="F137" s="234"/>
      <c r="G137" s="22"/>
      <c r="H137" s="22"/>
      <c r="I137" s="22"/>
      <c r="J137" s="343"/>
      <c r="K137" s="343"/>
      <c r="L137" s="343"/>
      <c r="M137" s="343"/>
    </row>
    <row r="138" spans="1:13" x14ac:dyDescent="0.35">
      <c r="A138" s="234"/>
      <c r="B138" s="234"/>
      <c r="C138" s="234"/>
      <c r="D138" s="235"/>
      <c r="E138" s="234"/>
      <c r="F138" s="234"/>
      <c r="G138" s="234"/>
      <c r="H138" s="234"/>
      <c r="I138" s="234"/>
      <c r="J138" s="234"/>
    </row>
    <row r="139" spans="1:13" x14ac:dyDescent="0.35">
      <c r="A139" s="234"/>
      <c r="B139" s="234"/>
      <c r="C139" s="234"/>
      <c r="D139" s="235"/>
      <c r="E139" s="234"/>
      <c r="F139" s="234"/>
      <c r="G139" s="234"/>
      <c r="H139" s="234"/>
      <c r="I139" s="234"/>
      <c r="J139" s="234"/>
    </row>
    <row r="140" spans="1:13" x14ac:dyDescent="0.35">
      <c r="A140" s="234"/>
      <c r="B140" s="234"/>
      <c r="C140" s="234"/>
      <c r="D140" s="235"/>
      <c r="E140" s="234"/>
      <c r="F140" s="234"/>
      <c r="G140" s="234"/>
      <c r="H140" s="234"/>
      <c r="I140" s="234"/>
      <c r="J140" s="234"/>
    </row>
    <row r="141" spans="1:13" x14ac:dyDescent="0.35">
      <c r="A141" s="234"/>
      <c r="B141" s="234"/>
      <c r="C141" s="234"/>
      <c r="D141" s="235"/>
      <c r="E141" s="234"/>
      <c r="F141" s="234"/>
      <c r="G141" s="234"/>
      <c r="H141" s="234"/>
      <c r="I141" s="234"/>
      <c r="J141" s="234"/>
    </row>
    <row r="142" spans="1:13" x14ac:dyDescent="0.35">
      <c r="A142" s="234"/>
      <c r="B142" s="234"/>
      <c r="C142" s="234"/>
      <c r="D142" s="235"/>
      <c r="E142" s="234"/>
      <c r="F142" s="234"/>
      <c r="G142" s="234"/>
      <c r="H142" s="234"/>
      <c r="I142" s="234"/>
      <c r="J142" s="234"/>
    </row>
    <row r="143" spans="1:13" x14ac:dyDescent="0.35">
      <c r="A143" s="234"/>
      <c r="B143" s="234"/>
      <c r="C143" s="234"/>
      <c r="D143" s="235"/>
      <c r="E143" s="234"/>
      <c r="F143" s="234"/>
      <c r="G143" s="234"/>
      <c r="H143" s="234"/>
      <c r="I143" s="234"/>
      <c r="J143" s="234"/>
    </row>
    <row r="144" spans="1:13" x14ac:dyDescent="0.35">
      <c r="A144" s="234"/>
      <c r="B144" s="234"/>
      <c r="C144" s="234"/>
      <c r="D144" s="235"/>
      <c r="E144" s="234"/>
      <c r="F144" s="234"/>
      <c r="G144" s="234"/>
      <c r="H144" s="234"/>
      <c r="I144" s="234"/>
      <c r="J144" s="234"/>
    </row>
    <row r="145" spans="1:10" x14ac:dyDescent="0.35">
      <c r="A145" s="234"/>
      <c r="B145" s="234"/>
      <c r="C145" s="234"/>
      <c r="D145" s="235"/>
      <c r="E145" s="234"/>
      <c r="F145" s="234"/>
      <c r="G145" s="234"/>
      <c r="H145" s="234"/>
      <c r="I145" s="234"/>
      <c r="J145" s="234"/>
    </row>
    <row r="146" spans="1:10" x14ac:dyDescent="0.35">
      <c r="A146" s="234"/>
      <c r="B146" s="234"/>
      <c r="C146" s="234"/>
      <c r="D146" s="235"/>
      <c r="E146" s="234"/>
      <c r="F146" s="234"/>
      <c r="G146" s="234"/>
      <c r="H146" s="234"/>
      <c r="I146" s="234"/>
      <c r="J146" s="234"/>
    </row>
    <row r="147" spans="1:10" x14ac:dyDescent="0.35">
      <c r="A147" s="234"/>
      <c r="B147" s="234"/>
      <c r="C147" s="234"/>
      <c r="D147" s="235"/>
      <c r="E147" s="234"/>
      <c r="F147" s="234"/>
      <c r="G147" s="234"/>
      <c r="H147" s="234"/>
      <c r="I147" s="234"/>
      <c r="J147" s="234"/>
    </row>
    <row r="148" spans="1:10" x14ac:dyDescent="0.35">
      <c r="A148" s="234"/>
      <c r="B148" s="234"/>
      <c r="C148" s="234"/>
      <c r="D148" s="235"/>
      <c r="E148" s="234"/>
      <c r="F148" s="234"/>
      <c r="G148" s="234"/>
      <c r="H148" s="234"/>
      <c r="I148" s="234"/>
      <c r="J148" s="234"/>
    </row>
    <row r="149" spans="1:10" x14ac:dyDescent="0.35">
      <c r="A149" s="234"/>
      <c r="B149" s="234"/>
      <c r="C149" s="234"/>
      <c r="D149" s="235"/>
      <c r="E149" s="234"/>
      <c r="F149" s="234"/>
      <c r="G149" s="234"/>
      <c r="H149" s="234"/>
      <c r="I149" s="234"/>
      <c r="J149" s="234"/>
    </row>
    <row r="150" spans="1:10" x14ac:dyDescent="0.35">
      <c r="A150" s="234"/>
      <c r="B150" s="234"/>
      <c r="C150" s="234"/>
      <c r="D150" s="235"/>
      <c r="E150" s="234"/>
      <c r="F150" s="234"/>
      <c r="G150" s="234"/>
      <c r="H150" s="234"/>
      <c r="I150" s="234"/>
      <c r="J150" s="234"/>
    </row>
    <row r="151" spans="1:10" x14ac:dyDescent="0.35">
      <c r="A151" s="234"/>
      <c r="B151" s="234"/>
      <c r="C151" s="234"/>
      <c r="D151" s="235"/>
      <c r="E151" s="234"/>
      <c r="F151" s="234"/>
      <c r="G151" s="234"/>
      <c r="H151" s="234"/>
      <c r="I151" s="234"/>
      <c r="J151" s="234"/>
    </row>
    <row r="152" spans="1:10" x14ac:dyDescent="0.35">
      <c r="A152" s="234"/>
      <c r="B152" s="234"/>
      <c r="C152" s="234"/>
      <c r="D152" s="235"/>
      <c r="E152" s="234"/>
      <c r="F152" s="234"/>
      <c r="G152" s="234"/>
      <c r="H152" s="234"/>
      <c r="I152" s="234"/>
      <c r="J152" s="234"/>
    </row>
    <row r="153" spans="1:10" x14ac:dyDescent="0.35">
      <c r="A153" s="234"/>
      <c r="B153" s="234"/>
      <c r="C153" s="234"/>
      <c r="D153" s="235"/>
      <c r="E153" s="234"/>
      <c r="F153" s="234"/>
      <c r="G153" s="234"/>
      <c r="H153" s="234"/>
      <c r="I153" s="234"/>
      <c r="J153" s="234"/>
    </row>
    <row r="154" spans="1:10" x14ac:dyDescent="0.35">
      <c r="A154" s="234"/>
      <c r="B154" s="234"/>
      <c r="C154" s="234"/>
      <c r="D154" s="235"/>
      <c r="E154" s="234"/>
      <c r="F154" s="234"/>
      <c r="G154" s="234"/>
      <c r="H154" s="234"/>
      <c r="I154" s="234"/>
      <c r="J154" s="234"/>
    </row>
    <row r="155" spans="1:10" x14ac:dyDescent="0.35">
      <c r="A155" s="234"/>
      <c r="B155" s="234"/>
      <c r="C155" s="234"/>
      <c r="D155" s="235"/>
      <c r="E155" s="234"/>
      <c r="F155" s="234"/>
      <c r="G155" s="234"/>
      <c r="H155" s="234"/>
      <c r="I155" s="234"/>
      <c r="J155" s="234"/>
    </row>
    <row r="156" spans="1:10" x14ac:dyDescent="0.35">
      <c r="A156" s="234"/>
      <c r="B156" s="234"/>
      <c r="C156" s="234"/>
      <c r="D156" s="235"/>
      <c r="E156" s="234"/>
      <c r="F156" s="234"/>
      <c r="G156" s="234"/>
      <c r="H156" s="234"/>
      <c r="I156" s="234"/>
      <c r="J156" s="234"/>
    </row>
    <row r="157" spans="1:10" x14ac:dyDescent="0.35">
      <c r="A157" s="234"/>
      <c r="B157" s="234"/>
      <c r="C157" s="234"/>
      <c r="D157" s="235"/>
      <c r="E157" s="234"/>
      <c r="F157" s="234"/>
      <c r="G157" s="234"/>
      <c r="H157" s="234"/>
      <c r="I157" s="234"/>
      <c r="J157" s="234"/>
    </row>
    <row r="158" spans="1:10" x14ac:dyDescent="0.35">
      <c r="A158" s="234"/>
      <c r="B158" s="234"/>
      <c r="C158" s="234"/>
      <c r="D158" s="235"/>
      <c r="E158" s="234"/>
      <c r="F158" s="234"/>
      <c r="G158" s="234"/>
      <c r="H158" s="234"/>
      <c r="I158" s="234"/>
      <c r="J158" s="234"/>
    </row>
    <row r="159" spans="1:10" x14ac:dyDescent="0.35">
      <c r="A159" s="234"/>
      <c r="B159" s="234"/>
      <c r="C159" s="234"/>
      <c r="D159" s="235"/>
      <c r="E159" s="234"/>
      <c r="F159" s="234"/>
      <c r="G159" s="234"/>
      <c r="H159" s="234"/>
      <c r="I159" s="234"/>
      <c r="J159" s="234"/>
    </row>
    <row r="160" spans="1:10" x14ac:dyDescent="0.35">
      <c r="A160" s="234"/>
      <c r="B160" s="234"/>
      <c r="C160" s="234"/>
      <c r="D160" s="235"/>
      <c r="E160" s="234"/>
      <c r="F160" s="234"/>
      <c r="G160" s="234"/>
      <c r="H160" s="234"/>
      <c r="I160" s="234"/>
      <c r="J160" s="234"/>
    </row>
    <row r="161" spans="1:10" x14ac:dyDescent="0.35">
      <c r="A161" s="234"/>
      <c r="B161" s="234"/>
      <c r="C161" s="234"/>
      <c r="D161" s="235"/>
      <c r="E161" s="234"/>
      <c r="F161" s="234"/>
      <c r="G161" s="234"/>
      <c r="H161" s="234"/>
      <c r="I161" s="234"/>
      <c r="J161" s="234"/>
    </row>
    <row r="162" spans="1:10" x14ac:dyDescent="0.35">
      <c r="A162" s="234"/>
      <c r="B162" s="234"/>
      <c r="C162" s="234"/>
      <c r="D162" s="235"/>
      <c r="E162" s="234"/>
      <c r="F162" s="234"/>
      <c r="G162" s="234"/>
      <c r="H162" s="234"/>
      <c r="I162" s="234"/>
      <c r="J162" s="234"/>
    </row>
    <row r="163" spans="1:10" x14ac:dyDescent="0.35">
      <c r="A163" s="234"/>
      <c r="B163" s="234"/>
      <c r="C163" s="234"/>
      <c r="D163" s="235"/>
      <c r="E163" s="234"/>
      <c r="F163" s="234"/>
      <c r="G163" s="234"/>
      <c r="H163" s="234"/>
      <c r="I163" s="234"/>
      <c r="J163" s="234"/>
    </row>
    <row r="164" spans="1:10" x14ac:dyDescent="0.35">
      <c r="A164" s="234"/>
      <c r="B164" s="234"/>
      <c r="C164" s="234"/>
      <c r="D164" s="235"/>
      <c r="E164" s="234"/>
      <c r="F164" s="234"/>
      <c r="G164" s="234"/>
      <c r="H164" s="234"/>
      <c r="I164" s="234"/>
      <c r="J164" s="234"/>
    </row>
    <row r="165" spans="1:10" x14ac:dyDescent="0.35">
      <c r="A165" s="234"/>
      <c r="B165" s="234"/>
      <c r="C165" s="234"/>
      <c r="D165" s="235"/>
      <c r="E165" s="234"/>
      <c r="F165" s="234"/>
      <c r="G165" s="234"/>
      <c r="H165" s="234"/>
      <c r="I165" s="234"/>
      <c r="J165" s="234"/>
    </row>
    <row r="166" spans="1:10" x14ac:dyDescent="0.35">
      <c r="A166" s="234"/>
      <c r="B166" s="234"/>
      <c r="C166" s="234"/>
      <c r="D166" s="235"/>
      <c r="E166" s="234"/>
      <c r="F166" s="234"/>
      <c r="G166" s="234"/>
      <c r="H166" s="234"/>
      <c r="I166" s="234"/>
      <c r="J166" s="234"/>
    </row>
    <row r="167" spans="1:10" x14ac:dyDescent="0.35">
      <c r="A167" s="234"/>
      <c r="B167" s="234"/>
      <c r="C167" s="234"/>
      <c r="D167" s="235"/>
      <c r="E167" s="234"/>
      <c r="F167" s="234"/>
      <c r="G167" s="234"/>
      <c r="H167" s="234"/>
      <c r="I167" s="234"/>
      <c r="J167" s="234"/>
    </row>
    <row r="168" spans="1:10" x14ac:dyDescent="0.35">
      <c r="A168" s="234"/>
      <c r="B168" s="234"/>
      <c r="C168" s="234"/>
      <c r="D168" s="235"/>
      <c r="E168" s="234"/>
      <c r="F168" s="234"/>
      <c r="G168" s="234"/>
      <c r="H168" s="234"/>
      <c r="I168" s="234"/>
      <c r="J168" s="234"/>
    </row>
    <row r="169" spans="1:10" x14ac:dyDescent="0.35">
      <c r="A169" s="234"/>
      <c r="B169" s="234"/>
      <c r="C169" s="234"/>
      <c r="D169" s="235"/>
      <c r="E169" s="234"/>
      <c r="F169" s="234"/>
      <c r="G169" s="234"/>
      <c r="H169" s="234"/>
      <c r="I169" s="234"/>
      <c r="J169" s="234"/>
    </row>
    <row r="170" spans="1:10" x14ac:dyDescent="0.35">
      <c r="A170" s="234"/>
      <c r="B170" s="234"/>
      <c r="C170" s="234"/>
      <c r="D170" s="235"/>
      <c r="E170" s="234"/>
      <c r="F170" s="234"/>
      <c r="G170" s="234"/>
      <c r="H170" s="234"/>
      <c r="I170" s="234"/>
      <c r="J170" s="234"/>
    </row>
    <row r="171" spans="1:10" x14ac:dyDescent="0.35">
      <c r="A171" s="234"/>
      <c r="B171" s="234"/>
      <c r="C171" s="234"/>
      <c r="D171" s="235"/>
      <c r="E171" s="234"/>
      <c r="F171" s="234"/>
      <c r="G171" s="234"/>
      <c r="H171" s="234"/>
      <c r="I171" s="234"/>
      <c r="J171" s="234"/>
    </row>
    <row r="172" spans="1:10" x14ac:dyDescent="0.35">
      <c r="A172" s="234"/>
      <c r="B172" s="234"/>
      <c r="C172" s="234"/>
      <c r="D172" s="235"/>
      <c r="E172" s="234"/>
      <c r="F172" s="234"/>
      <c r="G172" s="234"/>
      <c r="H172" s="234"/>
      <c r="I172" s="234"/>
      <c r="J172" s="234"/>
    </row>
    <row r="173" spans="1:10" x14ac:dyDescent="0.35">
      <c r="A173" s="234"/>
      <c r="B173" s="234"/>
      <c r="C173" s="234"/>
      <c r="D173" s="235"/>
      <c r="E173" s="234"/>
      <c r="F173" s="234"/>
      <c r="G173" s="234"/>
      <c r="H173" s="234"/>
      <c r="I173" s="234"/>
      <c r="J173" s="234"/>
    </row>
    <row r="174" spans="1:10" x14ac:dyDescent="0.35">
      <c r="A174" s="234"/>
      <c r="B174" s="234"/>
      <c r="C174" s="234"/>
      <c r="D174" s="235"/>
      <c r="E174" s="234"/>
      <c r="F174" s="234"/>
      <c r="G174" s="234"/>
      <c r="H174" s="234"/>
      <c r="I174" s="234"/>
      <c r="J174" s="234"/>
    </row>
    <row r="175" spans="1:10" x14ac:dyDescent="0.35">
      <c r="A175" s="234"/>
      <c r="B175" s="234"/>
      <c r="C175" s="234"/>
      <c r="D175" s="235"/>
      <c r="E175" s="234"/>
      <c r="F175" s="234"/>
      <c r="G175" s="234"/>
      <c r="H175" s="234"/>
      <c r="I175" s="234"/>
      <c r="J175" s="234"/>
    </row>
    <row r="176" spans="1:10" x14ac:dyDescent="0.35">
      <c r="A176" s="234"/>
      <c r="B176" s="234"/>
      <c r="C176" s="234"/>
      <c r="D176" s="235"/>
      <c r="E176" s="234"/>
      <c r="F176" s="234"/>
      <c r="G176" s="234"/>
      <c r="H176" s="234"/>
      <c r="I176" s="234"/>
      <c r="J176" s="234"/>
    </row>
    <row r="177" spans="1:10" x14ac:dyDescent="0.35">
      <c r="A177" s="234"/>
      <c r="B177" s="234"/>
      <c r="C177" s="234"/>
      <c r="D177" s="235"/>
      <c r="E177" s="234"/>
      <c r="F177" s="234"/>
      <c r="G177" s="234"/>
      <c r="H177" s="234"/>
      <c r="I177" s="234"/>
      <c r="J177" s="234"/>
    </row>
    <row r="178" spans="1:10" x14ac:dyDescent="0.35">
      <c r="A178" s="234"/>
      <c r="B178" s="234"/>
      <c r="C178" s="234"/>
      <c r="D178" s="235"/>
      <c r="E178" s="234"/>
      <c r="F178" s="234"/>
      <c r="G178" s="234"/>
      <c r="H178" s="234"/>
      <c r="I178" s="234"/>
      <c r="J178" s="234"/>
    </row>
    <row r="179" spans="1:10" x14ac:dyDescent="0.35">
      <c r="A179" s="234"/>
      <c r="B179" s="234"/>
      <c r="C179" s="234"/>
      <c r="D179" s="235"/>
      <c r="E179" s="234"/>
      <c r="F179" s="234"/>
      <c r="G179" s="234"/>
      <c r="H179" s="234"/>
      <c r="I179" s="234"/>
      <c r="J179" s="234"/>
    </row>
    <row r="180" spans="1:10" x14ac:dyDescent="0.35">
      <c r="A180" s="234"/>
      <c r="B180" s="234"/>
      <c r="C180" s="234"/>
      <c r="D180" s="235"/>
      <c r="E180" s="234"/>
      <c r="F180" s="234"/>
      <c r="G180" s="234"/>
      <c r="H180" s="234"/>
      <c r="I180" s="234"/>
      <c r="J180" s="234"/>
    </row>
    <row r="181" spans="1:10" x14ac:dyDescent="0.35">
      <c r="A181" s="234"/>
      <c r="B181" s="234"/>
      <c r="C181" s="234"/>
      <c r="D181" s="235"/>
      <c r="E181" s="234"/>
      <c r="F181" s="234"/>
      <c r="G181" s="234"/>
      <c r="H181" s="234"/>
      <c r="I181" s="234"/>
      <c r="J181" s="234"/>
    </row>
    <row r="182" spans="1:10" x14ac:dyDescent="0.35">
      <c r="A182" s="234"/>
      <c r="B182" s="234"/>
      <c r="C182" s="234"/>
      <c r="D182" s="235"/>
      <c r="E182" s="234"/>
      <c r="F182" s="234"/>
      <c r="G182" s="234"/>
      <c r="H182" s="234"/>
      <c r="I182" s="234"/>
      <c r="J182" s="234"/>
    </row>
    <row r="183" spans="1:10" x14ac:dyDescent="0.35">
      <c r="A183" s="234"/>
      <c r="B183" s="234"/>
      <c r="C183" s="234"/>
      <c r="D183" s="235"/>
      <c r="E183" s="234"/>
      <c r="F183" s="234"/>
      <c r="G183" s="234"/>
      <c r="H183" s="234"/>
      <c r="I183" s="234"/>
      <c r="J183" s="234"/>
    </row>
    <row r="184" spans="1:10" x14ac:dyDescent="0.35">
      <c r="A184" s="234"/>
      <c r="B184" s="234"/>
      <c r="C184" s="234"/>
      <c r="D184" s="235"/>
      <c r="E184" s="234"/>
      <c r="F184" s="234"/>
      <c r="G184" s="234"/>
      <c r="H184" s="234"/>
      <c r="I184" s="234"/>
      <c r="J184" s="234"/>
    </row>
    <row r="185" spans="1:10" x14ac:dyDescent="0.35">
      <c r="A185" s="234"/>
      <c r="B185" s="234"/>
      <c r="C185" s="234"/>
      <c r="D185" s="235"/>
      <c r="E185" s="234"/>
      <c r="F185" s="234"/>
      <c r="G185" s="234"/>
      <c r="H185" s="234"/>
      <c r="I185" s="234"/>
      <c r="J185" s="234"/>
    </row>
    <row r="186" spans="1:10" x14ac:dyDescent="0.35">
      <c r="A186" s="234"/>
      <c r="B186" s="234"/>
      <c r="C186" s="234"/>
      <c r="D186" s="235"/>
      <c r="E186" s="234"/>
      <c r="F186" s="234"/>
      <c r="G186" s="234"/>
      <c r="H186" s="234"/>
      <c r="I186" s="234"/>
      <c r="J186" s="234"/>
    </row>
    <row r="187" spans="1:10" x14ac:dyDescent="0.35">
      <c r="A187" s="234"/>
      <c r="B187" s="234"/>
      <c r="C187" s="234"/>
      <c r="D187" s="235"/>
      <c r="E187" s="234"/>
      <c r="F187" s="234"/>
      <c r="G187" s="234"/>
      <c r="H187" s="234"/>
      <c r="I187" s="234"/>
      <c r="J187" s="234"/>
    </row>
    <row r="188" spans="1:10" x14ac:dyDescent="0.35">
      <c r="A188" s="234"/>
      <c r="B188" s="234"/>
      <c r="C188" s="234"/>
      <c r="D188" s="235"/>
      <c r="E188" s="234"/>
      <c r="F188" s="234"/>
      <c r="G188" s="234"/>
      <c r="H188" s="234"/>
      <c r="I188" s="234"/>
      <c r="J188" s="234"/>
    </row>
    <row r="189" spans="1:10" x14ac:dyDescent="0.35">
      <c r="A189" s="234"/>
      <c r="B189" s="234"/>
      <c r="C189" s="234"/>
      <c r="D189" s="235"/>
      <c r="E189" s="234"/>
      <c r="F189" s="234"/>
      <c r="G189" s="234"/>
      <c r="H189" s="234"/>
      <c r="I189" s="234"/>
      <c r="J189" s="234"/>
    </row>
    <row r="190" spans="1:10" x14ac:dyDescent="0.35">
      <c r="A190" s="234"/>
      <c r="B190" s="234"/>
      <c r="C190" s="234"/>
      <c r="D190" s="235"/>
      <c r="E190" s="234"/>
      <c r="F190" s="234"/>
      <c r="G190" s="234"/>
      <c r="H190" s="234"/>
      <c r="I190" s="234"/>
      <c r="J190" s="234"/>
    </row>
    <row r="191" spans="1:10" x14ac:dyDescent="0.35">
      <c r="A191" s="234"/>
      <c r="B191" s="234"/>
      <c r="C191" s="234"/>
      <c r="D191" s="235"/>
      <c r="E191" s="234"/>
      <c r="F191" s="234"/>
      <c r="G191" s="234"/>
      <c r="H191" s="234"/>
      <c r="I191" s="234"/>
      <c r="J191" s="234"/>
    </row>
    <row r="192" spans="1:10" x14ac:dyDescent="0.35">
      <c r="A192" s="234"/>
      <c r="B192" s="234"/>
      <c r="C192" s="234"/>
      <c r="D192" s="235"/>
      <c r="E192" s="234"/>
      <c r="F192" s="234"/>
      <c r="G192" s="234"/>
      <c r="H192" s="234"/>
      <c r="I192" s="234"/>
      <c r="J192" s="234"/>
    </row>
    <row r="193" spans="1:10" x14ac:dyDescent="0.35">
      <c r="A193" s="234"/>
      <c r="B193" s="234"/>
      <c r="C193" s="234"/>
      <c r="D193" s="235"/>
      <c r="E193" s="234"/>
      <c r="F193" s="234"/>
      <c r="G193" s="234"/>
      <c r="H193" s="234"/>
      <c r="I193" s="234"/>
      <c r="J193" s="234"/>
    </row>
    <row r="194" spans="1:10" x14ac:dyDescent="0.35">
      <c r="A194" s="234"/>
      <c r="B194" s="234"/>
      <c r="C194" s="234"/>
      <c r="D194" s="235"/>
      <c r="E194" s="234"/>
      <c r="F194" s="234"/>
      <c r="G194" s="234"/>
      <c r="H194" s="234"/>
      <c r="I194" s="234"/>
      <c r="J194" s="234"/>
    </row>
    <row r="195" spans="1:10" x14ac:dyDescent="0.35">
      <c r="A195" s="234"/>
      <c r="B195" s="234"/>
      <c r="C195" s="234"/>
      <c r="D195" s="235"/>
      <c r="E195" s="234"/>
      <c r="F195" s="234"/>
      <c r="G195" s="234"/>
      <c r="H195" s="234"/>
      <c r="I195" s="234"/>
      <c r="J195" s="234"/>
    </row>
    <row r="196" spans="1:10" x14ac:dyDescent="0.35">
      <c r="A196" s="234"/>
      <c r="B196" s="234"/>
      <c r="C196" s="234"/>
      <c r="D196" s="235"/>
      <c r="E196" s="234"/>
      <c r="F196" s="234"/>
      <c r="G196" s="234"/>
      <c r="H196" s="234"/>
      <c r="I196" s="234"/>
      <c r="J196" s="234"/>
    </row>
    <row r="197" spans="1:10" x14ac:dyDescent="0.35">
      <c r="A197" s="234"/>
      <c r="B197" s="234"/>
      <c r="C197" s="234"/>
      <c r="D197" s="235"/>
      <c r="E197" s="234"/>
      <c r="F197" s="234"/>
      <c r="G197" s="234"/>
      <c r="H197" s="234"/>
      <c r="I197" s="234"/>
      <c r="J197" s="234"/>
    </row>
    <row r="198" spans="1:10" x14ac:dyDescent="0.35">
      <c r="A198" s="234"/>
      <c r="B198" s="234"/>
      <c r="C198" s="234"/>
      <c r="D198" s="235"/>
      <c r="E198" s="234"/>
      <c r="F198" s="234"/>
      <c r="G198" s="234"/>
      <c r="H198" s="234"/>
      <c r="I198" s="234"/>
      <c r="J198" s="234"/>
    </row>
    <row r="199" spans="1:10" x14ac:dyDescent="0.35">
      <c r="A199" s="234"/>
      <c r="B199" s="234"/>
      <c r="C199" s="234"/>
      <c r="D199" s="235"/>
      <c r="E199" s="234"/>
      <c r="F199" s="234"/>
      <c r="G199" s="234"/>
      <c r="H199" s="234"/>
      <c r="I199" s="234"/>
      <c r="J199" s="234"/>
    </row>
    <row r="200" spans="1:10" x14ac:dyDescent="0.35">
      <c r="A200" s="234"/>
      <c r="B200" s="234"/>
      <c r="C200" s="234"/>
      <c r="D200" s="235"/>
      <c r="E200" s="234"/>
      <c r="F200" s="234"/>
      <c r="G200" s="234"/>
      <c r="H200" s="234"/>
      <c r="I200" s="234"/>
      <c r="J200" s="234"/>
    </row>
    <row r="201" spans="1:10" x14ac:dyDescent="0.35">
      <c r="A201" s="234"/>
      <c r="B201" s="234"/>
      <c r="C201" s="234"/>
      <c r="D201" s="235"/>
      <c r="E201" s="234"/>
      <c r="F201" s="234"/>
      <c r="G201" s="234"/>
      <c r="H201" s="234"/>
      <c r="I201" s="234"/>
      <c r="J201" s="234"/>
    </row>
    <row r="202" spans="1:10" x14ac:dyDescent="0.35">
      <c r="A202" s="234"/>
      <c r="B202" s="234"/>
      <c r="C202" s="234"/>
      <c r="D202" s="235"/>
      <c r="E202" s="234"/>
      <c r="F202" s="234"/>
      <c r="G202" s="234"/>
      <c r="H202" s="234"/>
      <c r="I202" s="234"/>
      <c r="J202" s="234"/>
    </row>
    <row r="203" spans="1:10" x14ac:dyDescent="0.35">
      <c r="A203" s="234"/>
      <c r="B203" s="234"/>
      <c r="C203" s="234"/>
      <c r="D203" s="235"/>
      <c r="E203" s="234"/>
      <c r="F203" s="234"/>
      <c r="G203" s="234"/>
      <c r="H203" s="234"/>
      <c r="I203" s="234"/>
      <c r="J203" s="234"/>
    </row>
    <row r="204" spans="1:10" x14ac:dyDescent="0.35">
      <c r="A204" s="234"/>
      <c r="B204" s="234"/>
      <c r="C204" s="234"/>
      <c r="D204" s="235"/>
      <c r="E204" s="234"/>
      <c r="F204" s="234"/>
      <c r="G204" s="234"/>
      <c r="H204" s="234"/>
      <c r="I204" s="234"/>
      <c r="J204" s="234"/>
    </row>
    <row r="205" spans="1:10" x14ac:dyDescent="0.35">
      <c r="A205" s="234"/>
      <c r="B205" s="234"/>
      <c r="C205" s="234"/>
      <c r="D205" s="235"/>
      <c r="E205" s="234"/>
      <c r="F205" s="234"/>
      <c r="G205" s="234"/>
      <c r="H205" s="234"/>
      <c r="I205" s="234"/>
      <c r="J205" s="234"/>
    </row>
    <row r="206" spans="1:10" x14ac:dyDescent="0.35">
      <c r="A206" s="234"/>
      <c r="B206" s="234"/>
      <c r="C206" s="234"/>
      <c r="D206" s="235"/>
      <c r="E206" s="234"/>
      <c r="F206" s="234"/>
      <c r="G206" s="234"/>
      <c r="H206" s="234"/>
      <c r="I206" s="234"/>
      <c r="J206" s="234"/>
    </row>
    <row r="207" spans="1:10" x14ac:dyDescent="0.35">
      <c r="A207" s="234"/>
      <c r="B207" s="234"/>
      <c r="C207" s="234"/>
      <c r="D207" s="235"/>
      <c r="E207" s="234"/>
      <c r="F207" s="234"/>
      <c r="G207" s="234"/>
      <c r="H207" s="234"/>
      <c r="I207" s="234"/>
      <c r="J207" s="234"/>
    </row>
    <row r="208" spans="1:10" x14ac:dyDescent="0.35">
      <c r="A208" s="234"/>
      <c r="B208" s="234"/>
      <c r="C208" s="234"/>
      <c r="D208" s="235"/>
      <c r="E208" s="234"/>
      <c r="F208" s="234"/>
      <c r="G208" s="234"/>
      <c r="H208" s="234"/>
      <c r="I208" s="234"/>
      <c r="J208" s="234"/>
    </row>
    <row r="209" spans="1:10" x14ac:dyDescent="0.35">
      <c r="A209" s="234"/>
      <c r="B209" s="234"/>
      <c r="C209" s="234"/>
      <c r="D209" s="235"/>
      <c r="E209" s="234"/>
      <c r="F209" s="234"/>
      <c r="G209" s="234"/>
      <c r="H209" s="234"/>
      <c r="I209" s="234"/>
      <c r="J209" s="234"/>
    </row>
    <row r="210" spans="1:10" x14ac:dyDescent="0.35">
      <c r="A210" s="234"/>
      <c r="B210" s="234"/>
      <c r="C210" s="234"/>
      <c r="D210" s="235"/>
      <c r="E210" s="234"/>
      <c r="F210" s="234"/>
      <c r="G210" s="234"/>
      <c r="H210" s="234"/>
      <c r="I210" s="234"/>
      <c r="J210" s="234"/>
    </row>
    <row r="211" spans="1:10" x14ac:dyDescent="0.35">
      <c r="A211" s="234"/>
      <c r="B211" s="234"/>
      <c r="C211" s="234"/>
      <c r="D211" s="235"/>
      <c r="E211" s="234"/>
      <c r="F211" s="234"/>
      <c r="G211" s="234"/>
      <c r="H211" s="234"/>
      <c r="I211" s="234"/>
      <c r="J211" s="234"/>
    </row>
    <row r="212" spans="1:10" x14ac:dyDescent="0.35">
      <c r="A212" s="234"/>
      <c r="B212" s="234"/>
      <c r="C212" s="234"/>
      <c r="D212" s="235"/>
      <c r="E212" s="234"/>
      <c r="F212" s="234"/>
      <c r="G212" s="234"/>
      <c r="H212" s="234"/>
      <c r="I212" s="234"/>
      <c r="J212" s="234"/>
    </row>
    <row r="213" spans="1:10" x14ac:dyDescent="0.35">
      <c r="A213" s="234"/>
      <c r="B213" s="234"/>
      <c r="C213" s="234"/>
      <c r="D213" s="235"/>
      <c r="E213" s="234"/>
      <c r="F213" s="234"/>
      <c r="G213" s="234"/>
      <c r="H213" s="234"/>
      <c r="I213" s="234"/>
      <c r="J213" s="234"/>
    </row>
    <row r="214" spans="1:10" x14ac:dyDescent="0.35">
      <c r="A214" s="234"/>
      <c r="B214" s="234"/>
      <c r="C214" s="234"/>
      <c r="D214" s="235"/>
      <c r="E214" s="234"/>
      <c r="F214" s="234"/>
      <c r="G214" s="234"/>
      <c r="H214" s="234"/>
      <c r="I214" s="234"/>
      <c r="J214" s="234"/>
    </row>
    <row r="215" spans="1:10" x14ac:dyDescent="0.35">
      <c r="A215" s="234"/>
      <c r="B215" s="234"/>
      <c r="C215" s="234"/>
      <c r="D215" s="235"/>
      <c r="E215" s="234"/>
      <c r="F215" s="234"/>
      <c r="G215" s="234"/>
      <c r="H215" s="234"/>
      <c r="I215" s="234"/>
      <c r="J215" s="234"/>
    </row>
    <row r="216" spans="1:10" x14ac:dyDescent="0.35">
      <c r="A216" s="234"/>
      <c r="B216" s="234"/>
      <c r="C216" s="234"/>
      <c r="D216" s="235"/>
      <c r="E216" s="234"/>
      <c r="F216" s="234"/>
      <c r="G216" s="234"/>
      <c r="H216" s="234"/>
      <c r="I216" s="234"/>
      <c r="J216" s="234"/>
    </row>
    <row r="217" spans="1:10" x14ac:dyDescent="0.35">
      <c r="A217" s="234"/>
      <c r="B217" s="234"/>
      <c r="C217" s="234"/>
      <c r="D217" s="235"/>
      <c r="E217" s="234"/>
      <c r="F217" s="234"/>
      <c r="G217" s="234"/>
      <c r="H217" s="234"/>
      <c r="I217" s="234"/>
      <c r="J217" s="234"/>
    </row>
    <row r="218" spans="1:10" x14ac:dyDescent="0.35">
      <c r="A218" s="234"/>
      <c r="B218" s="234"/>
      <c r="C218" s="234"/>
      <c r="D218" s="235"/>
      <c r="E218" s="234"/>
      <c r="F218" s="234"/>
      <c r="G218" s="234"/>
      <c r="H218" s="234"/>
      <c r="I218" s="234"/>
      <c r="J218" s="234"/>
    </row>
    <row r="219" spans="1:10" x14ac:dyDescent="0.35">
      <c r="A219" s="234"/>
      <c r="B219" s="234"/>
      <c r="C219" s="234"/>
      <c r="D219" s="235"/>
      <c r="E219" s="234"/>
      <c r="F219" s="234"/>
      <c r="G219" s="234"/>
      <c r="H219" s="234"/>
      <c r="I219" s="234"/>
      <c r="J219" s="234"/>
    </row>
    <row r="220" spans="1:10" x14ac:dyDescent="0.35">
      <c r="A220" s="234"/>
      <c r="B220" s="234"/>
      <c r="C220" s="234"/>
      <c r="D220" s="235"/>
      <c r="E220" s="234"/>
      <c r="F220" s="234"/>
      <c r="G220" s="234"/>
      <c r="H220" s="234"/>
      <c r="I220" s="234"/>
      <c r="J220" s="234"/>
    </row>
    <row r="221" spans="1:10" x14ac:dyDescent="0.35">
      <c r="A221" s="234"/>
      <c r="B221" s="234"/>
      <c r="C221" s="234"/>
      <c r="D221" s="235"/>
      <c r="E221" s="234"/>
      <c r="F221" s="234"/>
      <c r="G221" s="234"/>
      <c r="H221" s="234"/>
      <c r="I221" s="234"/>
      <c r="J221" s="234"/>
    </row>
    <row r="222" spans="1:10" x14ac:dyDescent="0.35">
      <c r="A222" s="234"/>
      <c r="B222" s="234"/>
      <c r="C222" s="234"/>
      <c r="D222" s="235"/>
      <c r="E222" s="234"/>
      <c r="F222" s="234"/>
      <c r="G222" s="234"/>
      <c r="H222" s="234"/>
      <c r="I222" s="234"/>
      <c r="J222" s="234"/>
    </row>
    <row r="223" spans="1:10" x14ac:dyDescent="0.35">
      <c r="A223" s="234"/>
      <c r="B223" s="234"/>
      <c r="C223" s="234"/>
      <c r="D223" s="235"/>
      <c r="E223" s="234"/>
      <c r="F223" s="234"/>
      <c r="G223" s="234"/>
      <c r="H223" s="234"/>
      <c r="I223" s="234"/>
      <c r="J223" s="234"/>
    </row>
    <row r="224" spans="1:10" x14ac:dyDescent="0.35">
      <c r="A224" s="234"/>
      <c r="B224" s="234"/>
      <c r="C224" s="234"/>
      <c r="D224" s="235"/>
      <c r="E224" s="234"/>
      <c r="F224" s="234"/>
      <c r="G224" s="234"/>
      <c r="H224" s="234"/>
      <c r="I224" s="234"/>
      <c r="J224" s="234"/>
    </row>
    <row r="225" spans="1:10" x14ac:dyDescent="0.35">
      <c r="A225" s="234"/>
      <c r="B225" s="234"/>
      <c r="C225" s="234"/>
      <c r="D225" s="235"/>
      <c r="E225" s="234"/>
      <c r="F225" s="234"/>
      <c r="G225" s="234"/>
      <c r="H225" s="234"/>
      <c r="I225" s="234"/>
      <c r="J225" s="234"/>
    </row>
    <row r="226" spans="1:10" x14ac:dyDescent="0.35">
      <c r="A226" s="234"/>
      <c r="B226" s="234"/>
      <c r="C226" s="234"/>
      <c r="D226" s="235"/>
      <c r="E226" s="234"/>
      <c r="F226" s="234"/>
      <c r="G226" s="234"/>
      <c r="H226" s="234"/>
      <c r="I226" s="234"/>
      <c r="J226" s="234"/>
    </row>
    <row r="227" spans="1:10" x14ac:dyDescent="0.35">
      <c r="A227" s="234"/>
      <c r="B227" s="234"/>
      <c r="C227" s="234"/>
      <c r="D227" s="235"/>
      <c r="E227" s="234"/>
      <c r="F227" s="234"/>
      <c r="G227" s="234"/>
      <c r="H227" s="234"/>
      <c r="I227" s="234"/>
      <c r="J227" s="234"/>
    </row>
    <row r="228" spans="1:10" x14ac:dyDescent="0.35">
      <c r="A228" s="234"/>
      <c r="B228" s="234"/>
      <c r="C228" s="234"/>
      <c r="D228" s="235"/>
      <c r="E228" s="234"/>
      <c r="F228" s="234"/>
      <c r="G228" s="234"/>
      <c r="H228" s="234"/>
      <c r="I228" s="234"/>
      <c r="J228" s="234"/>
    </row>
    <row r="229" spans="1:10" x14ac:dyDescent="0.35">
      <c r="A229" s="234"/>
      <c r="B229" s="234"/>
      <c r="C229" s="234"/>
      <c r="D229" s="235"/>
      <c r="E229" s="234"/>
      <c r="F229" s="234"/>
      <c r="G229" s="234"/>
      <c r="H229" s="234"/>
      <c r="I229" s="234"/>
      <c r="J229" s="234"/>
    </row>
    <row r="230" spans="1:10" x14ac:dyDescent="0.35">
      <c r="A230" s="234"/>
      <c r="B230" s="234"/>
      <c r="C230" s="234"/>
      <c r="D230" s="235"/>
      <c r="E230" s="234"/>
      <c r="F230" s="234"/>
      <c r="G230" s="234"/>
      <c r="H230" s="234"/>
      <c r="I230" s="234"/>
      <c r="J230" s="234"/>
    </row>
    <row r="231" spans="1:10" x14ac:dyDescent="0.35">
      <c r="A231" s="234"/>
      <c r="B231" s="234"/>
      <c r="C231" s="234"/>
      <c r="D231" s="235"/>
      <c r="E231" s="234"/>
      <c r="F231" s="234"/>
      <c r="G231" s="234"/>
      <c r="H231" s="234"/>
      <c r="I231" s="234"/>
      <c r="J231" s="234"/>
    </row>
    <row r="232" spans="1:10" x14ac:dyDescent="0.35">
      <c r="A232" s="234"/>
      <c r="B232" s="234"/>
      <c r="C232" s="234"/>
      <c r="D232" s="235"/>
      <c r="E232" s="234"/>
      <c r="F232" s="234"/>
      <c r="G232" s="234"/>
      <c r="H232" s="234"/>
      <c r="I232" s="234"/>
      <c r="J232" s="234"/>
    </row>
    <row r="233" spans="1:10" x14ac:dyDescent="0.35">
      <c r="A233" s="234"/>
      <c r="B233" s="234"/>
      <c r="C233" s="234"/>
      <c r="D233" s="235"/>
      <c r="E233" s="234"/>
      <c r="F233" s="234"/>
      <c r="G233" s="234"/>
      <c r="H233" s="234"/>
      <c r="I233" s="234"/>
      <c r="J233" s="234"/>
    </row>
    <row r="234" spans="1:10" x14ac:dyDescent="0.35">
      <c r="A234" s="234"/>
      <c r="B234" s="234"/>
      <c r="C234" s="234"/>
      <c r="D234" s="235"/>
      <c r="E234" s="234"/>
      <c r="F234" s="234"/>
      <c r="G234" s="234"/>
      <c r="H234" s="234"/>
      <c r="I234" s="234"/>
      <c r="J234" s="234"/>
    </row>
    <row r="235" spans="1:10" x14ac:dyDescent="0.35">
      <c r="A235" s="234"/>
      <c r="B235" s="234"/>
      <c r="C235" s="234"/>
      <c r="D235" s="235"/>
      <c r="E235" s="234"/>
      <c r="F235" s="234"/>
      <c r="G235" s="234"/>
      <c r="H235" s="234"/>
      <c r="I235" s="234"/>
      <c r="J235" s="234"/>
    </row>
    <row r="236" spans="1:10" x14ac:dyDescent="0.35">
      <c r="A236" s="234"/>
      <c r="B236" s="234"/>
      <c r="C236" s="234"/>
      <c r="D236" s="235"/>
      <c r="E236" s="234"/>
      <c r="F236" s="234"/>
      <c r="G236" s="234"/>
      <c r="H236" s="234"/>
      <c r="I236" s="234"/>
      <c r="J236" s="234"/>
    </row>
    <row r="237" spans="1:10" x14ac:dyDescent="0.35">
      <c r="A237" s="234"/>
      <c r="B237" s="234"/>
      <c r="C237" s="234"/>
      <c r="D237" s="235"/>
      <c r="E237" s="234"/>
      <c r="F237" s="234"/>
      <c r="G237" s="234"/>
      <c r="H237" s="234"/>
      <c r="I237" s="234"/>
      <c r="J237" s="234"/>
    </row>
    <row r="238" spans="1:10" x14ac:dyDescent="0.35">
      <c r="A238" s="234"/>
      <c r="B238" s="234"/>
      <c r="C238" s="234"/>
      <c r="D238" s="235"/>
      <c r="E238" s="234"/>
      <c r="F238" s="234"/>
      <c r="G238" s="234"/>
      <c r="H238" s="234"/>
      <c r="I238" s="234"/>
      <c r="J238" s="234"/>
    </row>
    <row r="239" spans="1:10" x14ac:dyDescent="0.35">
      <c r="A239" s="234"/>
      <c r="B239" s="234"/>
      <c r="C239" s="234"/>
      <c r="D239" s="235"/>
      <c r="E239" s="234"/>
      <c r="F239" s="234"/>
      <c r="G239" s="234"/>
      <c r="H239" s="234"/>
      <c r="I239" s="234"/>
      <c r="J239" s="234"/>
    </row>
    <row r="240" spans="1:10" x14ac:dyDescent="0.35">
      <c r="A240" s="234"/>
      <c r="B240" s="234"/>
      <c r="C240" s="234"/>
      <c r="D240" s="235"/>
      <c r="E240" s="234"/>
      <c r="F240" s="234"/>
      <c r="G240" s="234"/>
      <c r="H240" s="234"/>
      <c r="I240" s="234"/>
      <c r="J240" s="234"/>
    </row>
    <row r="241" spans="1:10" x14ac:dyDescent="0.35">
      <c r="A241" s="234"/>
      <c r="B241" s="234"/>
      <c r="C241" s="234"/>
      <c r="D241" s="235"/>
      <c r="E241" s="234"/>
      <c r="F241" s="234"/>
      <c r="G241" s="234"/>
      <c r="H241" s="234"/>
      <c r="I241" s="234"/>
      <c r="J241" s="234"/>
    </row>
    <row r="242" spans="1:10" x14ac:dyDescent="0.35">
      <c r="A242" s="234"/>
      <c r="B242" s="234"/>
      <c r="C242" s="234"/>
      <c r="D242" s="235"/>
      <c r="E242" s="234"/>
      <c r="F242" s="234"/>
      <c r="G242" s="234"/>
      <c r="H242" s="234"/>
      <c r="I242" s="234"/>
      <c r="J242" s="234"/>
    </row>
    <row r="243" spans="1:10" x14ac:dyDescent="0.35">
      <c r="A243" s="234"/>
      <c r="B243" s="234"/>
      <c r="C243" s="234"/>
      <c r="D243" s="235"/>
      <c r="E243" s="234"/>
      <c r="F243" s="234"/>
      <c r="G243" s="234"/>
      <c r="H243" s="234"/>
      <c r="I243" s="234"/>
      <c r="J243" s="234"/>
    </row>
    <row r="244" spans="1:10" x14ac:dyDescent="0.35">
      <c r="A244" s="234"/>
      <c r="B244" s="234"/>
      <c r="C244" s="234"/>
      <c r="D244" s="235"/>
      <c r="E244" s="234"/>
      <c r="F244" s="234"/>
      <c r="G244" s="234"/>
      <c r="H244" s="234"/>
      <c r="I244" s="234"/>
      <c r="J244" s="234"/>
    </row>
    <row r="245" spans="1:10" x14ac:dyDescent="0.35">
      <c r="A245" s="234"/>
      <c r="B245" s="234"/>
      <c r="C245" s="234"/>
      <c r="D245" s="235"/>
      <c r="E245" s="234"/>
      <c r="F245" s="234"/>
      <c r="G245" s="234"/>
      <c r="H245" s="234"/>
      <c r="I245" s="234"/>
      <c r="J245" s="234"/>
    </row>
    <row r="246" spans="1:10" x14ac:dyDescent="0.35">
      <c r="A246" s="234"/>
      <c r="B246" s="234"/>
      <c r="C246" s="234"/>
      <c r="D246" s="235"/>
      <c r="E246" s="234"/>
      <c r="F246" s="234"/>
      <c r="G246" s="234"/>
      <c r="H246" s="234"/>
      <c r="I246" s="234"/>
      <c r="J246" s="234"/>
    </row>
    <row r="247" spans="1:10" x14ac:dyDescent="0.35">
      <c r="A247" s="234"/>
      <c r="B247" s="234"/>
      <c r="C247" s="234"/>
      <c r="D247" s="235"/>
      <c r="E247" s="234"/>
      <c r="F247" s="234"/>
      <c r="G247" s="234"/>
      <c r="H247" s="234"/>
      <c r="I247" s="234"/>
      <c r="J247" s="234"/>
    </row>
    <row r="248" spans="1:10" x14ac:dyDescent="0.35">
      <c r="A248" s="234"/>
      <c r="B248" s="234"/>
      <c r="C248" s="234"/>
      <c r="D248" s="235"/>
      <c r="E248" s="234"/>
      <c r="F248" s="234"/>
      <c r="G248" s="234"/>
      <c r="H248" s="234"/>
      <c r="I248" s="234"/>
      <c r="J248" s="234"/>
    </row>
    <row r="249" spans="1:10" x14ac:dyDescent="0.35">
      <c r="A249" s="234"/>
      <c r="B249" s="234"/>
      <c r="C249" s="234"/>
      <c r="D249" s="235"/>
      <c r="E249" s="234"/>
      <c r="F249" s="234"/>
      <c r="G249" s="234"/>
      <c r="H249" s="234"/>
      <c r="I249" s="234"/>
      <c r="J249" s="234"/>
    </row>
    <row r="250" spans="1:10" x14ac:dyDescent="0.35">
      <c r="A250" s="234"/>
      <c r="B250" s="234"/>
      <c r="C250" s="234"/>
      <c r="D250" s="235"/>
      <c r="E250" s="234"/>
      <c r="F250" s="234"/>
      <c r="G250" s="234"/>
      <c r="H250" s="234"/>
      <c r="I250" s="234"/>
      <c r="J250" s="234"/>
    </row>
    <row r="251" spans="1:10" x14ac:dyDescent="0.35">
      <c r="A251" s="234"/>
      <c r="B251" s="234"/>
      <c r="C251" s="234"/>
      <c r="D251" s="235"/>
      <c r="E251" s="234"/>
      <c r="F251" s="234"/>
      <c r="G251" s="234"/>
      <c r="H251" s="234"/>
      <c r="I251" s="234"/>
      <c r="J251" s="234"/>
    </row>
    <row r="252" spans="1:10" x14ac:dyDescent="0.35">
      <c r="A252" s="234"/>
      <c r="B252" s="234"/>
      <c r="C252" s="234"/>
      <c r="D252" s="235"/>
      <c r="E252" s="234"/>
      <c r="F252" s="234"/>
      <c r="G252" s="234"/>
      <c r="H252" s="234"/>
      <c r="I252" s="234"/>
      <c r="J252" s="234"/>
    </row>
    <row r="253" spans="1:10" x14ac:dyDescent="0.35">
      <c r="A253" s="234"/>
      <c r="B253" s="234"/>
      <c r="C253" s="234"/>
      <c r="D253" s="235"/>
      <c r="E253" s="234"/>
      <c r="F253" s="234"/>
      <c r="G253" s="234"/>
      <c r="H253" s="234"/>
      <c r="I253" s="234"/>
      <c r="J253" s="234"/>
    </row>
    <row r="254" spans="1:10" x14ac:dyDescent="0.35">
      <c r="A254" s="234"/>
      <c r="B254" s="234"/>
      <c r="C254" s="234"/>
      <c r="D254" s="235"/>
      <c r="E254" s="234"/>
      <c r="F254" s="234"/>
      <c r="G254" s="234"/>
      <c r="H254" s="234"/>
      <c r="I254" s="234"/>
      <c r="J254" s="234"/>
    </row>
    <row r="255" spans="1:10" x14ac:dyDescent="0.35">
      <c r="A255" s="234"/>
      <c r="B255" s="234"/>
      <c r="C255" s="234"/>
      <c r="D255" s="235"/>
      <c r="E255" s="234"/>
      <c r="F255" s="234"/>
      <c r="G255" s="234"/>
      <c r="H255" s="234"/>
      <c r="I255" s="234"/>
      <c r="J255" s="234"/>
    </row>
    <row r="256" spans="1:10" x14ac:dyDescent="0.35">
      <c r="A256" s="234"/>
      <c r="B256" s="234"/>
      <c r="C256" s="234"/>
      <c r="D256" s="235"/>
      <c r="E256" s="234"/>
      <c r="F256" s="234"/>
      <c r="G256" s="234"/>
      <c r="H256" s="234"/>
      <c r="I256" s="234"/>
      <c r="J256" s="234"/>
    </row>
    <row r="257" spans="1:10" x14ac:dyDescent="0.35">
      <c r="A257" s="234"/>
      <c r="B257" s="234"/>
      <c r="C257" s="234"/>
      <c r="D257" s="235"/>
      <c r="E257" s="234"/>
      <c r="F257" s="234"/>
      <c r="G257" s="234"/>
      <c r="H257" s="234"/>
      <c r="I257" s="234"/>
      <c r="J257" s="234"/>
    </row>
    <row r="258" spans="1:10" x14ac:dyDescent="0.35">
      <c r="A258" s="234"/>
      <c r="B258" s="234"/>
      <c r="C258" s="234"/>
      <c r="D258" s="235"/>
      <c r="E258" s="234"/>
      <c r="F258" s="234"/>
      <c r="G258" s="234"/>
      <c r="H258" s="234"/>
      <c r="I258" s="234"/>
      <c r="J258" s="234"/>
    </row>
    <row r="259" spans="1:10" x14ac:dyDescent="0.35">
      <c r="A259" s="234"/>
      <c r="B259" s="234"/>
      <c r="C259" s="234"/>
      <c r="D259" s="235"/>
      <c r="E259" s="234"/>
      <c r="F259" s="234"/>
      <c r="G259" s="234"/>
      <c r="H259" s="234"/>
      <c r="I259" s="234"/>
      <c r="J259" s="234"/>
    </row>
  </sheetData>
  <mergeCells count="12">
    <mergeCell ref="B71:D71"/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66:D66"/>
    <mergeCell ref="K20:M20"/>
  </mergeCells>
  <conditionalFormatting sqref="J80:M137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H77:J79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G77:G79">
    <cfRule type="cellIs" dxfId="25" priority="1" operator="lessThan">
      <formula>0</formula>
    </cfRule>
    <cfRule type="cellIs" dxfId="24" priority="2" operator="greaterThan">
      <formula>0</formula>
    </cfRule>
  </conditionalFormatting>
  <dataValidations count="5">
    <dataValidation type="list" allowBlank="1" showInputMessage="1" showErrorMessage="1" sqref="D16" xr:uid="{968C43B1-B6CE-4C21-A54E-C3FAC08801DC}">
      <formula1>"TOU, non-TOU"</formula1>
    </dataValidation>
    <dataValidation type="list" allowBlank="1" showInputMessage="1" showErrorMessage="1" sqref="D23 D29" xr:uid="{6830B257-D4F2-4BF8-9A90-1ECFC06AF457}">
      <formula1>"per 30 days, per kWh, per kW, per kVA"</formula1>
    </dataValidation>
    <dataValidation type="list" allowBlank="1" showInputMessage="1" showErrorMessage="1" prompt="Select Charge Unit - monthly, per kWh, per kW" sqref="D72 D62 D67" xr:uid="{1445A7A7-27DA-4835-BFD7-0D27236A84CD}">
      <formula1>"Monthly, per kWh, per kW"</formula1>
    </dataValidation>
    <dataValidation type="list" allowBlank="1" showInputMessage="1" showErrorMessage="1" sqref="E48:E49 E72 E67 E51:E62 E23:E36 E38:E46" xr:uid="{F367BB7A-7245-4D8E-9C24-829371D173CA}">
      <formula1>#REF!</formula1>
    </dataValidation>
    <dataValidation type="list" allowBlank="1" showInputMessage="1" showErrorMessage="1" prompt="Select Charge Unit - per 30 days, per kWh, per kW, per kVA." sqref="D48:D49 D51:D61 D30:D36 D24:D28 D38:D46" xr:uid="{3044B2FA-8446-4704-85B6-176D06C00B27}">
      <formula1>"per 30 days, per kWh, per kW, per kVA"</formula1>
    </dataValidation>
  </dataValidations>
  <printOptions horizontalCentered="1" gridLines="1"/>
  <pageMargins left="0.70866141732283472" right="0.70866141732283472" top="1.7322834645669292" bottom="0.74803149606299213" header="0.31496062992125984" footer="0.35433070866141736"/>
  <pageSetup scale="44" orientation="landscape" r:id="rId1"/>
  <headerFooter scaleWithDoc="0">
    <oddHeader>&amp;R&amp;7Toronto Hydro-Electric System Limited 
EB-2021-0060
Tab 4
Schedule 1
UPDATED: November 30, 2021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400050</xdr:colOff>
                    <xdr:row>16</xdr:row>
                    <xdr:rowOff>146050</xdr:rowOff>
                  </from>
                  <to>
                    <xdr:col>15</xdr:col>
                    <xdr:colOff>660400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438150</xdr:colOff>
                    <xdr:row>17</xdr:row>
                    <xdr:rowOff>31750</xdr:rowOff>
                  </from>
                  <to>
                    <xdr:col>10</xdr:col>
                    <xdr:colOff>171450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4B27-4158-4F53-8847-80DAAB8BB4BD}">
  <dimension ref="A1:S350"/>
  <sheetViews>
    <sheetView topLeftCell="A44" zoomScale="60" zoomScaleNormal="60" workbookViewId="0">
      <selection activeCell="T142" sqref="T142"/>
    </sheetView>
  </sheetViews>
  <sheetFormatPr defaultColWidth="9.26953125" defaultRowHeight="14.5" x14ac:dyDescent="0.35"/>
  <cols>
    <col min="1" max="1" width="1.7265625" style="225" customWidth="1"/>
    <col min="2" max="2" width="145.26953125" style="225" customWidth="1"/>
    <col min="3" max="3" width="1.54296875" style="225" customWidth="1"/>
    <col min="4" max="4" width="15.26953125" style="348" customWidth="1"/>
    <col min="5" max="6" width="0.453125" style="225" customWidth="1"/>
    <col min="7" max="7" width="13.26953125" style="225" customWidth="1"/>
    <col min="8" max="8" width="11.26953125" style="225" bestFit="1" customWidth="1"/>
    <col min="9" max="9" width="17.81640625" style="225" customWidth="1"/>
    <col min="10" max="10" width="1.26953125" style="225" customWidth="1"/>
    <col min="11" max="11" width="12.7265625" style="225" customWidth="1"/>
    <col min="12" max="12" width="11.26953125" style="225" bestFit="1" customWidth="1"/>
    <col min="13" max="13" width="17.26953125" style="225" bestFit="1" customWidth="1"/>
    <col min="14" max="14" width="0.54296875" style="225" customWidth="1"/>
    <col min="15" max="15" width="15.26953125" style="225" bestFit="1" customWidth="1"/>
    <col min="16" max="16" width="10.26953125" style="225" customWidth="1"/>
    <col min="17" max="17" width="1.26953125" style="225" customWidth="1"/>
    <col min="18" max="18" width="0.7265625" style="225" customWidth="1"/>
    <col min="19" max="19" width="1.26953125" style="225" customWidth="1"/>
    <col min="20" max="16384" width="9.26953125" style="225"/>
  </cols>
  <sheetData>
    <row r="1" spans="1:19" ht="20" x14ac:dyDescent="0.35">
      <c r="A1" s="222"/>
      <c r="B1" s="223"/>
      <c r="C1" s="223"/>
      <c r="D1" s="224"/>
      <c r="E1" s="223"/>
      <c r="F1" s="223"/>
      <c r="G1" s="223"/>
      <c r="H1" s="223"/>
      <c r="I1" s="222"/>
      <c r="K1" s="457"/>
      <c r="L1" s="458"/>
      <c r="N1" s="225">
        <v>1</v>
      </c>
    </row>
    <row r="2" spans="1:19" ht="17.5" x14ac:dyDescent="0.35">
      <c r="A2" s="227"/>
      <c r="B2" s="227"/>
      <c r="C2" s="227"/>
      <c r="D2" s="228"/>
      <c r="E2" s="227"/>
      <c r="F2" s="227"/>
      <c r="G2" s="227"/>
      <c r="H2" s="227"/>
      <c r="I2" s="222"/>
      <c r="K2" s="457"/>
      <c r="L2" s="459"/>
    </row>
    <row r="3" spans="1:19" ht="17.5" x14ac:dyDescent="0.35">
      <c r="A3" s="533"/>
      <c r="B3" s="533"/>
      <c r="C3" s="533"/>
      <c r="D3" s="533"/>
      <c r="E3" s="533"/>
      <c r="F3" s="533"/>
      <c r="G3" s="533"/>
      <c r="H3" s="533"/>
      <c r="I3" s="222"/>
      <c r="K3" s="457"/>
      <c r="L3" s="459"/>
    </row>
    <row r="4" spans="1:19" ht="17.5" x14ac:dyDescent="0.35">
      <c r="A4" s="227"/>
      <c r="B4" s="227"/>
      <c r="C4" s="227"/>
      <c r="D4" s="228"/>
      <c r="E4" s="227"/>
      <c r="F4" s="229"/>
      <c r="G4" s="229"/>
      <c r="H4" s="229"/>
      <c r="I4" s="222"/>
      <c r="K4" s="457"/>
      <c r="L4" s="459"/>
    </row>
    <row r="5" spans="1:19" ht="15.5" x14ac:dyDescent="0.35">
      <c r="A5" s="222"/>
      <c r="B5" s="222"/>
      <c r="C5" s="230"/>
      <c r="D5" s="231"/>
      <c r="E5" s="230"/>
      <c r="F5" s="222"/>
      <c r="G5" s="222"/>
      <c r="H5" s="222"/>
      <c r="I5" s="222"/>
      <c r="K5" s="457"/>
      <c r="L5" s="460"/>
      <c r="M5" s="7"/>
      <c r="N5" s="7"/>
      <c r="O5" s="7"/>
      <c r="P5" s="7"/>
      <c r="Q5" s="7"/>
    </row>
    <row r="6" spans="1:19" x14ac:dyDescent="0.35">
      <c r="A6" s="222"/>
      <c r="B6" s="222"/>
      <c r="C6" s="222"/>
      <c r="D6" s="232"/>
      <c r="E6" s="222"/>
      <c r="F6" s="222"/>
      <c r="G6" s="222"/>
      <c r="H6" s="222"/>
      <c r="I6" s="222"/>
      <c r="K6" s="457"/>
      <c r="L6" s="460"/>
      <c r="M6" s="7"/>
      <c r="N6" s="7"/>
      <c r="O6" s="7"/>
      <c r="P6" s="7"/>
      <c r="Q6" s="7"/>
    </row>
    <row r="7" spans="1:19" x14ac:dyDescent="0.35">
      <c r="A7" s="222"/>
      <c r="B7" s="222"/>
      <c r="C7" s="222"/>
      <c r="D7" s="232"/>
      <c r="E7" s="222"/>
      <c r="F7" s="222"/>
      <c r="G7" s="222"/>
      <c r="H7" s="222"/>
      <c r="I7" s="222"/>
      <c r="K7" s="457"/>
      <c r="L7" s="460"/>
      <c r="M7" s="7"/>
      <c r="N7" s="7"/>
      <c r="O7" s="7"/>
      <c r="P7" s="7"/>
      <c r="Q7" s="7"/>
    </row>
    <row r="8" spans="1:19" x14ac:dyDescent="0.35">
      <c r="A8" s="233"/>
      <c r="B8" s="222"/>
      <c r="C8" s="222"/>
      <c r="D8" s="232"/>
      <c r="E8" s="222"/>
      <c r="F8" s="222"/>
      <c r="G8" s="222"/>
      <c r="H8" s="222"/>
      <c r="I8" s="222"/>
      <c r="L8" s="7"/>
      <c r="M8" s="7"/>
      <c r="N8" s="7"/>
      <c r="O8" s="7"/>
      <c r="P8" s="7"/>
      <c r="Q8" s="7"/>
    </row>
    <row r="9" spans="1:19" x14ac:dyDescent="0.35">
      <c r="A9" s="234"/>
      <c r="B9" s="234"/>
      <c r="C9" s="234"/>
      <c r="D9" s="235"/>
      <c r="E9" s="234"/>
      <c r="F9" s="234"/>
      <c r="G9" s="234"/>
      <c r="H9" s="234"/>
      <c r="L9" s="7"/>
      <c r="M9" s="7"/>
      <c r="N9" s="7"/>
      <c r="O9" s="7"/>
      <c r="P9" s="7"/>
      <c r="Q9" s="7"/>
    </row>
    <row r="10" spans="1:19" ht="18" x14ac:dyDescent="0.4">
      <c r="A10" s="234"/>
      <c r="B10" s="532" t="s">
        <v>0</v>
      </c>
      <c r="C10" s="532"/>
      <c r="D10" s="532"/>
      <c r="E10" s="532"/>
      <c r="F10" s="532"/>
      <c r="G10" s="532"/>
      <c r="H10" s="532"/>
      <c r="I10" s="532"/>
      <c r="L10" s="7"/>
      <c r="M10" s="7"/>
      <c r="N10" s="7"/>
      <c r="O10" s="7"/>
      <c r="P10" s="7"/>
      <c r="Q10" s="7"/>
    </row>
    <row r="11" spans="1:19" ht="18" x14ac:dyDescent="0.4">
      <c r="A11" s="234"/>
      <c r="B11" s="532" t="s">
        <v>1</v>
      </c>
      <c r="C11" s="532"/>
      <c r="D11" s="532"/>
      <c r="E11" s="532"/>
      <c r="F11" s="532"/>
      <c r="G11" s="532"/>
      <c r="H11" s="532"/>
      <c r="I11" s="532"/>
      <c r="L11" s="7"/>
      <c r="M11" s="7"/>
      <c r="N11" s="7"/>
      <c r="Q11" s="346"/>
    </row>
    <row r="12" spans="1:19" x14ac:dyDescent="0.35">
      <c r="A12" s="234"/>
      <c r="B12" s="234"/>
      <c r="C12" s="234"/>
      <c r="D12" s="235"/>
      <c r="E12" s="234"/>
      <c r="F12" s="234"/>
      <c r="G12" s="234"/>
      <c r="H12" s="234"/>
      <c r="L12" s="7"/>
      <c r="M12" s="7"/>
      <c r="N12" s="7"/>
      <c r="Q12" s="346"/>
    </row>
    <row r="13" spans="1:19" x14ac:dyDescent="0.35">
      <c r="A13" s="234"/>
      <c r="B13" s="234"/>
      <c r="C13" s="234"/>
      <c r="D13" s="235"/>
      <c r="E13" s="234"/>
      <c r="F13" s="234"/>
      <c r="G13" s="234"/>
      <c r="H13" s="234"/>
      <c r="L13" s="7"/>
      <c r="M13" s="7"/>
      <c r="N13" s="7"/>
      <c r="Q13" s="346"/>
    </row>
    <row r="14" spans="1:19" ht="15.5" x14ac:dyDescent="0.35">
      <c r="A14" s="234"/>
      <c r="B14" s="236" t="s">
        <v>2</v>
      </c>
      <c r="C14" s="234"/>
      <c r="D14" s="534" t="s">
        <v>85</v>
      </c>
      <c r="E14" s="534"/>
      <c r="F14" s="534"/>
      <c r="G14" s="534"/>
      <c r="H14" s="534"/>
      <c r="I14" s="534"/>
      <c r="J14" s="534"/>
      <c r="K14" s="534"/>
      <c r="L14" s="7"/>
      <c r="M14" s="7"/>
      <c r="N14" s="7"/>
      <c r="O14" s="7"/>
      <c r="P14" s="7"/>
      <c r="Q14" s="7"/>
    </row>
    <row r="15" spans="1:19" ht="15.5" x14ac:dyDescent="0.35">
      <c r="A15" s="234"/>
      <c r="B15" s="237"/>
      <c r="C15" s="234"/>
      <c r="D15" s="238"/>
      <c r="E15" s="238"/>
      <c r="F15" s="239"/>
      <c r="G15" s="239"/>
      <c r="H15" s="239"/>
      <c r="I15" s="239"/>
      <c r="J15" s="240"/>
      <c r="K15" s="240"/>
      <c r="L15" s="355"/>
      <c r="M15" s="461"/>
      <c r="N15" s="355"/>
      <c r="O15" s="355"/>
      <c r="P15" s="355"/>
      <c r="Q15" s="355"/>
      <c r="R15" s="240"/>
      <c r="S15" s="240"/>
    </row>
    <row r="16" spans="1:19" ht="15.5" x14ac:dyDescent="0.35">
      <c r="A16" s="234"/>
      <c r="B16" s="236" t="s">
        <v>4</v>
      </c>
      <c r="C16" s="234"/>
      <c r="D16" s="241" t="s">
        <v>73</v>
      </c>
      <c r="E16" s="238"/>
      <c r="F16" s="239"/>
      <c r="G16" s="435" t="s">
        <v>86</v>
      </c>
      <c r="H16" s="239"/>
      <c r="I16" s="242"/>
      <c r="J16" s="240"/>
      <c r="K16" s="243"/>
      <c r="L16" s="240"/>
      <c r="M16" s="242"/>
      <c r="N16" s="240"/>
      <c r="O16" s="244"/>
      <c r="P16" s="245"/>
      <c r="Q16" s="240"/>
      <c r="R16" s="240"/>
      <c r="S16" s="240"/>
    </row>
    <row r="17" spans="1:19" ht="15.5" x14ac:dyDescent="0.35">
      <c r="A17" s="234"/>
      <c r="B17" s="237"/>
      <c r="C17" s="234"/>
      <c r="D17" s="238"/>
      <c r="E17" s="238"/>
      <c r="F17" s="238"/>
      <c r="G17" s="439">
        <v>1800</v>
      </c>
      <c r="H17" s="437" t="s">
        <v>75</v>
      </c>
      <c r="I17" s="238"/>
    </row>
    <row r="18" spans="1:19" x14ac:dyDescent="0.35">
      <c r="A18" s="234"/>
      <c r="B18" s="246"/>
      <c r="C18" s="234"/>
      <c r="D18" s="247"/>
      <c r="E18" s="248"/>
      <c r="F18" s="234"/>
      <c r="G18" s="439">
        <v>2000</v>
      </c>
      <c r="H18" s="248" t="s">
        <v>76</v>
      </c>
      <c r="I18" s="234"/>
    </row>
    <row r="19" spans="1:19" x14ac:dyDescent="0.35">
      <c r="A19" s="234"/>
      <c r="B19" s="438"/>
      <c r="C19" s="234"/>
      <c r="D19" s="247" t="s">
        <v>6</v>
      </c>
      <c r="E19" s="234"/>
      <c r="F19" s="234"/>
      <c r="G19" s="439">
        <v>900000</v>
      </c>
      <c r="H19" s="437" t="s">
        <v>7</v>
      </c>
      <c r="I19" s="234"/>
      <c r="M19" s="440"/>
    </row>
    <row r="20" spans="1:19" s="22" customFormat="1" x14ac:dyDescent="0.35">
      <c r="A20" s="20"/>
      <c r="B20" s="43"/>
      <c r="C20" s="20"/>
      <c r="D20" s="51"/>
      <c r="E20" s="50"/>
      <c r="F20" s="20"/>
      <c r="G20" s="523" t="s">
        <v>8</v>
      </c>
      <c r="H20" s="524"/>
      <c r="I20" s="525"/>
      <c r="J20" s="20"/>
      <c r="K20" s="523" t="s">
        <v>9</v>
      </c>
      <c r="L20" s="524"/>
      <c r="M20" s="525"/>
      <c r="N20" s="20"/>
      <c r="O20" s="523" t="s">
        <v>10</v>
      </c>
      <c r="P20" s="525"/>
      <c r="Q20" s="251"/>
      <c r="R20" s="251"/>
    </row>
    <row r="21" spans="1:19" x14ac:dyDescent="0.35">
      <c r="A21" s="234"/>
      <c r="B21" s="252"/>
      <c r="C21" s="234"/>
      <c r="D21" s="526" t="s">
        <v>11</v>
      </c>
      <c r="E21" s="247"/>
      <c r="F21" s="234"/>
      <c r="G21" s="256" t="s">
        <v>12</v>
      </c>
      <c r="H21" s="254" t="s">
        <v>13</v>
      </c>
      <c r="I21" s="255" t="s">
        <v>14</v>
      </c>
      <c r="K21" s="256" t="s">
        <v>12</v>
      </c>
      <c r="L21" s="254" t="s">
        <v>13</v>
      </c>
      <c r="M21" s="255" t="s">
        <v>14</v>
      </c>
      <c r="N21" s="234"/>
      <c r="O21" s="528" t="s">
        <v>15</v>
      </c>
      <c r="P21" s="530" t="s">
        <v>16</v>
      </c>
      <c r="Q21" s="240"/>
      <c r="R21" s="240"/>
    </row>
    <row r="22" spans="1:19" x14ac:dyDescent="0.35">
      <c r="A22" s="234"/>
      <c r="B22" s="252"/>
      <c r="C22" s="234"/>
      <c r="D22" s="527"/>
      <c r="E22" s="247"/>
      <c r="F22" s="234"/>
      <c r="G22" s="259" t="s">
        <v>17</v>
      </c>
      <c r="H22" s="258"/>
      <c r="I22" s="258" t="s">
        <v>17</v>
      </c>
      <c r="K22" s="259" t="s">
        <v>17</v>
      </c>
      <c r="L22" s="258"/>
      <c r="M22" s="258" t="s">
        <v>17</v>
      </c>
      <c r="N22" s="234"/>
      <c r="O22" s="529"/>
      <c r="P22" s="531"/>
      <c r="Q22" s="240"/>
      <c r="R22" s="240"/>
    </row>
    <row r="23" spans="1:19" s="22" customFormat="1" x14ac:dyDescent="0.35">
      <c r="A23" s="20"/>
      <c r="B23" s="57" t="s">
        <v>18</v>
      </c>
      <c r="C23" s="58"/>
      <c r="D23" s="59" t="s">
        <v>19</v>
      </c>
      <c r="E23" s="58"/>
      <c r="F23" s="27"/>
      <c r="G23" s="60">
        <v>968.5</v>
      </c>
      <c r="H23" s="61">
        <v>1</v>
      </c>
      <c r="I23" s="62">
        <f t="shared" ref="I23:I32" si="0">H23*G23</f>
        <v>968.5</v>
      </c>
      <c r="J23" s="63"/>
      <c r="K23" s="60">
        <v>982.93</v>
      </c>
      <c r="L23" s="61">
        <v>1</v>
      </c>
      <c r="M23" s="62">
        <f t="shared" ref="M23:M32" si="1">L23*K23</f>
        <v>982.93</v>
      </c>
      <c r="N23" s="63"/>
      <c r="O23" s="64">
        <f t="shared" ref="O23:O59" si="2">M23-I23</f>
        <v>14.42999999999995</v>
      </c>
      <c r="P23" s="65">
        <f t="shared" ref="P23:P59" si="3">IF(OR(I23=0,M23=0),"",(O23/I23))</f>
        <v>1.4899328859060351E-2</v>
      </c>
      <c r="Q23" s="66"/>
      <c r="R23" s="66"/>
      <c r="S23" s="260"/>
    </row>
    <row r="24" spans="1:19" x14ac:dyDescent="0.35">
      <c r="A24" s="234"/>
      <c r="B24" s="261" t="s">
        <v>22</v>
      </c>
      <c r="C24" s="262"/>
      <c r="D24" s="263" t="s">
        <v>77</v>
      </c>
      <c r="E24" s="262"/>
      <c r="F24" s="264"/>
      <c r="G24" s="300">
        <v>-0.32440000000000002</v>
      </c>
      <c r="H24" s="360">
        <f t="shared" ref="H24:H28" si="4">$G$18</f>
        <v>2000</v>
      </c>
      <c r="I24" s="267">
        <f t="shared" si="0"/>
        <v>-648.80000000000007</v>
      </c>
      <c r="K24" s="300">
        <v>0</v>
      </c>
      <c r="L24" s="360">
        <f t="shared" ref="L24:L28" si="5">$G$18</f>
        <v>2000</v>
      </c>
      <c r="M24" s="267">
        <f t="shared" si="1"/>
        <v>0</v>
      </c>
      <c r="N24" s="264"/>
      <c r="O24" s="268">
        <f t="shared" si="2"/>
        <v>648.80000000000007</v>
      </c>
      <c r="P24" s="269" t="str">
        <f t="shared" si="3"/>
        <v/>
      </c>
      <c r="Q24" s="240"/>
      <c r="R24" s="240"/>
    </row>
    <row r="25" spans="1:19" x14ac:dyDescent="0.35">
      <c r="A25" s="234"/>
      <c r="B25" s="261" t="s">
        <v>23</v>
      </c>
      <c r="C25" s="262"/>
      <c r="D25" s="263" t="s">
        <v>77</v>
      </c>
      <c r="E25" s="262"/>
      <c r="F25" s="264"/>
      <c r="G25" s="300">
        <v>-5.1999999999999998E-2</v>
      </c>
      <c r="H25" s="360">
        <f t="shared" si="4"/>
        <v>2000</v>
      </c>
      <c r="I25" s="267">
        <f t="shared" si="0"/>
        <v>-104</v>
      </c>
      <c r="K25" s="300">
        <v>0</v>
      </c>
      <c r="L25" s="360">
        <f t="shared" si="5"/>
        <v>2000</v>
      </c>
      <c r="M25" s="267">
        <f t="shared" si="1"/>
        <v>0</v>
      </c>
      <c r="N25" s="264"/>
      <c r="O25" s="268">
        <f t="shared" si="2"/>
        <v>104</v>
      </c>
      <c r="P25" s="269" t="str">
        <f t="shared" si="3"/>
        <v/>
      </c>
      <c r="Q25" s="240"/>
      <c r="R25" s="240"/>
    </row>
    <row r="26" spans="1:19" x14ac:dyDescent="0.35">
      <c r="A26" s="234"/>
      <c r="B26" s="261" t="s">
        <v>24</v>
      </c>
      <c r="C26" s="262"/>
      <c r="D26" s="263" t="s">
        <v>77</v>
      </c>
      <c r="E26" s="262"/>
      <c r="F26" s="264"/>
      <c r="G26" s="300">
        <v>-5.9999999999999995E-4</v>
      </c>
      <c r="H26" s="360">
        <f t="shared" si="4"/>
        <v>2000</v>
      </c>
      <c r="I26" s="267">
        <f t="shared" si="0"/>
        <v>-1.2</v>
      </c>
      <c r="K26" s="300">
        <v>-5.9999999999999995E-4</v>
      </c>
      <c r="L26" s="360">
        <f t="shared" si="5"/>
        <v>2000</v>
      </c>
      <c r="M26" s="267">
        <f t="shared" si="1"/>
        <v>-1.2</v>
      </c>
      <c r="N26" s="264"/>
      <c r="O26" s="268">
        <f t="shared" si="2"/>
        <v>0</v>
      </c>
      <c r="P26" s="269">
        <f t="shared" si="3"/>
        <v>0</v>
      </c>
      <c r="Q26" s="240"/>
      <c r="R26" s="240"/>
    </row>
    <row r="27" spans="1:19" x14ac:dyDescent="0.35">
      <c r="A27" s="234"/>
      <c r="B27" s="261" t="s">
        <v>87</v>
      </c>
      <c r="C27" s="262"/>
      <c r="D27" s="263" t="s">
        <v>77</v>
      </c>
      <c r="E27" s="262"/>
      <c r="F27" s="264"/>
      <c r="G27" s="300">
        <v>0</v>
      </c>
      <c r="H27" s="360">
        <f t="shared" si="4"/>
        <v>2000</v>
      </c>
      <c r="I27" s="267">
        <f t="shared" si="0"/>
        <v>0</v>
      </c>
      <c r="K27" s="300">
        <v>0</v>
      </c>
      <c r="L27" s="360">
        <f t="shared" si="5"/>
        <v>2000</v>
      </c>
      <c r="M27" s="267">
        <f t="shared" si="1"/>
        <v>0</v>
      </c>
      <c r="N27" s="264"/>
      <c r="O27" s="268">
        <f t="shared" si="2"/>
        <v>0</v>
      </c>
      <c r="P27" s="269" t="str">
        <f t="shared" si="3"/>
        <v/>
      </c>
      <c r="Q27" s="240"/>
      <c r="R27" s="240"/>
    </row>
    <row r="28" spans="1:19" x14ac:dyDescent="0.35">
      <c r="A28" s="234"/>
      <c r="B28" s="261" t="s">
        <v>26</v>
      </c>
      <c r="C28" s="262"/>
      <c r="D28" s="263" t="s">
        <v>77</v>
      </c>
      <c r="E28" s="262"/>
      <c r="F28" s="264"/>
      <c r="G28" s="359">
        <v>0</v>
      </c>
      <c r="H28" s="360">
        <f t="shared" si="4"/>
        <v>2000</v>
      </c>
      <c r="I28" s="267">
        <f t="shared" si="0"/>
        <v>0</v>
      </c>
      <c r="J28" s="264"/>
      <c r="K28" s="359">
        <v>0</v>
      </c>
      <c r="L28" s="360">
        <f t="shared" si="5"/>
        <v>2000</v>
      </c>
      <c r="M28" s="267">
        <f t="shared" si="1"/>
        <v>0</v>
      </c>
      <c r="N28" s="264"/>
      <c r="O28" s="268">
        <f t="shared" si="2"/>
        <v>0</v>
      </c>
      <c r="P28" s="269" t="str">
        <f t="shared" si="3"/>
        <v/>
      </c>
      <c r="Q28" s="240"/>
      <c r="R28" s="240"/>
    </row>
    <row r="29" spans="1:19" x14ac:dyDescent="0.35">
      <c r="A29" s="234"/>
      <c r="B29" s="261" t="s">
        <v>27</v>
      </c>
      <c r="C29" s="262"/>
      <c r="D29" s="263" t="s">
        <v>77</v>
      </c>
      <c r="E29" s="262"/>
      <c r="F29" s="264"/>
      <c r="G29" s="300">
        <v>0</v>
      </c>
      <c r="H29" s="360">
        <f>$G$18</f>
        <v>2000</v>
      </c>
      <c r="I29" s="267">
        <f t="shared" si="0"/>
        <v>0</v>
      </c>
      <c r="K29" s="300">
        <v>-0.2757</v>
      </c>
      <c r="L29" s="360">
        <f>$G$18</f>
        <v>2000</v>
      </c>
      <c r="M29" s="267">
        <f t="shared" si="1"/>
        <v>-551.4</v>
      </c>
      <c r="N29" s="264"/>
      <c r="O29" s="268">
        <f t="shared" si="2"/>
        <v>-551.4</v>
      </c>
      <c r="P29" s="269" t="str">
        <f t="shared" si="3"/>
        <v/>
      </c>
      <c r="Q29" s="240"/>
      <c r="R29" s="240"/>
    </row>
    <row r="30" spans="1:19" x14ac:dyDescent="0.35">
      <c r="A30" s="234"/>
      <c r="B30" s="261" t="s">
        <v>78</v>
      </c>
      <c r="C30" s="262"/>
      <c r="D30" s="263" t="s">
        <v>77</v>
      </c>
      <c r="E30" s="262"/>
      <c r="F30" s="264"/>
      <c r="G30" s="300">
        <v>-5.2699999999999997E-2</v>
      </c>
      <c r="H30" s="360">
        <f>$G$18</f>
        <v>2000</v>
      </c>
      <c r="I30" s="267">
        <f t="shared" si="0"/>
        <v>-105.39999999999999</v>
      </c>
      <c r="K30" s="300">
        <v>-5.2699999999999997E-2</v>
      </c>
      <c r="L30" s="360">
        <f>$G$18</f>
        <v>2000</v>
      </c>
      <c r="M30" s="267">
        <f t="shared" si="1"/>
        <v>-105.39999999999999</v>
      </c>
      <c r="N30" s="264"/>
      <c r="O30" s="268">
        <f t="shared" si="2"/>
        <v>0</v>
      </c>
      <c r="P30" s="269">
        <f t="shared" si="3"/>
        <v>0</v>
      </c>
      <c r="Q30" s="240"/>
      <c r="R30" s="240"/>
    </row>
    <row r="31" spans="1:19" x14ac:dyDescent="0.35">
      <c r="A31" s="234"/>
      <c r="B31" s="261" t="s">
        <v>29</v>
      </c>
      <c r="C31" s="262"/>
      <c r="D31" s="263" t="s">
        <v>19</v>
      </c>
      <c r="E31" s="262"/>
      <c r="F31" s="264"/>
      <c r="G31" s="265">
        <v>-5.18</v>
      </c>
      <c r="H31" s="266">
        <v>1</v>
      </c>
      <c r="I31" s="267">
        <f t="shared" si="0"/>
        <v>-5.18</v>
      </c>
      <c r="J31" s="264"/>
      <c r="K31" s="265">
        <v>0</v>
      </c>
      <c r="L31" s="266">
        <v>1</v>
      </c>
      <c r="M31" s="267">
        <f t="shared" si="1"/>
        <v>0</v>
      </c>
      <c r="N31" s="264"/>
      <c r="O31" s="268">
        <f t="shared" si="2"/>
        <v>5.18</v>
      </c>
      <c r="P31" s="269" t="str">
        <f t="shared" si="3"/>
        <v/>
      </c>
      <c r="Q31" s="240"/>
      <c r="R31" s="240"/>
    </row>
    <row r="32" spans="1:19" x14ac:dyDescent="0.35">
      <c r="A32" s="234"/>
      <c r="B32" s="261" t="s">
        <v>29</v>
      </c>
      <c r="C32" s="262"/>
      <c r="D32" s="263" t="s">
        <v>77</v>
      </c>
      <c r="E32" s="262"/>
      <c r="F32" s="264"/>
      <c r="G32" s="300">
        <v>1.24E-2</v>
      </c>
      <c r="H32" s="360">
        <f t="shared" ref="H32" si="6">$G$18</f>
        <v>2000</v>
      </c>
      <c r="I32" s="267">
        <f t="shared" si="0"/>
        <v>24.8</v>
      </c>
      <c r="J32" s="264"/>
      <c r="K32" s="300">
        <v>0</v>
      </c>
      <c r="L32" s="360">
        <f t="shared" ref="L32" si="7">$G$18</f>
        <v>2000</v>
      </c>
      <c r="M32" s="267">
        <f t="shared" si="1"/>
        <v>0</v>
      </c>
      <c r="N32" s="264"/>
      <c r="O32" s="268">
        <f t="shared" si="2"/>
        <v>-24.8</v>
      </c>
      <c r="P32" s="269" t="str">
        <f t="shared" si="3"/>
        <v/>
      </c>
      <c r="Q32" s="240"/>
      <c r="R32" s="240"/>
    </row>
    <row r="33" spans="1:19" x14ac:dyDescent="0.35">
      <c r="A33" s="234"/>
      <c r="B33" s="261" t="s">
        <v>30</v>
      </c>
      <c r="C33" s="262"/>
      <c r="D33" s="263" t="s">
        <v>77</v>
      </c>
      <c r="E33" s="262"/>
      <c r="F33" s="264"/>
      <c r="G33" s="104">
        <v>6.8212999999999999</v>
      </c>
      <c r="H33" s="360">
        <f>$G$18</f>
        <v>2000</v>
      </c>
      <c r="I33" s="274">
        <f>H33*G33</f>
        <v>13642.6</v>
      </c>
      <c r="J33" s="264"/>
      <c r="K33" s="104">
        <v>6.9229000000000003</v>
      </c>
      <c r="L33" s="360">
        <f>$G$18</f>
        <v>2000</v>
      </c>
      <c r="M33" s="274">
        <f>L33*K33</f>
        <v>13845.800000000001</v>
      </c>
      <c r="N33" s="264"/>
      <c r="O33" s="268">
        <f t="shared" si="2"/>
        <v>203.20000000000073</v>
      </c>
      <c r="P33" s="269">
        <f t="shared" si="3"/>
        <v>1.4894521572134396E-2</v>
      </c>
      <c r="Q33" s="240"/>
      <c r="R33" s="240"/>
    </row>
    <row r="34" spans="1:19" s="22" customFormat="1" x14ac:dyDescent="0.35">
      <c r="A34" s="20"/>
      <c r="B34" s="73" t="s">
        <v>32</v>
      </c>
      <c r="C34" s="58"/>
      <c r="D34" s="59" t="s">
        <v>77</v>
      </c>
      <c r="E34" s="58"/>
      <c r="F34" s="27"/>
      <c r="G34" s="441">
        <v>0.42770000000000002</v>
      </c>
      <c r="H34" s="72">
        <f>$G$18</f>
        <v>2000</v>
      </c>
      <c r="I34" s="62">
        <f t="shared" ref="I34" si="8">H34*G34</f>
        <v>855.40000000000009</v>
      </c>
      <c r="J34" s="63"/>
      <c r="K34" s="441">
        <v>0</v>
      </c>
      <c r="L34" s="72">
        <f>$G$18</f>
        <v>2000</v>
      </c>
      <c r="M34" s="62">
        <f t="shared" ref="M34" si="9">L34*K34</f>
        <v>0</v>
      </c>
      <c r="N34" s="63"/>
      <c r="O34" s="64">
        <f t="shared" si="2"/>
        <v>-855.40000000000009</v>
      </c>
      <c r="P34" s="65" t="str">
        <f t="shared" si="3"/>
        <v/>
      </c>
      <c r="Q34" s="66"/>
      <c r="R34" s="66"/>
      <c r="S34" s="260"/>
    </row>
    <row r="35" spans="1:19" x14ac:dyDescent="0.35">
      <c r="A35" s="234"/>
      <c r="B35" s="498" t="s">
        <v>33</v>
      </c>
      <c r="C35" s="406"/>
      <c r="D35" s="407"/>
      <c r="E35" s="406"/>
      <c r="F35" s="408"/>
      <c r="G35" s="409"/>
      <c r="H35" s="410"/>
      <c r="I35" s="411">
        <f>SUM(I23:I34)</f>
        <v>14626.72</v>
      </c>
      <c r="J35" s="408"/>
      <c r="K35" s="409"/>
      <c r="L35" s="410"/>
      <c r="M35" s="411">
        <f>SUM(M23:M34)</f>
        <v>14170.730000000001</v>
      </c>
      <c r="N35" s="408"/>
      <c r="O35" s="412">
        <f t="shared" si="2"/>
        <v>-455.98999999999796</v>
      </c>
      <c r="P35" s="413">
        <f t="shared" si="3"/>
        <v>-3.1175137009527631E-2</v>
      </c>
      <c r="Q35" s="240"/>
      <c r="R35" s="240"/>
    </row>
    <row r="36" spans="1:19" x14ac:dyDescent="0.35">
      <c r="A36" s="234"/>
      <c r="B36" s="67" t="s">
        <v>34</v>
      </c>
      <c r="C36" s="264"/>
      <c r="D36" s="263" t="s">
        <v>31</v>
      </c>
      <c r="E36" s="264"/>
      <c r="F36" s="264"/>
      <c r="G36" s="272">
        <v>0.26889999999999997</v>
      </c>
      <c r="H36" s="285">
        <f>$G$19*(1+G72)-$G$19</f>
        <v>26550.000000000116</v>
      </c>
      <c r="I36" s="274">
        <f>H36*G36</f>
        <v>7139.295000000031</v>
      </c>
      <c r="J36" s="264"/>
      <c r="K36" s="272">
        <v>0.26889999999999997</v>
      </c>
      <c r="L36" s="285">
        <f>$G$19*(1+K72)-$G$19</f>
        <v>26550.000000000116</v>
      </c>
      <c r="M36" s="274">
        <f>L36*K36</f>
        <v>7139.295000000031</v>
      </c>
      <c r="N36" s="264"/>
      <c r="O36" s="268">
        <f t="shared" si="2"/>
        <v>0</v>
      </c>
      <c r="P36" s="269">
        <f t="shared" si="3"/>
        <v>0</v>
      </c>
      <c r="Q36" s="240"/>
      <c r="R36" s="240"/>
    </row>
    <row r="37" spans="1:19" s="22" customFormat="1" x14ac:dyDescent="0.35">
      <c r="A37" s="20"/>
      <c r="B37" s="73" t="s">
        <v>35</v>
      </c>
      <c r="C37" s="58"/>
      <c r="D37" s="59" t="s">
        <v>77</v>
      </c>
      <c r="E37" s="58"/>
      <c r="F37" s="27"/>
      <c r="G37" s="442">
        <v>7.0900000000000005E-2</v>
      </c>
      <c r="H37" s="72">
        <f t="shared" ref="H37:H40" si="10">$G$18</f>
        <v>2000</v>
      </c>
      <c r="I37" s="70">
        <f>H37*G37</f>
        <v>141.80000000000001</v>
      </c>
      <c r="J37" s="63"/>
      <c r="K37" s="87"/>
      <c r="L37" s="88"/>
      <c r="M37" s="274">
        <f t="shared" ref="M37:M44" si="11">L37*K37</f>
        <v>0</v>
      </c>
      <c r="N37" s="63"/>
      <c r="O37" s="268">
        <f t="shared" si="2"/>
        <v>-141.80000000000001</v>
      </c>
      <c r="P37" s="269" t="str">
        <f t="shared" si="3"/>
        <v/>
      </c>
      <c r="Q37" s="66"/>
      <c r="R37" s="66"/>
      <c r="S37" s="260"/>
    </row>
    <row r="38" spans="1:19" s="22" customFormat="1" x14ac:dyDescent="0.35">
      <c r="A38" s="20"/>
      <c r="B38" s="73" t="s">
        <v>36</v>
      </c>
      <c r="C38" s="58"/>
      <c r="D38" s="59" t="s">
        <v>77</v>
      </c>
      <c r="E38" s="58"/>
      <c r="F38" s="27"/>
      <c r="G38" s="442">
        <v>0.2757</v>
      </c>
      <c r="H38" s="72">
        <f t="shared" si="10"/>
        <v>2000</v>
      </c>
      <c r="I38" s="70">
        <f t="shared" ref="I38" si="12">H38*G38</f>
        <v>551.4</v>
      </c>
      <c r="J38" s="63"/>
      <c r="K38" s="87"/>
      <c r="L38" s="88"/>
      <c r="M38" s="274">
        <f t="shared" si="11"/>
        <v>0</v>
      </c>
      <c r="N38" s="63"/>
      <c r="O38" s="268">
        <f t="shared" si="2"/>
        <v>-551.4</v>
      </c>
      <c r="P38" s="269" t="str">
        <f t="shared" si="3"/>
        <v/>
      </c>
      <c r="Q38" s="66"/>
      <c r="R38" s="66"/>
      <c r="S38" s="260"/>
    </row>
    <row r="39" spans="1:19" s="22" customFormat="1" x14ac:dyDescent="0.35">
      <c r="A39" s="20"/>
      <c r="B39" s="73" t="s">
        <v>79</v>
      </c>
      <c r="C39" s="58"/>
      <c r="D39" s="59" t="s">
        <v>77</v>
      </c>
      <c r="E39" s="58"/>
      <c r="F39" s="27"/>
      <c r="G39" s="442">
        <v>7.5999999999999998E-2</v>
      </c>
      <c r="H39" s="72">
        <f t="shared" si="10"/>
        <v>2000</v>
      </c>
      <c r="I39" s="70">
        <f>H39*G39</f>
        <v>152</v>
      </c>
      <c r="J39" s="63"/>
      <c r="K39" s="87"/>
      <c r="L39" s="88"/>
      <c r="M39" s="274">
        <f t="shared" si="11"/>
        <v>0</v>
      </c>
      <c r="N39" s="63"/>
      <c r="O39" s="268">
        <f t="shared" si="2"/>
        <v>-152</v>
      </c>
      <c r="P39" s="269" t="str">
        <f t="shared" si="3"/>
        <v/>
      </c>
      <c r="Q39" s="66"/>
      <c r="R39" s="66"/>
      <c r="S39" s="260"/>
    </row>
    <row r="40" spans="1:19" s="22" customFormat="1" x14ac:dyDescent="0.35">
      <c r="A40" s="20"/>
      <c r="B40" s="73" t="s">
        <v>80</v>
      </c>
      <c r="C40" s="58"/>
      <c r="D40" s="59" t="s">
        <v>77</v>
      </c>
      <c r="E40" s="58"/>
      <c r="F40" s="27"/>
      <c r="G40" s="442">
        <v>-0.10199999999999999</v>
      </c>
      <c r="H40" s="72">
        <f t="shared" si="10"/>
        <v>2000</v>
      </c>
      <c r="I40" s="70">
        <f>H40*G40</f>
        <v>-204</v>
      </c>
      <c r="J40" s="63"/>
      <c r="K40" s="87"/>
      <c r="L40" s="88"/>
      <c r="M40" s="274">
        <f t="shared" si="11"/>
        <v>0</v>
      </c>
      <c r="N40" s="63"/>
      <c r="O40" s="268">
        <f t="shared" si="2"/>
        <v>204</v>
      </c>
      <c r="P40" s="269" t="str">
        <f t="shared" si="3"/>
        <v/>
      </c>
      <c r="Q40" s="66"/>
      <c r="R40" s="66"/>
      <c r="S40" s="260"/>
    </row>
    <row r="41" spans="1:19" s="22" customFormat="1" ht="15.75" customHeight="1" x14ac:dyDescent="0.35">
      <c r="A41" s="20"/>
      <c r="B41" s="73" t="s">
        <v>37</v>
      </c>
      <c r="C41" s="58"/>
      <c r="D41" s="59" t="s">
        <v>77</v>
      </c>
      <c r="E41" s="58"/>
      <c r="F41" s="27"/>
      <c r="G41" s="442">
        <v>-3.5200000000000002E-2</v>
      </c>
      <c r="H41" s="462"/>
      <c r="I41" s="70">
        <f>H41*G41</f>
        <v>0</v>
      </c>
      <c r="J41" s="63"/>
      <c r="K41" s="87"/>
      <c r="L41" s="88"/>
      <c r="M41" s="274">
        <f t="shared" si="11"/>
        <v>0</v>
      </c>
      <c r="N41" s="63"/>
      <c r="O41" s="268">
        <f t="shared" si="2"/>
        <v>0</v>
      </c>
      <c r="P41" s="269" t="str">
        <f t="shared" si="3"/>
        <v/>
      </c>
      <c r="Q41" s="66"/>
      <c r="R41" s="66"/>
      <c r="S41" s="260"/>
    </row>
    <row r="42" spans="1:19" s="22" customFormat="1" ht="15" customHeight="1" x14ac:dyDescent="0.35">
      <c r="A42" s="20"/>
      <c r="B42" s="73" t="s">
        <v>38</v>
      </c>
      <c r="C42" s="58"/>
      <c r="D42" s="59" t="s">
        <v>77</v>
      </c>
      <c r="E42" s="58"/>
      <c r="F42" s="27"/>
      <c r="G42" s="442">
        <v>-6.4999999999999997E-3</v>
      </c>
      <c r="H42" s="462"/>
      <c r="I42" s="70">
        <f>H42*G42</f>
        <v>0</v>
      </c>
      <c r="J42" s="63"/>
      <c r="K42" s="87"/>
      <c r="L42" s="88"/>
      <c r="M42" s="274">
        <f t="shared" si="11"/>
        <v>0</v>
      </c>
      <c r="N42" s="63"/>
      <c r="O42" s="268">
        <f t="shared" si="2"/>
        <v>0</v>
      </c>
      <c r="P42" s="269" t="str">
        <f t="shared" si="3"/>
        <v/>
      </c>
      <c r="Q42" s="66"/>
      <c r="R42" s="66"/>
      <c r="S42" s="260"/>
    </row>
    <row r="43" spans="1:19" s="22" customFormat="1" x14ac:dyDescent="0.35">
      <c r="A43" s="20"/>
      <c r="B43" s="73" t="s">
        <v>39</v>
      </c>
      <c r="C43" s="58"/>
      <c r="D43" s="59" t="s">
        <v>31</v>
      </c>
      <c r="E43" s="58"/>
      <c r="F43" s="27"/>
      <c r="G43" s="87">
        <v>2.3900000000000002E-3</v>
      </c>
      <c r="H43" s="462"/>
      <c r="I43" s="70">
        <f t="shared" ref="I43:I44" si="13">H43*G43</f>
        <v>0</v>
      </c>
      <c r="J43" s="63"/>
      <c r="K43" s="87"/>
      <c r="L43" s="88"/>
      <c r="M43" s="274">
        <f t="shared" si="11"/>
        <v>0</v>
      </c>
      <c r="N43" s="63"/>
      <c r="O43" s="268">
        <f t="shared" si="2"/>
        <v>0</v>
      </c>
      <c r="P43" s="269" t="str">
        <f t="shared" si="3"/>
        <v/>
      </c>
      <c r="Q43" s="66"/>
      <c r="R43" s="66"/>
      <c r="S43" s="260"/>
    </row>
    <row r="44" spans="1:19" s="22" customFormat="1" x14ac:dyDescent="0.35">
      <c r="A44" s="20"/>
      <c r="B44" s="73" t="s">
        <v>40</v>
      </c>
      <c r="C44" s="58"/>
      <c r="D44" s="59" t="s">
        <v>31</v>
      </c>
      <c r="E44" s="58"/>
      <c r="F44" s="27"/>
      <c r="G44" s="87">
        <v>-1.5900000000000001E-3</v>
      </c>
      <c r="H44" s="462"/>
      <c r="I44" s="70">
        <f t="shared" si="13"/>
        <v>0</v>
      </c>
      <c r="J44" s="63"/>
      <c r="K44" s="87"/>
      <c r="L44" s="88"/>
      <c r="M44" s="274">
        <f t="shared" si="11"/>
        <v>0</v>
      </c>
      <c r="N44" s="63"/>
      <c r="O44" s="268">
        <f t="shared" si="2"/>
        <v>0</v>
      </c>
      <c r="P44" s="269" t="str">
        <f t="shared" si="3"/>
        <v/>
      </c>
      <c r="Q44" s="66"/>
      <c r="R44" s="66"/>
      <c r="S44" s="260"/>
    </row>
    <row r="45" spans="1:19" x14ac:dyDescent="0.35">
      <c r="A45" s="234"/>
      <c r="B45" s="469" t="s">
        <v>42</v>
      </c>
      <c r="C45" s="415"/>
      <c r="D45" s="416"/>
      <c r="E45" s="415"/>
      <c r="F45" s="408"/>
      <c r="G45" s="417"/>
      <c r="H45" s="418"/>
      <c r="I45" s="419">
        <f>SUM(I36:I44)+I35</f>
        <v>22407.215000000029</v>
      </c>
      <c r="K45" s="417"/>
      <c r="L45" s="418"/>
      <c r="M45" s="419">
        <f>SUM(M36:M44)+M35</f>
        <v>21310.025000000031</v>
      </c>
      <c r="N45" s="408"/>
      <c r="O45" s="412">
        <f t="shared" si="2"/>
        <v>-1097.1899999999987</v>
      </c>
      <c r="P45" s="413">
        <f t="shared" si="3"/>
        <v>-4.8965924591699468E-2</v>
      </c>
      <c r="Q45" s="240"/>
      <c r="R45" s="240"/>
    </row>
    <row r="46" spans="1:19" x14ac:dyDescent="0.35">
      <c r="A46" s="234"/>
      <c r="B46" s="293" t="s">
        <v>43</v>
      </c>
      <c r="C46" s="264"/>
      <c r="D46" s="263" t="s">
        <v>81</v>
      </c>
      <c r="E46" s="264"/>
      <c r="F46" s="264"/>
      <c r="G46" s="104">
        <v>2.6113</v>
      </c>
      <c r="H46" s="463">
        <f>+$G$81</f>
        <v>1800</v>
      </c>
      <c r="I46" s="274">
        <f>H46*G46</f>
        <v>4700.34</v>
      </c>
      <c r="K46" s="104">
        <v>3.3132198061852578</v>
      </c>
      <c r="L46" s="463">
        <f>+$G$81</f>
        <v>1800</v>
      </c>
      <c r="M46" s="274">
        <f>L46*K46</f>
        <v>5963.7956511334642</v>
      </c>
      <c r="N46" s="264"/>
      <c r="O46" s="268">
        <f t="shared" si="2"/>
        <v>1263.455651133464</v>
      </c>
      <c r="P46" s="269">
        <f t="shared" si="3"/>
        <v>0.26880090613305929</v>
      </c>
      <c r="Q46" s="240"/>
      <c r="R46" s="240"/>
    </row>
    <row r="47" spans="1:19" x14ac:dyDescent="0.35">
      <c r="A47" s="234"/>
      <c r="B47" s="295" t="s">
        <v>44</v>
      </c>
      <c r="C47" s="264"/>
      <c r="D47" s="263" t="s">
        <v>81</v>
      </c>
      <c r="E47" s="264"/>
      <c r="F47" s="264"/>
      <c r="G47" s="104">
        <v>2.1371000000000002</v>
      </c>
      <c r="H47" s="463">
        <f>+$G$81</f>
        <v>1800</v>
      </c>
      <c r="I47" s="274">
        <f>H47*G47</f>
        <v>3846.78</v>
      </c>
      <c r="K47" s="104">
        <v>2.2379702117944551</v>
      </c>
      <c r="L47" s="463">
        <f>+$G$81</f>
        <v>1800</v>
      </c>
      <c r="M47" s="274">
        <f>L47*K47</f>
        <v>4028.3463812300192</v>
      </c>
      <c r="N47" s="264"/>
      <c r="O47" s="268">
        <f t="shared" si="2"/>
        <v>181.56638123001903</v>
      </c>
      <c r="P47" s="269">
        <f t="shared" si="3"/>
        <v>4.7199575028990227E-2</v>
      </c>
      <c r="Q47" s="240"/>
      <c r="R47" s="240"/>
    </row>
    <row r="48" spans="1:19" x14ac:dyDescent="0.35">
      <c r="A48" s="234"/>
      <c r="B48" s="469" t="s">
        <v>45</v>
      </c>
      <c r="C48" s="406"/>
      <c r="D48" s="420"/>
      <c r="E48" s="406"/>
      <c r="F48" s="421"/>
      <c r="G48" s="422"/>
      <c r="H48" s="443"/>
      <c r="I48" s="419">
        <f>SUM(I45:I47)</f>
        <v>30954.335000000028</v>
      </c>
      <c r="K48" s="422"/>
      <c r="L48" s="443"/>
      <c r="M48" s="419">
        <f>SUM(M45:M47)</f>
        <v>31302.167032363512</v>
      </c>
      <c r="N48" s="421"/>
      <c r="O48" s="412">
        <f t="shared" si="2"/>
        <v>347.83203236348345</v>
      </c>
      <c r="P48" s="413">
        <f t="shared" si="3"/>
        <v>1.1236940879637154E-2</v>
      </c>
      <c r="Q48" s="240"/>
      <c r="R48" s="240"/>
    </row>
    <row r="49" spans="1:19" x14ac:dyDescent="0.35">
      <c r="A49" s="234"/>
      <c r="B49" s="261" t="s">
        <v>67</v>
      </c>
      <c r="C49" s="262"/>
      <c r="D49" s="263" t="s">
        <v>31</v>
      </c>
      <c r="E49" s="262"/>
      <c r="F49" s="264"/>
      <c r="G49" s="300">
        <v>3.0000000000000001E-3</v>
      </c>
      <c r="H49" s="444">
        <f>+$G$19*(1+G72)</f>
        <v>926550.00000000012</v>
      </c>
      <c r="I49" s="267">
        <f t="shared" ref="I49:I59" si="14">H49*G49</f>
        <v>2779.6500000000005</v>
      </c>
      <c r="K49" s="300">
        <v>3.0000000000000001E-3</v>
      </c>
      <c r="L49" s="444">
        <f>+$G$19*(1+K72)</f>
        <v>926550.00000000012</v>
      </c>
      <c r="M49" s="267">
        <f t="shared" ref="M49:M59" si="15">L49*K49</f>
        <v>2779.6500000000005</v>
      </c>
      <c r="N49" s="264"/>
      <c r="O49" s="268">
        <f t="shared" si="2"/>
        <v>0</v>
      </c>
      <c r="P49" s="269">
        <f t="shared" si="3"/>
        <v>0</v>
      </c>
      <c r="Q49" s="240"/>
      <c r="R49" s="240"/>
    </row>
    <row r="50" spans="1:19" x14ac:dyDescent="0.35">
      <c r="A50" s="234"/>
      <c r="B50" s="261" t="s">
        <v>68</v>
      </c>
      <c r="C50" s="262"/>
      <c r="D50" s="263" t="s">
        <v>31</v>
      </c>
      <c r="E50" s="262"/>
      <c r="F50" s="264"/>
      <c r="G50" s="300">
        <v>5.0000000000000001E-4</v>
      </c>
      <c r="H50" s="444">
        <f>+H49</f>
        <v>926550.00000000012</v>
      </c>
      <c r="I50" s="267">
        <f t="shared" si="14"/>
        <v>463.27500000000009</v>
      </c>
      <c r="K50" s="300">
        <v>5.0000000000000001E-4</v>
      </c>
      <c r="L50" s="444">
        <f>+L49</f>
        <v>926550.00000000012</v>
      </c>
      <c r="M50" s="267">
        <f t="shared" si="15"/>
        <v>463.27500000000009</v>
      </c>
      <c r="N50" s="264"/>
      <c r="O50" s="268">
        <f t="shared" si="2"/>
        <v>0</v>
      </c>
      <c r="P50" s="269">
        <f t="shared" si="3"/>
        <v>0</v>
      </c>
      <c r="Q50" s="240"/>
      <c r="R50" s="240"/>
    </row>
    <row r="51" spans="1:19" x14ac:dyDescent="0.35">
      <c r="A51" s="234"/>
      <c r="B51" s="261" t="s">
        <v>48</v>
      </c>
      <c r="C51" s="262"/>
      <c r="D51" s="263" t="s">
        <v>31</v>
      </c>
      <c r="E51" s="262"/>
      <c r="F51" s="264"/>
      <c r="G51" s="300">
        <v>4.0000000000000002E-4</v>
      </c>
      <c r="H51" s="444"/>
      <c r="I51" s="267">
        <f t="shared" si="14"/>
        <v>0</v>
      </c>
      <c r="K51" s="300">
        <v>4.0000000000000002E-4</v>
      </c>
      <c r="L51" s="444"/>
      <c r="M51" s="267">
        <f t="shared" si="15"/>
        <v>0</v>
      </c>
      <c r="N51" s="264"/>
      <c r="O51" s="268">
        <f t="shared" si="2"/>
        <v>0</v>
      </c>
      <c r="P51" s="269" t="str">
        <f t="shared" si="3"/>
        <v/>
      </c>
      <c r="Q51" s="240"/>
      <c r="R51" s="240"/>
    </row>
    <row r="52" spans="1:19" x14ac:dyDescent="0.35">
      <c r="A52" s="234"/>
      <c r="B52" s="261" t="s">
        <v>69</v>
      </c>
      <c r="C52" s="262"/>
      <c r="D52" s="263" t="s">
        <v>19</v>
      </c>
      <c r="E52" s="262"/>
      <c r="F52" s="264"/>
      <c r="G52" s="271">
        <v>0.25</v>
      </c>
      <c r="H52" s="270">
        <v>1</v>
      </c>
      <c r="I52" s="274">
        <f t="shared" si="14"/>
        <v>0.25</v>
      </c>
      <c r="K52" s="271">
        <v>0.25</v>
      </c>
      <c r="L52" s="270">
        <v>1</v>
      </c>
      <c r="M52" s="274">
        <f t="shared" si="15"/>
        <v>0.25</v>
      </c>
      <c r="N52" s="264"/>
      <c r="O52" s="268">
        <f t="shared" si="2"/>
        <v>0</v>
      </c>
      <c r="P52" s="269">
        <f t="shared" si="3"/>
        <v>0</v>
      </c>
      <c r="Q52" s="240"/>
      <c r="R52" s="240"/>
    </row>
    <row r="53" spans="1:19" s="22" customFormat="1" x14ac:dyDescent="0.35">
      <c r="A53" s="20"/>
      <c r="B53" s="58" t="s">
        <v>50</v>
      </c>
      <c r="C53" s="58"/>
      <c r="D53" s="59" t="s">
        <v>31</v>
      </c>
      <c r="E53" s="58"/>
      <c r="F53" s="27"/>
      <c r="G53" s="104">
        <v>8.2000000000000003E-2</v>
      </c>
      <c r="H53" s="88">
        <f>D138*$G$19</f>
        <v>576000</v>
      </c>
      <c r="I53" s="70">
        <f t="shared" si="14"/>
        <v>47232</v>
      </c>
      <c r="J53" s="63"/>
      <c r="K53" s="104">
        <v>8.2000000000000003E-2</v>
      </c>
      <c r="L53" s="88">
        <f>+$H$53</f>
        <v>576000</v>
      </c>
      <c r="M53" s="70">
        <f t="shared" si="15"/>
        <v>47232</v>
      </c>
      <c r="N53" s="63"/>
      <c r="O53" s="64">
        <f t="shared" si="2"/>
        <v>0</v>
      </c>
      <c r="P53" s="65">
        <f t="shared" si="3"/>
        <v>0</v>
      </c>
      <c r="Q53" s="66"/>
      <c r="R53" s="66"/>
      <c r="S53" s="260"/>
    </row>
    <row r="54" spans="1:19" s="22" customFormat="1" x14ac:dyDescent="0.35">
      <c r="A54" s="20"/>
      <c r="B54" s="58" t="s">
        <v>51</v>
      </c>
      <c r="C54" s="58"/>
      <c r="D54" s="59" t="s">
        <v>31</v>
      </c>
      <c r="E54" s="58"/>
      <c r="F54" s="27"/>
      <c r="G54" s="104">
        <v>0.113</v>
      </c>
      <c r="H54" s="88">
        <f>D139*$G$19</f>
        <v>162000</v>
      </c>
      <c r="I54" s="70">
        <f t="shared" si="14"/>
        <v>18306</v>
      </c>
      <c r="J54" s="63"/>
      <c r="K54" s="104">
        <v>0.113</v>
      </c>
      <c r="L54" s="88">
        <f>+$H$54</f>
        <v>162000</v>
      </c>
      <c r="M54" s="70">
        <f t="shared" si="15"/>
        <v>18306</v>
      </c>
      <c r="N54" s="63"/>
      <c r="O54" s="64">
        <f t="shared" si="2"/>
        <v>0</v>
      </c>
      <c r="P54" s="65">
        <f t="shared" si="3"/>
        <v>0</v>
      </c>
      <c r="Q54" s="66"/>
      <c r="R54" s="66"/>
      <c r="S54" s="260"/>
    </row>
    <row r="55" spans="1:19" s="22" customFormat="1" x14ac:dyDescent="0.35">
      <c r="A55" s="20"/>
      <c r="B55" s="58" t="s">
        <v>52</v>
      </c>
      <c r="C55" s="58"/>
      <c r="D55" s="59" t="s">
        <v>31</v>
      </c>
      <c r="E55" s="58"/>
      <c r="F55" s="27"/>
      <c r="G55" s="104">
        <v>0.17</v>
      </c>
      <c r="H55" s="88">
        <f>D140*$G$19</f>
        <v>162000</v>
      </c>
      <c r="I55" s="70">
        <f t="shared" si="14"/>
        <v>27540.000000000004</v>
      </c>
      <c r="J55" s="63"/>
      <c r="K55" s="104">
        <v>0.17</v>
      </c>
      <c r="L55" s="88">
        <f>+$H$55</f>
        <v>162000</v>
      </c>
      <c r="M55" s="70">
        <f t="shared" si="15"/>
        <v>27540.000000000004</v>
      </c>
      <c r="N55" s="63"/>
      <c r="O55" s="64">
        <f t="shared" si="2"/>
        <v>0</v>
      </c>
      <c r="P55" s="65">
        <f t="shared" si="3"/>
        <v>0</v>
      </c>
      <c r="Q55" s="66"/>
      <c r="R55" s="66"/>
      <c r="S55" s="260"/>
    </row>
    <row r="56" spans="1:19" s="22" customFormat="1" x14ac:dyDescent="0.35">
      <c r="A56" s="20"/>
      <c r="B56" s="58" t="s">
        <v>53</v>
      </c>
      <c r="C56" s="58"/>
      <c r="D56" s="59" t="s">
        <v>31</v>
      </c>
      <c r="E56" s="58"/>
      <c r="F56" s="27"/>
      <c r="G56" s="104">
        <v>9.8000000000000004E-2</v>
      </c>
      <c r="H56" s="464">
        <f>IF(AND($N$1=1, $G$19&gt;=750), 750, IF(AND($N$1=1, AND($G$19&lt;750, $G$19&gt;=0)), $G$19, IF(AND($N$1=2, $G$19&gt;=750), 750, IF(AND($N$1=2, AND($G$19&lt;750, $G$19&gt;=0)), $G$19))))</f>
        <v>750</v>
      </c>
      <c r="I56" s="70">
        <f t="shared" si="14"/>
        <v>73.5</v>
      </c>
      <c r="J56" s="63"/>
      <c r="K56" s="104">
        <v>9.8000000000000004E-2</v>
      </c>
      <c r="L56" s="88">
        <f>IF(AND($N$1=1, $G$19&gt;=750), 750, IF(AND($N$1=1, AND($G$19&lt;750, $G$19&gt;=0)), $G$19, IF(AND($N$1=2, $G$19&gt;=750), 750, IF(AND($N$1=2, AND($G$19&lt;750, $G$19&gt;=0)), $G$19))))</f>
        <v>750</v>
      </c>
      <c r="M56" s="70">
        <f t="shared" si="15"/>
        <v>73.5</v>
      </c>
      <c r="N56" s="63"/>
      <c r="O56" s="64">
        <f t="shared" si="2"/>
        <v>0</v>
      </c>
      <c r="P56" s="65">
        <f t="shared" si="3"/>
        <v>0</v>
      </c>
      <c r="Q56" s="66"/>
      <c r="R56" s="66"/>
      <c r="S56" s="260"/>
    </row>
    <row r="57" spans="1:19" s="22" customFormat="1" x14ac:dyDescent="0.35">
      <c r="A57" s="20"/>
      <c r="B57" s="58" t="s">
        <v>54</v>
      </c>
      <c r="C57" s="58"/>
      <c r="D57" s="59" t="s">
        <v>31</v>
      </c>
      <c r="E57" s="58"/>
      <c r="F57" s="27"/>
      <c r="G57" s="104">
        <v>0.115</v>
      </c>
      <c r="H57" s="464">
        <f>IF(AND($N$1=1, $G$19&gt;=750), $G$19-750, IF(AND($N$1=1, AND($G$19&lt;750, $G$19&gt;=0)), 0, IF(AND($N$1=2, $G$19&gt;=750), $G$19-750, IF(AND($N$1=2, AND($G$19&lt;750, $G$19&gt;=0)), 0))))</f>
        <v>899250</v>
      </c>
      <c r="I57" s="70">
        <f t="shared" si="14"/>
        <v>103413.75</v>
      </c>
      <c r="J57" s="63"/>
      <c r="K57" s="104">
        <v>0.115</v>
      </c>
      <c r="L57" s="88">
        <f>IF(AND($N$1=1, $G$19&gt;=750), $G$19-750, IF(AND($N$1=1, AND($G$19&lt;750, $G$19&gt;=0)), 0, IF(AND($N$1=2, $G$19&gt;=750), $G$19-750, IF(AND($N$1=2, AND($G$19&lt;750, $G$19&gt;=0)), 0))))</f>
        <v>899250</v>
      </c>
      <c r="M57" s="70">
        <f t="shared" si="15"/>
        <v>103413.75</v>
      </c>
      <c r="N57" s="63"/>
      <c r="O57" s="64">
        <f t="shared" si="2"/>
        <v>0</v>
      </c>
      <c r="P57" s="65">
        <f t="shared" si="3"/>
        <v>0</v>
      </c>
      <c r="Q57" s="66"/>
      <c r="R57" s="66"/>
      <c r="S57" s="260"/>
    </row>
    <row r="58" spans="1:19" s="22" customFormat="1" x14ac:dyDescent="0.35">
      <c r="A58" s="20"/>
      <c r="B58" s="58" t="s">
        <v>55</v>
      </c>
      <c r="C58" s="58"/>
      <c r="D58" s="59" t="s">
        <v>31</v>
      </c>
      <c r="E58" s="58"/>
      <c r="F58" s="27"/>
      <c r="G58" s="104">
        <v>0.26889999999999997</v>
      </c>
      <c r="H58" s="88">
        <v>0</v>
      </c>
      <c r="I58" s="70">
        <f t="shared" si="14"/>
        <v>0</v>
      </c>
      <c r="J58" s="63"/>
      <c r="K58" s="104">
        <v>0.26889999999999997</v>
      </c>
      <c r="L58" s="88">
        <v>0</v>
      </c>
      <c r="M58" s="70">
        <f t="shared" si="15"/>
        <v>0</v>
      </c>
      <c r="N58" s="63"/>
      <c r="O58" s="64">
        <f t="shared" si="2"/>
        <v>0</v>
      </c>
      <c r="P58" s="65" t="str">
        <f t="shared" si="3"/>
        <v/>
      </c>
      <c r="Q58" s="66"/>
      <c r="R58" s="66"/>
      <c r="S58" s="260"/>
    </row>
    <row r="59" spans="1:19" s="22" customFormat="1" ht="15" thickBot="1" x14ac:dyDescent="0.4">
      <c r="A59" s="20"/>
      <c r="B59" s="58" t="s">
        <v>56</v>
      </c>
      <c r="C59" s="58"/>
      <c r="D59" s="59" t="s">
        <v>31</v>
      </c>
      <c r="E59" s="58"/>
      <c r="F59" s="27"/>
      <c r="G59" s="104">
        <v>0.26889999999999997</v>
      </c>
      <c r="H59" s="88">
        <f>+$G$19</f>
        <v>900000</v>
      </c>
      <c r="I59" s="70">
        <f t="shared" si="14"/>
        <v>242009.99999999997</v>
      </c>
      <c r="J59" s="63"/>
      <c r="K59" s="104">
        <v>0.26889999999999997</v>
      </c>
      <c r="L59" s="88">
        <f>+$G$19</f>
        <v>900000</v>
      </c>
      <c r="M59" s="70">
        <f t="shared" si="15"/>
        <v>242009.99999999997</v>
      </c>
      <c r="N59" s="63"/>
      <c r="O59" s="64">
        <f t="shared" si="2"/>
        <v>0</v>
      </c>
      <c r="P59" s="65">
        <f t="shared" si="3"/>
        <v>0</v>
      </c>
      <c r="Q59" s="66"/>
      <c r="R59" s="66"/>
      <c r="S59" s="260"/>
    </row>
    <row r="60" spans="1:19" ht="15" thickBot="1" x14ac:dyDescent="0.4">
      <c r="A60" s="234"/>
      <c r="B60" s="302"/>
      <c r="C60" s="303"/>
      <c r="D60" s="304"/>
      <c r="E60" s="303"/>
      <c r="F60" s="305"/>
      <c r="G60" s="306"/>
      <c r="H60" s="307"/>
      <c r="I60" s="308"/>
      <c r="J60" s="308"/>
      <c r="K60" s="306"/>
      <c r="L60" s="307"/>
      <c r="M60" s="308"/>
      <c r="N60" s="305"/>
      <c r="O60" s="309"/>
      <c r="P60" s="310"/>
      <c r="Q60" s="240"/>
      <c r="R60" s="240"/>
    </row>
    <row r="61" spans="1:19" x14ac:dyDescent="0.35">
      <c r="A61" s="234"/>
      <c r="B61" s="311" t="s">
        <v>82</v>
      </c>
      <c r="C61" s="262"/>
      <c r="D61" s="312"/>
      <c r="E61" s="262"/>
      <c r="F61" s="313"/>
      <c r="G61" s="314"/>
      <c r="H61" s="314"/>
      <c r="I61" s="315">
        <f>SUM(I48:I52,I59)</f>
        <v>276207.51</v>
      </c>
      <c r="K61" s="314"/>
      <c r="L61" s="314"/>
      <c r="M61" s="315">
        <f>SUM(M48:M52,M59)</f>
        <v>276555.34203236346</v>
      </c>
      <c r="N61" s="316"/>
      <c r="O61" s="317">
        <f>M61-I61</f>
        <v>347.83203236345435</v>
      </c>
      <c r="P61" s="318">
        <f>IF(OR(I61=0,M61=0),"",(O61/I61))</f>
        <v>1.2593141741998773E-3</v>
      </c>
      <c r="Q61" s="240"/>
      <c r="R61" s="240"/>
    </row>
    <row r="62" spans="1:19" x14ac:dyDescent="0.35">
      <c r="A62" s="234"/>
      <c r="B62" s="311" t="s">
        <v>58</v>
      </c>
      <c r="C62" s="262"/>
      <c r="D62" s="312"/>
      <c r="E62" s="262"/>
      <c r="F62" s="313"/>
      <c r="G62" s="319">
        <v>-0.17</v>
      </c>
      <c r="H62" s="320"/>
      <c r="I62" s="268"/>
      <c r="K62" s="319">
        <f>$G62</f>
        <v>-0.17</v>
      </c>
      <c r="L62" s="320"/>
      <c r="M62" s="268"/>
      <c r="N62" s="316"/>
      <c r="O62" s="268">
        <f>M62-I62</f>
        <v>0</v>
      </c>
      <c r="P62" s="269" t="str">
        <f>IF(OR(I62=0,M62=0),"",(O62/I62))</f>
        <v/>
      </c>
      <c r="Q62" s="240"/>
      <c r="R62" s="240"/>
    </row>
    <row r="63" spans="1:19" x14ac:dyDescent="0.35">
      <c r="A63" s="234"/>
      <c r="B63" s="501" t="s">
        <v>59</v>
      </c>
      <c r="C63" s="262"/>
      <c r="D63" s="312"/>
      <c r="E63" s="262"/>
      <c r="F63" s="266"/>
      <c r="G63" s="322">
        <v>0.13</v>
      </c>
      <c r="H63" s="266"/>
      <c r="I63" s="268">
        <f>I61*G63</f>
        <v>35906.976300000002</v>
      </c>
      <c r="K63" s="322">
        <v>0.13</v>
      </c>
      <c r="L63" s="266"/>
      <c r="M63" s="268">
        <f>M61*K63</f>
        <v>35952.194464207249</v>
      </c>
      <c r="N63" s="323"/>
      <c r="O63" s="268">
        <f>M63-I63</f>
        <v>45.218164207246446</v>
      </c>
      <c r="P63" s="269">
        <f>IF(OR(I63=0,M63=0),"",(O63/I63))</f>
        <v>1.2593141741998042E-3</v>
      </c>
      <c r="Q63" s="240"/>
      <c r="R63" s="240"/>
    </row>
    <row r="64" spans="1:19" ht="15" thickBot="1" x14ac:dyDescent="0.4">
      <c r="A64" s="234"/>
      <c r="B64" s="521" t="s">
        <v>83</v>
      </c>
      <c r="C64" s="521"/>
      <c r="D64" s="521"/>
      <c r="E64" s="324"/>
      <c r="F64" s="325"/>
      <c r="G64" s="325"/>
      <c r="H64" s="325"/>
      <c r="I64" s="326">
        <f>SUM(I61:I63)</f>
        <v>312114.48629999999</v>
      </c>
      <c r="K64" s="325"/>
      <c r="L64" s="325"/>
      <c r="M64" s="390">
        <f>SUM(M61:M63)</f>
        <v>312507.53649657068</v>
      </c>
      <c r="N64" s="327"/>
      <c r="O64" s="328">
        <f>M64-I64</f>
        <v>393.05019657069352</v>
      </c>
      <c r="P64" s="329">
        <f>IF(OR(I64=0,M64=0),"",(O64/I64))</f>
        <v>1.2593141741998456E-3</v>
      </c>
      <c r="Q64" s="240"/>
      <c r="R64" s="240"/>
    </row>
    <row r="65" spans="1:19" ht="15" thickBot="1" x14ac:dyDescent="0.4">
      <c r="A65" s="234"/>
      <c r="B65" s="450"/>
      <c r="C65" s="371"/>
      <c r="D65" s="372"/>
      <c r="E65" s="371"/>
      <c r="F65" s="373"/>
      <c r="G65" s="306"/>
      <c r="H65" s="374"/>
      <c r="I65" s="375"/>
      <c r="J65" s="308"/>
      <c r="K65" s="306"/>
      <c r="L65" s="374"/>
      <c r="M65" s="375"/>
      <c r="N65" s="373"/>
      <c r="O65" s="376"/>
      <c r="P65" s="310"/>
      <c r="Q65" s="240"/>
      <c r="R65" s="240"/>
    </row>
    <row r="66" spans="1:19" x14ac:dyDescent="0.35">
      <c r="A66" s="234"/>
      <c r="B66" s="378" t="s">
        <v>70</v>
      </c>
      <c r="C66" s="378"/>
      <c r="D66" s="379"/>
      <c r="E66" s="378"/>
      <c r="F66" s="384"/>
      <c r="G66" s="386"/>
      <c r="H66" s="386"/>
      <c r="I66" s="387">
        <f>SUM(I56:I57,I48,I49:I52)</f>
        <v>137684.76</v>
      </c>
      <c r="K66" s="386"/>
      <c r="L66" s="386"/>
      <c r="M66" s="425">
        <f>SUM(M56:M57,M48,M49:M52)</f>
        <v>138032.59203236349</v>
      </c>
      <c r="N66" s="388"/>
      <c r="O66" s="268">
        <f>M66-I66</f>
        <v>347.83203236348345</v>
      </c>
      <c r="P66" s="269">
        <f>IF(OR(I66=0,M66=0),"",(O66/I66))</f>
        <v>2.526292905354837E-3</v>
      </c>
      <c r="Q66" s="240"/>
    </row>
    <row r="67" spans="1:19" x14ac:dyDescent="0.35">
      <c r="A67" s="234"/>
      <c r="B67" s="262" t="s">
        <v>58</v>
      </c>
      <c r="C67" s="262"/>
      <c r="D67" s="312"/>
      <c r="E67" s="262"/>
      <c r="F67" s="266"/>
      <c r="G67" s="319">
        <v>-0.17</v>
      </c>
      <c r="H67" s="320"/>
      <c r="I67" s="268"/>
      <c r="K67" s="319">
        <f>$G67</f>
        <v>-0.17</v>
      </c>
      <c r="L67" s="320"/>
      <c r="M67" s="268"/>
      <c r="N67" s="323"/>
      <c r="O67" s="268">
        <f>M67-I67</f>
        <v>0</v>
      </c>
      <c r="P67" s="269" t="str">
        <f>IF(OR(I67=0,M67=0),"",(O67/I67))</f>
        <v/>
      </c>
      <c r="Q67" s="240"/>
    </row>
    <row r="68" spans="1:19" x14ac:dyDescent="0.35">
      <c r="A68" s="234"/>
      <c r="B68" s="451" t="s">
        <v>59</v>
      </c>
      <c r="C68" s="378"/>
      <c r="D68" s="379"/>
      <c r="E68" s="378"/>
      <c r="F68" s="384"/>
      <c r="G68" s="385">
        <v>0.13</v>
      </c>
      <c r="H68" s="386"/>
      <c r="I68" s="387">
        <f>I66*G68</f>
        <v>17899.018800000002</v>
      </c>
      <c r="K68" s="385">
        <v>0.13</v>
      </c>
      <c r="L68" s="386"/>
      <c r="M68" s="387">
        <f>M66*K68</f>
        <v>17944.236964207255</v>
      </c>
      <c r="N68" s="388"/>
      <c r="O68" s="268">
        <f>M68-I68</f>
        <v>45.218164207253722</v>
      </c>
      <c r="P68" s="269">
        <f>IF(OR(I68=0,M68=0),"",(O68/I68))</f>
        <v>2.5262929053548855E-3</v>
      </c>
      <c r="Q68" s="240"/>
    </row>
    <row r="69" spans="1:19" ht="15" thickBot="1" x14ac:dyDescent="0.4">
      <c r="A69" s="234"/>
      <c r="B69" s="540" t="s">
        <v>84</v>
      </c>
      <c r="C69" s="540"/>
      <c r="D69" s="540"/>
      <c r="E69" s="262"/>
      <c r="F69" s="426"/>
      <c r="G69" s="426"/>
      <c r="H69" s="426"/>
      <c r="I69" s="473">
        <f>SUM(I66:I68)</f>
        <v>155583.7788</v>
      </c>
      <c r="K69" s="426"/>
      <c r="L69" s="426"/>
      <c r="M69" s="427">
        <f>SUM(M66:M68)</f>
        <v>155976.82899657075</v>
      </c>
      <c r="N69" s="323"/>
      <c r="O69" s="268">
        <f>M69-I69</f>
        <v>393.05019657075172</v>
      </c>
      <c r="P69" s="269">
        <f>IF(OR(I69=0,M69=0),"",(O69/I69))</f>
        <v>2.5262929053549363E-3</v>
      </c>
      <c r="Q69" s="240"/>
    </row>
    <row r="70" spans="1:19" ht="15" thickBot="1" x14ac:dyDescent="0.4">
      <c r="A70" s="234"/>
      <c r="B70" s="331"/>
      <c r="C70" s="332"/>
      <c r="D70" s="333"/>
      <c r="E70" s="332"/>
      <c r="F70" s="452"/>
      <c r="G70" s="453"/>
      <c r="H70" s="454"/>
      <c r="I70" s="337"/>
      <c r="J70" s="455"/>
      <c r="K70" s="453"/>
      <c r="L70" s="454"/>
      <c r="M70" s="455"/>
      <c r="N70" s="500"/>
      <c r="O70" s="338"/>
      <c r="P70" s="465"/>
      <c r="Q70" s="240"/>
    </row>
    <row r="71" spans="1:19" x14ac:dyDescent="0.35">
      <c r="A71" s="234"/>
      <c r="B71" s="234"/>
      <c r="C71" s="234"/>
      <c r="D71" s="235"/>
      <c r="E71" s="234"/>
      <c r="F71" s="234"/>
      <c r="G71" s="234"/>
      <c r="H71" s="234"/>
      <c r="I71" s="250"/>
      <c r="K71" s="234"/>
      <c r="L71" s="234"/>
      <c r="M71" s="250"/>
      <c r="N71" s="234"/>
      <c r="O71" s="234"/>
      <c r="P71" s="466"/>
      <c r="Q71" s="240"/>
    </row>
    <row r="72" spans="1:19" x14ac:dyDescent="0.35">
      <c r="A72" s="234"/>
      <c r="B72" s="248" t="s">
        <v>62</v>
      </c>
      <c r="C72" s="234"/>
      <c r="D72" s="235"/>
      <c r="E72" s="234"/>
      <c r="F72" s="234"/>
      <c r="G72" s="340">
        <v>2.9499999999999998E-2</v>
      </c>
      <c r="H72" s="234"/>
      <c r="I72" s="234"/>
      <c r="K72" s="340">
        <v>2.9499999999999998E-2</v>
      </c>
      <c r="L72" s="234"/>
      <c r="M72" s="234"/>
      <c r="N72" s="234"/>
      <c r="O72" s="234"/>
      <c r="P72" s="466"/>
      <c r="Q72" s="240"/>
      <c r="R72" s="240"/>
    </row>
    <row r="73" spans="1:19" x14ac:dyDescent="0.35">
      <c r="A73" s="234"/>
      <c r="B73" s="234"/>
      <c r="C73" s="234"/>
      <c r="D73" s="235"/>
      <c r="E73" s="234"/>
      <c r="F73" s="234"/>
      <c r="G73" s="234"/>
      <c r="H73" s="234"/>
      <c r="P73" s="467"/>
    </row>
    <row r="74" spans="1:19" ht="18" x14ac:dyDescent="0.4">
      <c r="A74" s="234"/>
      <c r="B74" s="532" t="s">
        <v>0</v>
      </c>
      <c r="C74" s="532"/>
      <c r="D74" s="532"/>
      <c r="E74" s="532"/>
      <c r="F74" s="532"/>
      <c r="G74" s="532"/>
      <c r="H74" s="532"/>
      <c r="I74" s="532"/>
    </row>
    <row r="75" spans="1:19" ht="18" x14ac:dyDescent="0.4">
      <c r="A75" s="234"/>
      <c r="B75" s="532" t="s">
        <v>1</v>
      </c>
      <c r="C75" s="532"/>
      <c r="D75" s="532"/>
      <c r="E75" s="532"/>
      <c r="F75" s="532"/>
      <c r="G75" s="532"/>
      <c r="H75" s="532"/>
      <c r="I75" s="532"/>
    </row>
    <row r="76" spans="1:19" x14ac:dyDescent="0.35">
      <c r="A76" s="234"/>
      <c r="B76" s="234"/>
      <c r="C76" s="234"/>
      <c r="D76" s="235"/>
      <c r="E76" s="234"/>
      <c r="F76" s="234"/>
      <c r="G76" s="234"/>
      <c r="H76" s="234"/>
    </row>
    <row r="77" spans="1:19" x14ac:dyDescent="0.35">
      <c r="A77" s="234"/>
      <c r="B77" s="234"/>
      <c r="C77" s="234"/>
      <c r="D77" s="235"/>
      <c r="E77" s="234"/>
      <c r="F77" s="234"/>
      <c r="G77" s="234"/>
      <c r="H77" s="234"/>
    </row>
    <row r="78" spans="1:19" ht="15.5" x14ac:dyDescent="0.35">
      <c r="A78" s="234"/>
      <c r="B78" s="236" t="s">
        <v>2</v>
      </c>
      <c r="C78" s="234"/>
      <c r="D78" s="396" t="s">
        <v>85</v>
      </c>
      <c r="E78" s="341"/>
      <c r="F78" s="341"/>
      <c r="G78" s="341"/>
      <c r="H78" s="341"/>
      <c r="I78" s="341"/>
    </row>
    <row r="79" spans="1:19" ht="15.5" x14ac:dyDescent="0.35">
      <c r="A79" s="234"/>
      <c r="B79" s="237"/>
      <c r="C79" s="234"/>
      <c r="D79" s="238"/>
      <c r="E79" s="238"/>
      <c r="F79" s="239"/>
      <c r="G79" s="239"/>
      <c r="H79" s="239"/>
      <c r="I79" s="239"/>
      <c r="J79" s="240"/>
      <c r="K79" s="240"/>
      <c r="L79" s="240"/>
      <c r="M79" s="239"/>
      <c r="N79" s="240"/>
      <c r="O79" s="240"/>
      <c r="P79" s="240"/>
      <c r="Q79" s="240"/>
      <c r="R79" s="240"/>
      <c r="S79" s="240"/>
    </row>
    <row r="80" spans="1:19" ht="15.5" x14ac:dyDescent="0.35">
      <c r="A80" s="234"/>
      <c r="B80" s="236" t="s">
        <v>4</v>
      </c>
      <c r="C80" s="234"/>
      <c r="D80" s="241" t="s">
        <v>73</v>
      </c>
      <c r="E80" s="238"/>
      <c r="F80" s="239"/>
      <c r="G80" s="435" t="s">
        <v>88</v>
      </c>
      <c r="H80" s="239"/>
      <c r="I80" s="242"/>
      <c r="J80" s="240"/>
      <c r="K80" s="243"/>
      <c r="L80" s="240"/>
      <c r="M80" s="242"/>
      <c r="N80" s="240"/>
      <c r="O80" s="244"/>
      <c r="P80" s="245"/>
      <c r="Q80" s="240"/>
      <c r="R80" s="240"/>
      <c r="S80" s="240"/>
    </row>
    <row r="81" spans="1:19" ht="15.5" x14ac:dyDescent="0.35">
      <c r="A81" s="234"/>
      <c r="B81" s="237"/>
      <c r="C81" s="234"/>
      <c r="D81" s="238"/>
      <c r="E81" s="238"/>
      <c r="F81" s="238"/>
      <c r="G81" s="439">
        <v>1800</v>
      </c>
      <c r="H81" s="437" t="s">
        <v>75</v>
      </c>
      <c r="I81" s="238"/>
    </row>
    <row r="82" spans="1:19" x14ac:dyDescent="0.35">
      <c r="A82" s="234"/>
      <c r="B82" s="246"/>
      <c r="C82" s="234"/>
      <c r="D82" s="247"/>
      <c r="E82" s="248"/>
      <c r="F82" s="234"/>
      <c r="G82" s="439">
        <v>2000</v>
      </c>
      <c r="H82" s="248" t="s">
        <v>76</v>
      </c>
      <c r="I82" s="234"/>
    </row>
    <row r="83" spans="1:19" x14ac:dyDescent="0.35">
      <c r="A83" s="234"/>
      <c r="B83" s="438"/>
      <c r="C83" s="234"/>
      <c r="D83" s="247" t="s">
        <v>6</v>
      </c>
      <c r="E83" s="234"/>
      <c r="F83" s="234"/>
      <c r="G83" s="439">
        <v>900000</v>
      </c>
      <c r="H83" s="437" t="s">
        <v>7</v>
      </c>
      <c r="I83" s="234"/>
      <c r="M83" s="440"/>
    </row>
    <row r="84" spans="1:19" s="22" customFormat="1" x14ac:dyDescent="0.35">
      <c r="A84" s="20"/>
      <c r="B84" s="43"/>
      <c r="C84" s="20"/>
      <c r="D84" s="51"/>
      <c r="E84" s="50"/>
      <c r="F84" s="20"/>
      <c r="G84" s="523" t="s">
        <v>8</v>
      </c>
      <c r="H84" s="524"/>
      <c r="I84" s="525"/>
      <c r="J84" s="20"/>
      <c r="K84" s="523" t="s">
        <v>9</v>
      </c>
      <c r="L84" s="524"/>
      <c r="M84" s="525"/>
      <c r="N84" s="20"/>
      <c r="O84" s="523" t="s">
        <v>10</v>
      </c>
      <c r="P84" s="525"/>
      <c r="Q84" s="251"/>
      <c r="R84" s="251"/>
    </row>
    <row r="85" spans="1:19" x14ac:dyDescent="0.35">
      <c r="A85" s="234"/>
      <c r="B85" s="252"/>
      <c r="C85" s="234"/>
      <c r="D85" s="526" t="s">
        <v>11</v>
      </c>
      <c r="E85" s="247"/>
      <c r="F85" s="234"/>
      <c r="G85" s="256" t="s">
        <v>12</v>
      </c>
      <c r="H85" s="254" t="s">
        <v>13</v>
      </c>
      <c r="I85" s="255" t="s">
        <v>14</v>
      </c>
      <c r="K85" s="256" t="s">
        <v>12</v>
      </c>
      <c r="L85" s="254" t="s">
        <v>13</v>
      </c>
      <c r="M85" s="255" t="s">
        <v>14</v>
      </c>
      <c r="N85" s="234"/>
      <c r="O85" s="528" t="s">
        <v>15</v>
      </c>
      <c r="P85" s="530" t="s">
        <v>16</v>
      </c>
      <c r="Q85" s="240"/>
      <c r="R85" s="240"/>
    </row>
    <row r="86" spans="1:19" x14ac:dyDescent="0.35">
      <c r="A86" s="234"/>
      <c r="B86" s="252"/>
      <c r="C86" s="234"/>
      <c r="D86" s="527"/>
      <c r="E86" s="247"/>
      <c r="F86" s="234"/>
      <c r="G86" s="259" t="s">
        <v>17</v>
      </c>
      <c r="H86" s="258"/>
      <c r="I86" s="258" t="s">
        <v>17</v>
      </c>
      <c r="K86" s="259" t="s">
        <v>17</v>
      </c>
      <c r="L86" s="258"/>
      <c r="M86" s="258" t="s">
        <v>17</v>
      </c>
      <c r="N86" s="234"/>
      <c r="O86" s="529"/>
      <c r="P86" s="531"/>
      <c r="Q86" s="240"/>
      <c r="R86" s="240"/>
    </row>
    <row r="87" spans="1:19" s="22" customFormat="1" x14ac:dyDescent="0.35">
      <c r="A87" s="20"/>
      <c r="B87" s="57" t="s">
        <v>18</v>
      </c>
      <c r="C87" s="58"/>
      <c r="D87" s="59" t="s">
        <v>19</v>
      </c>
      <c r="E87" s="58"/>
      <c r="F87" s="27"/>
      <c r="G87" s="60">
        <v>968.5</v>
      </c>
      <c r="H87" s="61">
        <v>1</v>
      </c>
      <c r="I87" s="62">
        <f t="shared" ref="I87:I96" si="16">H87*G87</f>
        <v>968.5</v>
      </c>
      <c r="J87" s="63"/>
      <c r="K87" s="60">
        <v>982.93</v>
      </c>
      <c r="L87" s="61">
        <v>1</v>
      </c>
      <c r="M87" s="62">
        <f t="shared" ref="M87:M96" si="17">L87*K87</f>
        <v>982.93</v>
      </c>
      <c r="N87" s="63"/>
      <c r="O87" s="64">
        <f t="shared" ref="O87:O123" si="18">M87-I87</f>
        <v>14.42999999999995</v>
      </c>
      <c r="P87" s="65">
        <f t="shared" ref="P87:P123" si="19">IF(OR(I87=0,M87=0),"",(O87/I87))</f>
        <v>1.4899328859060351E-2</v>
      </c>
      <c r="Q87" s="66"/>
      <c r="R87" s="66"/>
      <c r="S87" s="260"/>
    </row>
    <row r="88" spans="1:19" x14ac:dyDescent="0.35">
      <c r="A88" s="234"/>
      <c r="B88" s="261" t="s">
        <v>22</v>
      </c>
      <c r="C88" s="262"/>
      <c r="D88" s="263" t="s">
        <v>77</v>
      </c>
      <c r="E88" s="262"/>
      <c r="F88" s="264"/>
      <c r="G88" s="300">
        <v>-0.32440000000000002</v>
      </c>
      <c r="H88" s="360">
        <f t="shared" ref="H88:H94" si="20">$G$82</f>
        <v>2000</v>
      </c>
      <c r="I88" s="267">
        <f t="shared" si="16"/>
        <v>-648.80000000000007</v>
      </c>
      <c r="K88" s="300">
        <v>0</v>
      </c>
      <c r="L88" s="360">
        <f t="shared" ref="L88:L94" si="21">$G$82</f>
        <v>2000</v>
      </c>
      <c r="M88" s="267">
        <f t="shared" si="17"/>
        <v>0</v>
      </c>
      <c r="N88" s="264"/>
      <c r="O88" s="268">
        <f t="shared" si="18"/>
        <v>648.80000000000007</v>
      </c>
      <c r="P88" s="269" t="str">
        <f t="shared" si="19"/>
        <v/>
      </c>
      <c r="Q88" s="240"/>
      <c r="R88" s="240"/>
    </row>
    <row r="89" spans="1:19" x14ac:dyDescent="0.35">
      <c r="A89" s="234"/>
      <c r="B89" s="261" t="s">
        <v>23</v>
      </c>
      <c r="C89" s="262"/>
      <c r="D89" s="263" t="s">
        <v>77</v>
      </c>
      <c r="E89" s="262"/>
      <c r="F89" s="264"/>
      <c r="G89" s="300">
        <v>-5.1999999999999998E-2</v>
      </c>
      <c r="H89" s="360">
        <f t="shared" si="20"/>
        <v>2000</v>
      </c>
      <c r="I89" s="267">
        <f t="shared" si="16"/>
        <v>-104</v>
      </c>
      <c r="K89" s="300">
        <v>0</v>
      </c>
      <c r="L89" s="360">
        <f t="shared" si="21"/>
        <v>2000</v>
      </c>
      <c r="M89" s="267">
        <f t="shared" si="17"/>
        <v>0</v>
      </c>
      <c r="N89" s="264"/>
      <c r="O89" s="268">
        <f t="shared" si="18"/>
        <v>104</v>
      </c>
      <c r="P89" s="269" t="str">
        <f t="shared" si="19"/>
        <v/>
      </c>
      <c r="Q89" s="240"/>
      <c r="R89" s="240"/>
    </row>
    <row r="90" spans="1:19" x14ac:dyDescent="0.35">
      <c r="A90" s="234"/>
      <c r="B90" s="261" t="s">
        <v>24</v>
      </c>
      <c r="C90" s="262"/>
      <c r="D90" s="263" t="s">
        <v>77</v>
      </c>
      <c r="E90" s="262"/>
      <c r="F90" s="264"/>
      <c r="G90" s="300">
        <v>-5.9999999999999995E-4</v>
      </c>
      <c r="H90" s="360">
        <f t="shared" si="20"/>
        <v>2000</v>
      </c>
      <c r="I90" s="267">
        <f t="shared" si="16"/>
        <v>-1.2</v>
      </c>
      <c r="K90" s="300">
        <v>-5.9999999999999995E-4</v>
      </c>
      <c r="L90" s="360">
        <f t="shared" si="21"/>
        <v>2000</v>
      </c>
      <c r="M90" s="267">
        <f t="shared" si="17"/>
        <v>-1.2</v>
      </c>
      <c r="N90" s="264"/>
      <c r="O90" s="268">
        <f t="shared" si="18"/>
        <v>0</v>
      </c>
      <c r="P90" s="269">
        <f t="shared" si="19"/>
        <v>0</v>
      </c>
      <c r="Q90" s="240"/>
      <c r="R90" s="240"/>
    </row>
    <row r="91" spans="1:19" x14ac:dyDescent="0.35">
      <c r="A91" s="234"/>
      <c r="B91" s="261" t="s">
        <v>87</v>
      </c>
      <c r="C91" s="262"/>
      <c r="D91" s="263" t="s">
        <v>77</v>
      </c>
      <c r="E91" s="262"/>
      <c r="F91" s="264"/>
      <c r="G91" s="300">
        <v>0</v>
      </c>
      <c r="H91" s="360">
        <f t="shared" si="20"/>
        <v>2000</v>
      </c>
      <c r="I91" s="267">
        <f t="shared" si="16"/>
        <v>0</v>
      </c>
      <c r="K91" s="300">
        <v>0</v>
      </c>
      <c r="L91" s="360">
        <f t="shared" si="21"/>
        <v>2000</v>
      </c>
      <c r="M91" s="267">
        <f t="shared" si="17"/>
        <v>0</v>
      </c>
      <c r="N91" s="264"/>
      <c r="O91" s="268">
        <f t="shared" si="18"/>
        <v>0</v>
      </c>
      <c r="P91" s="269" t="str">
        <f t="shared" si="19"/>
        <v/>
      </c>
      <c r="Q91" s="240"/>
      <c r="R91" s="240"/>
    </row>
    <row r="92" spans="1:19" x14ac:dyDescent="0.35">
      <c r="A92" s="234"/>
      <c r="B92" s="261" t="s">
        <v>26</v>
      </c>
      <c r="C92" s="262"/>
      <c r="D92" s="263" t="s">
        <v>77</v>
      </c>
      <c r="E92" s="262"/>
      <c r="F92" s="264"/>
      <c r="G92" s="359">
        <v>0</v>
      </c>
      <c r="H92" s="360">
        <f t="shared" ref="H92" si="22">$G$18</f>
        <v>2000</v>
      </c>
      <c r="I92" s="267">
        <f t="shared" si="16"/>
        <v>0</v>
      </c>
      <c r="J92" s="264"/>
      <c r="K92" s="359">
        <v>0</v>
      </c>
      <c r="L92" s="360">
        <f t="shared" ref="L92" si="23">$G$18</f>
        <v>2000</v>
      </c>
      <c r="M92" s="267">
        <f t="shared" si="17"/>
        <v>0</v>
      </c>
      <c r="N92" s="264"/>
      <c r="O92" s="268">
        <f t="shared" si="18"/>
        <v>0</v>
      </c>
      <c r="P92" s="269" t="str">
        <f t="shared" si="19"/>
        <v/>
      </c>
      <c r="Q92" s="240"/>
      <c r="R92" s="240"/>
    </row>
    <row r="93" spans="1:19" x14ac:dyDescent="0.35">
      <c r="A93" s="234"/>
      <c r="B93" s="261" t="s">
        <v>27</v>
      </c>
      <c r="C93" s="262"/>
      <c r="D93" s="263" t="s">
        <v>77</v>
      </c>
      <c r="E93" s="262"/>
      <c r="F93" s="264"/>
      <c r="G93" s="300">
        <v>0</v>
      </c>
      <c r="H93" s="360">
        <f t="shared" si="20"/>
        <v>2000</v>
      </c>
      <c r="I93" s="267">
        <f t="shared" si="16"/>
        <v>0</v>
      </c>
      <c r="K93" s="300">
        <v>-0.2757</v>
      </c>
      <c r="L93" s="360">
        <f t="shared" si="21"/>
        <v>2000</v>
      </c>
      <c r="M93" s="267">
        <f t="shared" si="17"/>
        <v>-551.4</v>
      </c>
      <c r="N93" s="264"/>
      <c r="O93" s="268">
        <f t="shared" si="18"/>
        <v>-551.4</v>
      </c>
      <c r="P93" s="269" t="str">
        <f t="shared" si="19"/>
        <v/>
      </c>
      <c r="Q93" s="240"/>
      <c r="R93" s="240"/>
    </row>
    <row r="94" spans="1:19" x14ac:dyDescent="0.35">
      <c r="A94" s="234"/>
      <c r="B94" s="261" t="s">
        <v>78</v>
      </c>
      <c r="C94" s="262"/>
      <c r="D94" s="263" t="s">
        <v>77</v>
      </c>
      <c r="E94" s="262"/>
      <c r="F94" s="264"/>
      <c r="G94" s="300">
        <v>-5.2699999999999997E-2</v>
      </c>
      <c r="H94" s="360">
        <f t="shared" si="20"/>
        <v>2000</v>
      </c>
      <c r="I94" s="267">
        <f t="shared" si="16"/>
        <v>-105.39999999999999</v>
      </c>
      <c r="K94" s="300">
        <v>-5.2699999999999997E-2</v>
      </c>
      <c r="L94" s="360">
        <f t="shared" si="21"/>
        <v>2000</v>
      </c>
      <c r="M94" s="267">
        <f t="shared" si="17"/>
        <v>-105.39999999999999</v>
      </c>
      <c r="N94" s="264"/>
      <c r="O94" s="268">
        <f t="shared" si="18"/>
        <v>0</v>
      </c>
      <c r="P94" s="269">
        <f t="shared" si="19"/>
        <v>0</v>
      </c>
      <c r="Q94" s="240"/>
      <c r="R94" s="240"/>
    </row>
    <row r="95" spans="1:19" x14ac:dyDescent="0.35">
      <c r="A95" s="234"/>
      <c r="B95" s="261" t="s">
        <v>29</v>
      </c>
      <c r="C95" s="262"/>
      <c r="D95" s="263" t="s">
        <v>19</v>
      </c>
      <c r="E95" s="262"/>
      <c r="F95" s="264"/>
      <c r="G95" s="265">
        <v>-5.18</v>
      </c>
      <c r="H95" s="266">
        <v>1</v>
      </c>
      <c r="I95" s="267">
        <f t="shared" si="16"/>
        <v>-5.18</v>
      </c>
      <c r="J95" s="264"/>
      <c r="K95" s="265">
        <v>0</v>
      </c>
      <c r="L95" s="266">
        <v>1</v>
      </c>
      <c r="M95" s="267">
        <f t="shared" si="17"/>
        <v>0</v>
      </c>
      <c r="N95" s="264"/>
      <c r="O95" s="268">
        <f t="shared" si="18"/>
        <v>5.18</v>
      </c>
      <c r="P95" s="269" t="str">
        <f t="shared" si="19"/>
        <v/>
      </c>
      <c r="Q95" s="240"/>
      <c r="R95" s="240"/>
    </row>
    <row r="96" spans="1:19" x14ac:dyDescent="0.35">
      <c r="A96" s="234"/>
      <c r="B96" s="261" t="s">
        <v>29</v>
      </c>
      <c r="C96" s="262"/>
      <c r="D96" s="263" t="s">
        <v>77</v>
      </c>
      <c r="E96" s="262"/>
      <c r="F96" s="264"/>
      <c r="G96" s="300">
        <v>1.24E-2</v>
      </c>
      <c r="H96" s="360">
        <f t="shared" ref="H96" si="24">$G$18</f>
        <v>2000</v>
      </c>
      <c r="I96" s="267">
        <f t="shared" si="16"/>
        <v>24.8</v>
      </c>
      <c r="J96" s="264"/>
      <c r="K96" s="300">
        <v>0</v>
      </c>
      <c r="L96" s="360">
        <f t="shared" ref="L96" si="25">$G$18</f>
        <v>2000</v>
      </c>
      <c r="M96" s="267">
        <f t="shared" si="17"/>
        <v>0</v>
      </c>
      <c r="N96" s="264"/>
      <c r="O96" s="268">
        <f t="shared" si="18"/>
        <v>-24.8</v>
      </c>
      <c r="P96" s="269" t="str">
        <f t="shared" si="19"/>
        <v/>
      </c>
      <c r="Q96" s="240"/>
      <c r="R96" s="240"/>
    </row>
    <row r="97" spans="1:19" x14ac:dyDescent="0.35">
      <c r="A97" s="234"/>
      <c r="B97" s="261" t="s">
        <v>30</v>
      </c>
      <c r="C97" s="262"/>
      <c r="D97" s="263" t="s">
        <v>77</v>
      </c>
      <c r="E97" s="262"/>
      <c r="F97" s="264"/>
      <c r="G97" s="104">
        <v>6.8212999999999999</v>
      </c>
      <c r="H97" s="360">
        <f>$G$82</f>
        <v>2000</v>
      </c>
      <c r="I97" s="274">
        <f>H97*G97</f>
        <v>13642.6</v>
      </c>
      <c r="J97" s="264"/>
      <c r="K97" s="104">
        <v>6.9229000000000003</v>
      </c>
      <c r="L97" s="360">
        <f>$G$82</f>
        <v>2000</v>
      </c>
      <c r="M97" s="274">
        <f>L97*K97</f>
        <v>13845.800000000001</v>
      </c>
      <c r="N97" s="264"/>
      <c r="O97" s="268">
        <f t="shared" si="18"/>
        <v>203.20000000000073</v>
      </c>
      <c r="P97" s="269">
        <f t="shared" si="19"/>
        <v>1.4894521572134396E-2</v>
      </c>
      <c r="Q97" s="240"/>
      <c r="R97" s="240"/>
    </row>
    <row r="98" spans="1:19" s="22" customFormat="1" x14ac:dyDescent="0.35">
      <c r="A98" s="20"/>
      <c r="B98" s="73" t="s">
        <v>32</v>
      </c>
      <c r="C98" s="58"/>
      <c r="D98" s="59" t="s">
        <v>77</v>
      </c>
      <c r="E98" s="58"/>
      <c r="F98" s="27"/>
      <c r="G98" s="441">
        <v>0.42770000000000002</v>
      </c>
      <c r="H98" s="72">
        <f>$G$82</f>
        <v>2000</v>
      </c>
      <c r="I98" s="62">
        <f t="shared" ref="I98" si="26">H98*G98</f>
        <v>855.40000000000009</v>
      </c>
      <c r="J98" s="63"/>
      <c r="K98" s="71">
        <v>0</v>
      </c>
      <c r="L98" s="72">
        <f>$G$82</f>
        <v>2000</v>
      </c>
      <c r="M98" s="62">
        <f t="shared" ref="M98" si="27">L98*K98</f>
        <v>0</v>
      </c>
      <c r="N98" s="63"/>
      <c r="O98" s="64">
        <f t="shared" si="18"/>
        <v>-855.40000000000009</v>
      </c>
      <c r="P98" s="65" t="str">
        <f t="shared" si="19"/>
        <v/>
      </c>
      <c r="Q98" s="66"/>
      <c r="R98" s="66"/>
      <c r="S98" s="260"/>
    </row>
    <row r="99" spans="1:19" x14ac:dyDescent="0.35">
      <c r="A99" s="234"/>
      <c r="B99" s="177" t="s">
        <v>33</v>
      </c>
      <c r="C99" s="406"/>
      <c r="D99" s="407"/>
      <c r="E99" s="406"/>
      <c r="F99" s="408"/>
      <c r="G99" s="409"/>
      <c r="H99" s="410"/>
      <c r="I99" s="411">
        <f>SUM(I87:I98)</f>
        <v>14626.72</v>
      </c>
      <c r="J99" s="408"/>
      <c r="K99" s="409"/>
      <c r="L99" s="410"/>
      <c r="M99" s="411">
        <f>SUM(M87:M98)</f>
        <v>14170.730000000001</v>
      </c>
      <c r="N99" s="408"/>
      <c r="O99" s="412">
        <f t="shared" si="18"/>
        <v>-455.98999999999796</v>
      </c>
      <c r="P99" s="413">
        <f t="shared" si="19"/>
        <v>-3.1175137009527631E-2</v>
      </c>
      <c r="Q99" s="240"/>
      <c r="R99" s="240"/>
    </row>
    <row r="100" spans="1:19" x14ac:dyDescent="0.35">
      <c r="A100" s="234"/>
      <c r="B100" s="67" t="s">
        <v>34</v>
      </c>
      <c r="C100" s="264"/>
      <c r="D100" s="263" t="s">
        <v>31</v>
      </c>
      <c r="E100" s="264"/>
      <c r="F100" s="264"/>
      <c r="G100" s="272">
        <v>0.26889999999999997</v>
      </c>
      <c r="H100" s="463">
        <f>$G$83*(1+G136)-$G$83</f>
        <v>26550.000000000116</v>
      </c>
      <c r="I100" s="274">
        <f>H100*G100</f>
        <v>7139.295000000031</v>
      </c>
      <c r="J100" s="264"/>
      <c r="K100" s="272">
        <v>0.26889999999999997</v>
      </c>
      <c r="L100" s="285">
        <f>$G$19*(1+K136)-$G$19</f>
        <v>26550.000000000116</v>
      </c>
      <c r="M100" s="274">
        <f>L100*K100</f>
        <v>7139.295000000031</v>
      </c>
      <c r="N100" s="264"/>
      <c r="O100" s="268">
        <f t="shared" si="18"/>
        <v>0</v>
      </c>
      <c r="P100" s="269">
        <f t="shared" si="19"/>
        <v>0</v>
      </c>
      <c r="Q100" s="240"/>
      <c r="R100" s="240"/>
    </row>
    <row r="101" spans="1:19" s="22" customFormat="1" x14ac:dyDescent="0.35">
      <c r="A101" s="20"/>
      <c r="B101" s="73" t="s">
        <v>35</v>
      </c>
      <c r="C101" s="58"/>
      <c r="D101" s="59" t="s">
        <v>77</v>
      </c>
      <c r="E101" s="58"/>
      <c r="F101" s="27"/>
      <c r="G101" s="442">
        <v>7.0900000000000005E-2</v>
      </c>
      <c r="H101" s="72">
        <f t="shared" ref="H101:H106" si="28">$G$18</f>
        <v>2000</v>
      </c>
      <c r="I101" s="70">
        <f>H101*G101</f>
        <v>141.80000000000001</v>
      </c>
      <c r="J101" s="63"/>
      <c r="K101" s="87"/>
      <c r="L101" s="88"/>
      <c r="M101" s="274">
        <f t="shared" ref="M101:M108" si="29">L101*K101</f>
        <v>0</v>
      </c>
      <c r="N101" s="63"/>
      <c r="O101" s="268">
        <f t="shared" si="18"/>
        <v>-141.80000000000001</v>
      </c>
      <c r="P101" s="269" t="str">
        <f t="shared" si="19"/>
        <v/>
      </c>
      <c r="Q101" s="66"/>
      <c r="R101" s="66"/>
      <c r="S101" s="260"/>
    </row>
    <row r="102" spans="1:19" s="22" customFormat="1" x14ac:dyDescent="0.35">
      <c r="A102" s="20"/>
      <c r="B102" s="73" t="s">
        <v>36</v>
      </c>
      <c r="C102" s="58"/>
      <c r="D102" s="59" t="s">
        <v>77</v>
      </c>
      <c r="E102" s="58"/>
      <c r="F102" s="27"/>
      <c r="G102" s="442">
        <v>0.2757</v>
      </c>
      <c r="H102" s="72">
        <f t="shared" si="28"/>
        <v>2000</v>
      </c>
      <c r="I102" s="70">
        <f t="shared" ref="I102" si="30">H102*G102</f>
        <v>551.4</v>
      </c>
      <c r="J102" s="63"/>
      <c r="K102" s="87"/>
      <c r="L102" s="88"/>
      <c r="M102" s="274">
        <f t="shared" si="29"/>
        <v>0</v>
      </c>
      <c r="N102" s="63"/>
      <c r="O102" s="268">
        <f t="shared" si="18"/>
        <v>-551.4</v>
      </c>
      <c r="P102" s="269" t="str">
        <f t="shared" si="19"/>
        <v/>
      </c>
      <c r="Q102" s="66"/>
      <c r="R102" s="66"/>
      <c r="S102" s="260"/>
    </row>
    <row r="103" spans="1:19" s="22" customFormat="1" x14ac:dyDescent="0.35">
      <c r="A103" s="20"/>
      <c r="B103" s="73" t="s">
        <v>79</v>
      </c>
      <c r="C103" s="58"/>
      <c r="D103" s="59" t="s">
        <v>77</v>
      </c>
      <c r="E103" s="58"/>
      <c r="F103" s="27"/>
      <c r="G103" s="442">
        <v>7.5999999999999998E-2</v>
      </c>
      <c r="H103" s="72">
        <f t="shared" si="28"/>
        <v>2000</v>
      </c>
      <c r="I103" s="70">
        <f>H103*G103</f>
        <v>152</v>
      </c>
      <c r="J103" s="63"/>
      <c r="K103" s="87"/>
      <c r="L103" s="88"/>
      <c r="M103" s="274">
        <f t="shared" si="29"/>
        <v>0</v>
      </c>
      <c r="N103" s="63"/>
      <c r="O103" s="268">
        <f t="shared" si="18"/>
        <v>-152</v>
      </c>
      <c r="P103" s="269" t="str">
        <f t="shared" si="19"/>
        <v/>
      </c>
      <c r="Q103" s="66"/>
      <c r="R103" s="66"/>
      <c r="S103" s="260"/>
    </row>
    <row r="104" spans="1:19" s="22" customFormat="1" x14ac:dyDescent="0.35">
      <c r="A104" s="20"/>
      <c r="B104" s="73" t="s">
        <v>80</v>
      </c>
      <c r="C104" s="58"/>
      <c r="D104" s="59" t="s">
        <v>77</v>
      </c>
      <c r="E104" s="58"/>
      <c r="F104" s="27"/>
      <c r="G104" s="442">
        <v>-0.10199999999999999</v>
      </c>
      <c r="H104" s="72">
        <f t="shared" si="28"/>
        <v>2000</v>
      </c>
      <c r="I104" s="70">
        <f>H104*G104</f>
        <v>-204</v>
      </c>
      <c r="J104" s="63"/>
      <c r="K104" s="87"/>
      <c r="L104" s="88"/>
      <c r="M104" s="274">
        <f t="shared" si="29"/>
        <v>0</v>
      </c>
      <c r="N104" s="63"/>
      <c r="O104" s="268">
        <f t="shared" si="18"/>
        <v>204</v>
      </c>
      <c r="P104" s="269" t="str">
        <f t="shared" si="19"/>
        <v/>
      </c>
      <c r="Q104" s="66"/>
      <c r="R104" s="66"/>
      <c r="S104" s="260"/>
    </row>
    <row r="105" spans="1:19" s="22" customFormat="1" ht="15.75" customHeight="1" x14ac:dyDescent="0.35">
      <c r="A105" s="20"/>
      <c r="B105" s="73" t="s">
        <v>37</v>
      </c>
      <c r="C105" s="58"/>
      <c r="D105" s="59" t="s">
        <v>77</v>
      </c>
      <c r="E105" s="58"/>
      <c r="F105" s="27"/>
      <c r="G105" s="442">
        <v>-3.5200000000000002E-2</v>
      </c>
      <c r="H105" s="72">
        <f t="shared" si="28"/>
        <v>2000</v>
      </c>
      <c r="I105" s="70">
        <f>H105*G105</f>
        <v>-70.400000000000006</v>
      </c>
      <c r="J105" s="63"/>
      <c r="K105" s="87"/>
      <c r="L105" s="88"/>
      <c r="M105" s="274">
        <f t="shared" si="29"/>
        <v>0</v>
      </c>
      <c r="N105" s="63"/>
      <c r="O105" s="268">
        <f t="shared" si="18"/>
        <v>70.400000000000006</v>
      </c>
      <c r="P105" s="269" t="str">
        <f t="shared" si="19"/>
        <v/>
      </c>
      <c r="Q105" s="66"/>
      <c r="R105" s="66"/>
      <c r="S105" s="260"/>
    </row>
    <row r="106" spans="1:19" s="22" customFormat="1" ht="15" customHeight="1" x14ac:dyDescent="0.35">
      <c r="A106" s="20"/>
      <c r="B106" s="73" t="s">
        <v>38</v>
      </c>
      <c r="C106" s="58"/>
      <c r="D106" s="59" t="s">
        <v>77</v>
      </c>
      <c r="E106" s="58"/>
      <c r="F106" s="27"/>
      <c r="G106" s="442">
        <v>-6.4999999999999997E-3</v>
      </c>
      <c r="H106" s="72">
        <f t="shared" si="28"/>
        <v>2000</v>
      </c>
      <c r="I106" s="70">
        <f t="shared" ref="I106:I108" si="31">H106*G106</f>
        <v>-13</v>
      </c>
      <c r="J106" s="63"/>
      <c r="K106" s="87"/>
      <c r="L106" s="88"/>
      <c r="M106" s="274">
        <f t="shared" si="29"/>
        <v>0</v>
      </c>
      <c r="N106" s="63"/>
      <c r="O106" s="268">
        <f t="shared" si="18"/>
        <v>13</v>
      </c>
      <c r="P106" s="269" t="str">
        <f t="shared" si="19"/>
        <v/>
      </c>
      <c r="Q106" s="66"/>
      <c r="R106" s="66"/>
      <c r="S106" s="260"/>
    </row>
    <row r="107" spans="1:19" s="22" customFormat="1" x14ac:dyDescent="0.35">
      <c r="A107" s="20"/>
      <c r="B107" s="73" t="s">
        <v>39</v>
      </c>
      <c r="C107" s="58"/>
      <c r="D107" s="59" t="s">
        <v>31</v>
      </c>
      <c r="E107" s="58"/>
      <c r="F107" s="27"/>
      <c r="G107" s="87">
        <v>2.3900000000000002E-3</v>
      </c>
      <c r="H107" s="72">
        <f>+$G$83</f>
        <v>900000</v>
      </c>
      <c r="I107" s="70">
        <f t="shared" si="31"/>
        <v>2151</v>
      </c>
      <c r="J107" s="63"/>
      <c r="K107" s="87"/>
      <c r="L107" s="88"/>
      <c r="M107" s="274">
        <f t="shared" si="29"/>
        <v>0</v>
      </c>
      <c r="N107" s="63"/>
      <c r="O107" s="268">
        <f t="shared" si="18"/>
        <v>-2151</v>
      </c>
      <c r="P107" s="269" t="str">
        <f t="shared" si="19"/>
        <v/>
      </c>
      <c r="Q107" s="66"/>
      <c r="R107" s="66"/>
      <c r="S107" s="260"/>
    </row>
    <row r="108" spans="1:19" s="22" customFormat="1" x14ac:dyDescent="0.35">
      <c r="A108" s="20"/>
      <c r="B108" s="468" t="s">
        <v>40</v>
      </c>
      <c r="C108" s="58"/>
      <c r="D108" s="59" t="s">
        <v>31</v>
      </c>
      <c r="E108" s="58"/>
      <c r="F108" s="27"/>
      <c r="G108" s="87">
        <v>-1.5900000000000001E-3</v>
      </c>
      <c r="H108" s="72">
        <f>+$G$83</f>
        <v>900000</v>
      </c>
      <c r="I108" s="70">
        <f t="shared" si="31"/>
        <v>-1431</v>
      </c>
      <c r="J108" s="63"/>
      <c r="K108" s="87"/>
      <c r="L108" s="88"/>
      <c r="M108" s="274">
        <f t="shared" si="29"/>
        <v>0</v>
      </c>
      <c r="N108" s="63"/>
      <c r="O108" s="268">
        <f t="shared" si="18"/>
        <v>1431</v>
      </c>
      <c r="P108" s="269" t="str">
        <f t="shared" si="19"/>
        <v/>
      </c>
      <c r="Q108" s="66"/>
      <c r="R108" s="66"/>
      <c r="S108" s="260"/>
    </row>
    <row r="109" spans="1:19" x14ac:dyDescent="0.35">
      <c r="A109" s="234"/>
      <c r="B109" s="469" t="s">
        <v>42</v>
      </c>
      <c r="C109" s="415"/>
      <c r="D109" s="416"/>
      <c r="E109" s="415"/>
      <c r="F109" s="408"/>
      <c r="G109" s="417"/>
      <c r="H109" s="418"/>
      <c r="I109" s="419">
        <f>SUM(I100:I108)+I99</f>
        <v>23043.815000000031</v>
      </c>
      <c r="K109" s="417"/>
      <c r="L109" s="418"/>
      <c r="M109" s="419">
        <f>SUM(M100:M108)+M99</f>
        <v>21310.025000000031</v>
      </c>
      <c r="N109" s="408"/>
      <c r="O109" s="412">
        <f t="shared" si="18"/>
        <v>-1733.7900000000009</v>
      </c>
      <c r="P109" s="413">
        <f t="shared" si="19"/>
        <v>-7.5238843915384601E-2</v>
      </c>
      <c r="Q109" s="240"/>
      <c r="R109" s="240"/>
    </row>
    <row r="110" spans="1:19" x14ac:dyDescent="0.35">
      <c r="A110" s="234"/>
      <c r="B110" s="264" t="s">
        <v>43</v>
      </c>
      <c r="C110" s="264"/>
      <c r="D110" s="263" t="s">
        <v>81</v>
      </c>
      <c r="E110" s="264"/>
      <c r="F110" s="264"/>
      <c r="G110" s="104">
        <v>2.6113</v>
      </c>
      <c r="H110" s="463">
        <f>+$G$81</f>
        <v>1800</v>
      </c>
      <c r="I110" s="274">
        <f>H110*G110</f>
        <v>4700.34</v>
      </c>
      <c r="K110" s="104">
        <v>3.3132198061852578</v>
      </c>
      <c r="L110" s="463">
        <f>+$G$81</f>
        <v>1800</v>
      </c>
      <c r="M110" s="274">
        <f>L110*K110</f>
        <v>5963.7956511334642</v>
      </c>
      <c r="N110" s="264"/>
      <c r="O110" s="268">
        <f t="shared" si="18"/>
        <v>1263.455651133464</v>
      </c>
      <c r="P110" s="269">
        <f t="shared" si="19"/>
        <v>0.26880090613305929</v>
      </c>
      <c r="Q110" s="240"/>
      <c r="R110" s="240"/>
    </row>
    <row r="111" spans="1:19" x14ac:dyDescent="0.35">
      <c r="A111" s="234"/>
      <c r="B111" s="470" t="s">
        <v>44</v>
      </c>
      <c r="C111" s="264"/>
      <c r="D111" s="263" t="s">
        <v>81</v>
      </c>
      <c r="E111" s="264"/>
      <c r="F111" s="264"/>
      <c r="G111" s="104">
        <v>2.1371000000000002</v>
      </c>
      <c r="H111" s="463">
        <f>+$G$81</f>
        <v>1800</v>
      </c>
      <c r="I111" s="274">
        <f>H111*G111</f>
        <v>3846.78</v>
      </c>
      <c r="K111" s="104">
        <v>2.2379702117944551</v>
      </c>
      <c r="L111" s="463">
        <f>+$G$81</f>
        <v>1800</v>
      </c>
      <c r="M111" s="274">
        <f>L111*K111</f>
        <v>4028.3463812300192</v>
      </c>
      <c r="N111" s="264"/>
      <c r="O111" s="268">
        <f t="shared" si="18"/>
        <v>181.56638123001903</v>
      </c>
      <c r="P111" s="269">
        <f t="shared" si="19"/>
        <v>4.7199575028990227E-2</v>
      </c>
      <c r="Q111" s="240"/>
      <c r="R111" s="240"/>
    </row>
    <row r="112" spans="1:19" x14ac:dyDescent="0.35">
      <c r="A112" s="234"/>
      <c r="B112" s="469" t="s">
        <v>45</v>
      </c>
      <c r="C112" s="406"/>
      <c r="D112" s="420"/>
      <c r="E112" s="406"/>
      <c r="F112" s="421"/>
      <c r="G112" s="422"/>
      <c r="H112" s="443"/>
      <c r="I112" s="419">
        <f>SUM(I109:I111)</f>
        <v>31590.93500000003</v>
      </c>
      <c r="K112" s="422"/>
      <c r="L112" s="443"/>
      <c r="M112" s="419">
        <f>SUM(M109:M111)</f>
        <v>31302.167032363512</v>
      </c>
      <c r="N112" s="421"/>
      <c r="O112" s="412">
        <f t="shared" si="18"/>
        <v>-288.76796763651873</v>
      </c>
      <c r="P112" s="413">
        <f t="shared" si="19"/>
        <v>-9.1408490326898659E-3</v>
      </c>
      <c r="Q112" s="240"/>
      <c r="R112" s="240"/>
    </row>
    <row r="113" spans="1:19" x14ac:dyDescent="0.35">
      <c r="A113" s="234"/>
      <c r="B113" s="262" t="s">
        <v>67</v>
      </c>
      <c r="C113" s="262"/>
      <c r="D113" s="263" t="s">
        <v>31</v>
      </c>
      <c r="E113" s="262"/>
      <c r="F113" s="264"/>
      <c r="G113" s="300">
        <v>3.0000000000000001E-3</v>
      </c>
      <c r="H113" s="444">
        <f>+$G$83*(1+G136)</f>
        <v>926550.00000000012</v>
      </c>
      <c r="I113" s="267">
        <f t="shared" ref="I113:I123" si="32">H113*G113</f>
        <v>2779.6500000000005</v>
      </c>
      <c r="K113" s="300">
        <v>3.0000000000000001E-3</v>
      </c>
      <c r="L113" s="444">
        <f>+$G$83*(1+K136)</f>
        <v>926550.00000000012</v>
      </c>
      <c r="M113" s="267">
        <f t="shared" ref="M113:M123" si="33">L113*K113</f>
        <v>2779.6500000000005</v>
      </c>
      <c r="N113" s="264"/>
      <c r="O113" s="268">
        <f t="shared" si="18"/>
        <v>0</v>
      </c>
      <c r="P113" s="269">
        <f t="shared" si="19"/>
        <v>0</v>
      </c>
      <c r="Q113" s="240"/>
      <c r="R113" s="240"/>
    </row>
    <row r="114" spans="1:19" x14ac:dyDescent="0.35">
      <c r="A114" s="234"/>
      <c r="B114" s="262" t="s">
        <v>68</v>
      </c>
      <c r="C114" s="262"/>
      <c r="D114" s="263" t="s">
        <v>31</v>
      </c>
      <c r="E114" s="262"/>
      <c r="F114" s="264"/>
      <c r="G114" s="300">
        <v>5.0000000000000001E-4</v>
      </c>
      <c r="H114" s="444">
        <f>+H113</f>
        <v>926550.00000000012</v>
      </c>
      <c r="I114" s="267">
        <f t="shared" si="32"/>
        <v>463.27500000000009</v>
      </c>
      <c r="K114" s="300">
        <v>5.0000000000000001E-4</v>
      </c>
      <c r="L114" s="444">
        <f>+L113</f>
        <v>926550.00000000012</v>
      </c>
      <c r="M114" s="267">
        <f t="shared" si="33"/>
        <v>463.27500000000009</v>
      </c>
      <c r="N114" s="264"/>
      <c r="O114" s="268">
        <f t="shared" si="18"/>
        <v>0</v>
      </c>
      <c r="P114" s="269">
        <f t="shared" si="19"/>
        <v>0</v>
      </c>
      <c r="Q114" s="240"/>
      <c r="R114" s="240"/>
    </row>
    <row r="115" spans="1:19" x14ac:dyDescent="0.35">
      <c r="A115" s="234"/>
      <c r="B115" s="262" t="s">
        <v>48</v>
      </c>
      <c r="C115" s="262"/>
      <c r="D115" s="263" t="s">
        <v>31</v>
      </c>
      <c r="E115" s="262"/>
      <c r="F115" s="264"/>
      <c r="G115" s="300">
        <v>4.0000000000000002E-4</v>
      </c>
      <c r="H115" s="444">
        <f>+H114</f>
        <v>926550.00000000012</v>
      </c>
      <c r="I115" s="267">
        <f t="shared" si="32"/>
        <v>370.62000000000006</v>
      </c>
      <c r="K115" s="300">
        <v>4.0000000000000002E-4</v>
      </c>
      <c r="L115" s="444">
        <f>+L114</f>
        <v>926550.00000000012</v>
      </c>
      <c r="M115" s="267">
        <f t="shared" si="33"/>
        <v>370.62000000000006</v>
      </c>
      <c r="N115" s="264"/>
      <c r="O115" s="268">
        <f t="shared" si="18"/>
        <v>0</v>
      </c>
      <c r="P115" s="269">
        <f t="shared" si="19"/>
        <v>0</v>
      </c>
      <c r="Q115" s="240"/>
      <c r="R115" s="240"/>
    </row>
    <row r="116" spans="1:19" x14ac:dyDescent="0.35">
      <c r="A116" s="234"/>
      <c r="B116" s="262" t="s">
        <v>69</v>
      </c>
      <c r="C116" s="262"/>
      <c r="D116" s="263" t="s">
        <v>19</v>
      </c>
      <c r="E116" s="262"/>
      <c r="F116" s="264"/>
      <c r="G116" s="271">
        <v>0.25</v>
      </c>
      <c r="H116" s="270">
        <v>1</v>
      </c>
      <c r="I116" s="274">
        <f t="shared" si="32"/>
        <v>0.25</v>
      </c>
      <c r="K116" s="271">
        <v>0.25</v>
      </c>
      <c r="L116" s="270">
        <v>1</v>
      </c>
      <c r="M116" s="274">
        <f t="shared" si="33"/>
        <v>0.25</v>
      </c>
      <c r="N116" s="264"/>
      <c r="O116" s="268">
        <f t="shared" si="18"/>
        <v>0</v>
      </c>
      <c r="P116" s="269">
        <f t="shared" si="19"/>
        <v>0</v>
      </c>
      <c r="Q116" s="240"/>
      <c r="R116" s="240"/>
    </row>
    <row r="117" spans="1:19" s="22" customFormat="1" x14ac:dyDescent="0.35">
      <c r="A117" s="20"/>
      <c r="B117" s="58" t="s">
        <v>50</v>
      </c>
      <c r="C117" s="58"/>
      <c r="D117" s="59" t="s">
        <v>31</v>
      </c>
      <c r="E117" s="58"/>
      <c r="F117" s="27"/>
      <c r="G117" s="104">
        <v>8.2000000000000003E-2</v>
      </c>
      <c r="H117" s="88">
        <f>D138*$G$83</f>
        <v>576000</v>
      </c>
      <c r="I117" s="70">
        <f t="shared" si="32"/>
        <v>47232</v>
      </c>
      <c r="J117" s="63"/>
      <c r="K117" s="104">
        <v>8.2000000000000003E-2</v>
      </c>
      <c r="L117" s="88">
        <f>+$H117</f>
        <v>576000</v>
      </c>
      <c r="M117" s="70">
        <f t="shared" si="33"/>
        <v>47232</v>
      </c>
      <c r="N117" s="63"/>
      <c r="O117" s="64">
        <f t="shared" si="18"/>
        <v>0</v>
      </c>
      <c r="P117" s="65">
        <f t="shared" si="19"/>
        <v>0</v>
      </c>
      <c r="Q117" s="66"/>
      <c r="R117" s="66"/>
      <c r="S117" s="260"/>
    </row>
    <row r="118" spans="1:19" s="22" customFormat="1" x14ac:dyDescent="0.35">
      <c r="A118" s="20"/>
      <c r="B118" s="58" t="s">
        <v>51</v>
      </c>
      <c r="C118" s="58"/>
      <c r="D118" s="59" t="s">
        <v>31</v>
      </c>
      <c r="E118" s="58"/>
      <c r="F118" s="27"/>
      <c r="G118" s="104">
        <v>0.113</v>
      </c>
      <c r="H118" s="88">
        <f t="shared" ref="H118:H119" si="34">D139*$G$83</f>
        <v>162000</v>
      </c>
      <c r="I118" s="70">
        <f t="shared" si="32"/>
        <v>18306</v>
      </c>
      <c r="J118" s="63"/>
      <c r="K118" s="104">
        <v>0.113</v>
      </c>
      <c r="L118" s="88">
        <f t="shared" ref="L118:L119" si="35">+$H118</f>
        <v>162000</v>
      </c>
      <c r="M118" s="70">
        <f t="shared" si="33"/>
        <v>18306</v>
      </c>
      <c r="N118" s="63"/>
      <c r="O118" s="64">
        <f t="shared" si="18"/>
        <v>0</v>
      </c>
      <c r="P118" s="65">
        <f t="shared" si="19"/>
        <v>0</v>
      </c>
      <c r="Q118" s="66"/>
      <c r="R118" s="66"/>
      <c r="S118" s="260"/>
    </row>
    <row r="119" spans="1:19" s="22" customFormat="1" x14ac:dyDescent="0.35">
      <c r="A119" s="20"/>
      <c r="B119" s="58" t="s">
        <v>52</v>
      </c>
      <c r="C119" s="58"/>
      <c r="D119" s="59" t="s">
        <v>31</v>
      </c>
      <c r="E119" s="58"/>
      <c r="F119" s="27"/>
      <c r="G119" s="104">
        <v>0.17</v>
      </c>
      <c r="H119" s="88">
        <f t="shared" si="34"/>
        <v>162000</v>
      </c>
      <c r="I119" s="70">
        <f t="shared" si="32"/>
        <v>27540.000000000004</v>
      </c>
      <c r="J119" s="63"/>
      <c r="K119" s="104">
        <v>0.17</v>
      </c>
      <c r="L119" s="88">
        <f t="shared" si="35"/>
        <v>162000</v>
      </c>
      <c r="M119" s="70">
        <f t="shared" si="33"/>
        <v>27540.000000000004</v>
      </c>
      <c r="N119" s="63"/>
      <c r="O119" s="64">
        <f t="shared" si="18"/>
        <v>0</v>
      </c>
      <c r="P119" s="65">
        <f t="shared" si="19"/>
        <v>0</v>
      </c>
      <c r="Q119" s="66"/>
      <c r="R119" s="66"/>
      <c r="S119" s="260"/>
    </row>
    <row r="120" spans="1:19" s="22" customFormat="1" x14ac:dyDescent="0.35">
      <c r="A120" s="20"/>
      <c r="B120" s="58" t="s">
        <v>53</v>
      </c>
      <c r="C120" s="58"/>
      <c r="D120" s="59" t="s">
        <v>31</v>
      </c>
      <c r="E120" s="58"/>
      <c r="F120" s="27"/>
      <c r="G120" s="104">
        <v>9.8000000000000004E-2</v>
      </c>
      <c r="H120" s="464">
        <f>IF(AND($N$1=1, $G$19&gt;=750), 750, IF(AND($N$1=1, AND($G$19&lt;750, $G$19&gt;=0)), $G$19, IF(AND($N$1=2, $G$19&gt;=750), 750, IF(AND($N$1=2, AND($G$19&lt;750, $G$19&gt;=0)), $G$19))))</f>
        <v>750</v>
      </c>
      <c r="I120" s="70">
        <f t="shared" si="32"/>
        <v>73.5</v>
      </c>
      <c r="J120" s="63"/>
      <c r="K120" s="104">
        <v>9.8000000000000004E-2</v>
      </c>
      <c r="L120" s="88">
        <f>IF(AND($N$1=1, $G$83&gt;=750), 750, IF(AND($N$1=1, AND($G$83&lt;750, $G$83&gt;=0)), $G$83, IF(AND($N$1=2, $G$83&gt;=750), 750, IF(AND($N$1=2, AND($G$83&lt;750, $G$83&gt;=0)), $G$83))))</f>
        <v>750</v>
      </c>
      <c r="M120" s="70">
        <f t="shared" si="33"/>
        <v>73.5</v>
      </c>
      <c r="N120" s="63"/>
      <c r="O120" s="64">
        <f t="shared" si="18"/>
        <v>0</v>
      </c>
      <c r="P120" s="65">
        <f t="shared" si="19"/>
        <v>0</v>
      </c>
      <c r="Q120" s="66"/>
      <c r="R120" s="66"/>
      <c r="S120" s="260"/>
    </row>
    <row r="121" spans="1:19" s="22" customFormat="1" x14ac:dyDescent="0.35">
      <c r="A121" s="20"/>
      <c r="B121" s="58" t="s">
        <v>54</v>
      </c>
      <c r="C121" s="58"/>
      <c r="D121" s="59" t="s">
        <v>31</v>
      </c>
      <c r="E121" s="58"/>
      <c r="F121" s="27"/>
      <c r="G121" s="104">
        <v>0.115</v>
      </c>
      <c r="H121" s="464">
        <f>IF(AND($N$1=1, $G$83&gt;=750), $G$83-750, IF(AND($N$1=1, AND($G$83&lt;750, $G$83&gt;=0)), 0, IF(AND($N$1=2, $G$83&gt;=750), $G$83-750, IF(AND($N$1=2, AND($G$83&lt;750, $G$83&gt;=0)), 0))))</f>
        <v>899250</v>
      </c>
      <c r="I121" s="70">
        <f t="shared" si="32"/>
        <v>103413.75</v>
      </c>
      <c r="J121" s="63"/>
      <c r="K121" s="104">
        <v>0.115</v>
      </c>
      <c r="L121" s="88">
        <f>IF(AND($N$1=1, $G$83&gt;=750), $G$83-750, IF(AND($N$1=1, AND($G$83&lt;750, $G$83&gt;=0)), 0, IF(AND($N$1=2, $G$83&gt;=750), $G$83-750, IF(AND($N$1=2, AND($G$83&lt;750, $G$83&gt;=0)), 0))))</f>
        <v>899250</v>
      </c>
      <c r="M121" s="70">
        <f t="shared" si="33"/>
        <v>103413.75</v>
      </c>
      <c r="N121" s="63"/>
      <c r="O121" s="64">
        <f t="shared" si="18"/>
        <v>0</v>
      </c>
      <c r="P121" s="65">
        <f t="shared" si="19"/>
        <v>0</v>
      </c>
      <c r="Q121" s="66"/>
      <c r="R121" s="66"/>
      <c r="S121" s="260"/>
    </row>
    <row r="122" spans="1:19" s="22" customFormat="1" x14ac:dyDescent="0.35">
      <c r="A122" s="20"/>
      <c r="B122" s="58" t="s">
        <v>55</v>
      </c>
      <c r="C122" s="58"/>
      <c r="D122" s="59" t="s">
        <v>31</v>
      </c>
      <c r="E122" s="58"/>
      <c r="F122" s="27"/>
      <c r="G122" s="104">
        <v>0.26889999999999997</v>
      </c>
      <c r="H122" s="88">
        <v>0</v>
      </c>
      <c r="I122" s="70">
        <f t="shared" si="32"/>
        <v>0</v>
      </c>
      <c r="J122" s="63"/>
      <c r="K122" s="104">
        <v>0.26889999999999997</v>
      </c>
      <c r="L122" s="88">
        <v>0</v>
      </c>
      <c r="M122" s="70">
        <f t="shared" si="33"/>
        <v>0</v>
      </c>
      <c r="N122" s="63"/>
      <c r="O122" s="64">
        <f t="shared" si="18"/>
        <v>0</v>
      </c>
      <c r="P122" s="65" t="str">
        <f t="shared" si="19"/>
        <v/>
      </c>
      <c r="Q122" s="66"/>
      <c r="R122" s="66"/>
      <c r="S122" s="260"/>
    </row>
    <row r="123" spans="1:19" s="22" customFormat="1" ht="15" thickBot="1" x14ac:dyDescent="0.4">
      <c r="A123" s="20"/>
      <c r="B123" s="58" t="s">
        <v>56</v>
      </c>
      <c r="C123" s="58"/>
      <c r="D123" s="59" t="s">
        <v>31</v>
      </c>
      <c r="E123" s="58"/>
      <c r="F123" s="27"/>
      <c r="G123" s="104">
        <v>0.26889999999999997</v>
      </c>
      <c r="H123" s="88">
        <f>+$G$83</f>
        <v>900000</v>
      </c>
      <c r="I123" s="70">
        <f t="shared" si="32"/>
        <v>242009.99999999997</v>
      </c>
      <c r="J123" s="63"/>
      <c r="K123" s="104">
        <v>0.26889999999999997</v>
      </c>
      <c r="L123" s="88">
        <f>+$G$83</f>
        <v>900000</v>
      </c>
      <c r="M123" s="70">
        <f t="shared" si="33"/>
        <v>242009.99999999997</v>
      </c>
      <c r="N123" s="63"/>
      <c r="O123" s="64">
        <f t="shared" si="18"/>
        <v>0</v>
      </c>
      <c r="P123" s="65">
        <f t="shared" si="19"/>
        <v>0</v>
      </c>
      <c r="Q123" s="66"/>
      <c r="R123" s="66"/>
      <c r="S123" s="260"/>
    </row>
    <row r="124" spans="1:19" ht="15" thickBot="1" x14ac:dyDescent="0.4">
      <c r="A124" s="234"/>
      <c r="B124" s="302"/>
      <c r="C124" s="303"/>
      <c r="D124" s="304"/>
      <c r="E124" s="303"/>
      <c r="F124" s="305"/>
      <c r="G124" s="306"/>
      <c r="H124" s="307"/>
      <c r="I124" s="308"/>
      <c r="J124" s="308"/>
      <c r="K124" s="306"/>
      <c r="L124" s="307"/>
      <c r="M124" s="308"/>
      <c r="N124" s="305"/>
      <c r="O124" s="309"/>
      <c r="P124" s="310"/>
      <c r="Q124" s="240"/>
      <c r="R124" s="240"/>
    </row>
    <row r="125" spans="1:19" x14ac:dyDescent="0.35">
      <c r="A125" s="234"/>
      <c r="B125" s="311" t="s">
        <v>82</v>
      </c>
      <c r="C125" s="262"/>
      <c r="D125" s="312"/>
      <c r="E125" s="262"/>
      <c r="F125" s="313"/>
      <c r="G125" s="314"/>
      <c r="H125" s="314"/>
      <c r="I125" s="315">
        <f>SUM(I112:I116,I123)</f>
        <v>277214.73</v>
      </c>
      <c r="K125" s="314"/>
      <c r="L125" s="314"/>
      <c r="M125" s="315">
        <f>SUM(M112:M116,M123)</f>
        <v>276925.96203236352</v>
      </c>
      <c r="N125" s="316"/>
      <c r="O125" s="317">
        <f>M125-I125</f>
        <v>-288.76796763646416</v>
      </c>
      <c r="P125" s="318">
        <f>IF(OR(I125=0,M125=0),"",(O125/I125))</f>
        <v>-1.0416761318435862E-3</v>
      </c>
      <c r="Q125" s="240"/>
      <c r="R125" s="240"/>
    </row>
    <row r="126" spans="1:19" x14ac:dyDescent="0.35">
      <c r="A126" s="234"/>
      <c r="B126" s="311" t="s">
        <v>58</v>
      </c>
      <c r="C126" s="262"/>
      <c r="D126" s="312"/>
      <c r="E126" s="262"/>
      <c r="F126" s="313"/>
      <c r="G126" s="319">
        <f>G62</f>
        <v>-0.17</v>
      </c>
      <c r="H126" s="320"/>
      <c r="I126" s="268"/>
      <c r="K126" s="319">
        <f>$G126</f>
        <v>-0.17</v>
      </c>
      <c r="L126" s="320"/>
      <c r="M126" s="268"/>
      <c r="N126" s="316"/>
      <c r="O126" s="268">
        <f>M126-I126</f>
        <v>0</v>
      </c>
      <c r="P126" s="269" t="str">
        <f>IF(OR(I126=0,M126=0),"",(O126/I126))</f>
        <v/>
      </c>
      <c r="Q126" s="240"/>
      <c r="R126" s="240"/>
    </row>
    <row r="127" spans="1:19" x14ac:dyDescent="0.35">
      <c r="A127" s="234"/>
      <c r="B127" s="321" t="s">
        <v>59</v>
      </c>
      <c r="C127" s="262"/>
      <c r="D127" s="312"/>
      <c r="E127" s="262"/>
      <c r="F127" s="266"/>
      <c r="G127" s="322">
        <v>0.13</v>
      </c>
      <c r="H127" s="266"/>
      <c r="I127" s="268">
        <f>I125*G127</f>
        <v>36037.914899999996</v>
      </c>
      <c r="K127" s="322">
        <v>0.13</v>
      </c>
      <c r="L127" s="266"/>
      <c r="M127" s="268">
        <f>M125*K127</f>
        <v>36000.375064207255</v>
      </c>
      <c r="N127" s="323"/>
      <c r="O127" s="268">
        <f>M127-I127</f>
        <v>-37.539835792740632</v>
      </c>
      <c r="P127" s="269">
        <f>IF(OR(I127=0,M127=0),"",(O127/I127))</f>
        <v>-1.0416761318435945E-3</v>
      </c>
      <c r="Q127" s="240"/>
      <c r="R127" s="240"/>
    </row>
    <row r="128" spans="1:19" ht="15" thickBot="1" x14ac:dyDescent="0.4">
      <c r="A128" s="234"/>
      <c r="B128" s="521" t="s">
        <v>83</v>
      </c>
      <c r="C128" s="521"/>
      <c r="D128" s="521"/>
      <c r="E128" s="324"/>
      <c r="F128" s="325"/>
      <c r="G128" s="325"/>
      <c r="H128" s="325"/>
      <c r="I128" s="390">
        <f>SUM(I125:I127)</f>
        <v>313252.64489999996</v>
      </c>
      <c r="K128" s="325"/>
      <c r="L128" s="325"/>
      <c r="M128" s="390">
        <f>SUM(M125:M127)</f>
        <v>312926.33709657076</v>
      </c>
      <c r="N128" s="327"/>
      <c r="O128" s="328">
        <f>M128-I128</f>
        <v>-326.30780342919752</v>
      </c>
      <c r="P128" s="329">
        <f>IF(OR(I128=0,M128=0),"",(O128/I128))</f>
        <v>-1.0416761318435641E-3</v>
      </c>
      <c r="Q128" s="240"/>
      <c r="R128" s="240"/>
    </row>
    <row r="129" spans="1:18" ht="15" thickBot="1" x14ac:dyDescent="0.4">
      <c r="A129" s="234"/>
      <c r="B129" s="450"/>
      <c r="C129" s="371"/>
      <c r="D129" s="372"/>
      <c r="E129" s="371"/>
      <c r="F129" s="373"/>
      <c r="G129" s="306"/>
      <c r="H129" s="374"/>
      <c r="I129" s="375"/>
      <c r="J129" s="375"/>
      <c r="K129" s="306"/>
      <c r="L129" s="374"/>
      <c r="M129" s="375"/>
      <c r="N129" s="373"/>
      <c r="O129" s="376"/>
      <c r="P129" s="310"/>
      <c r="Q129" s="240"/>
      <c r="R129" s="240"/>
    </row>
    <row r="130" spans="1:18" x14ac:dyDescent="0.35">
      <c r="A130" s="234"/>
      <c r="B130" s="378" t="s">
        <v>70</v>
      </c>
      <c r="C130" s="378"/>
      <c r="D130" s="379"/>
      <c r="E130" s="378"/>
      <c r="F130" s="384"/>
      <c r="G130" s="386"/>
      <c r="H130" s="386"/>
      <c r="I130" s="425">
        <f>SUM(I120:I121,I112,I113:I116)</f>
        <v>138691.98000000001</v>
      </c>
      <c r="K130" s="386"/>
      <c r="L130" s="386"/>
      <c r="M130" s="425">
        <f>SUM(M120:M121,M112,M113:M116)</f>
        <v>138403.21203236349</v>
      </c>
      <c r="N130" s="388"/>
      <c r="O130" s="268">
        <f>M130-I130</f>
        <v>-288.76796763652237</v>
      </c>
      <c r="P130" s="269">
        <f>IF(OR(I130=0,M130=0),"",(O130/I130))</f>
        <v>-2.0820812251474263E-3</v>
      </c>
      <c r="Q130" s="240"/>
    </row>
    <row r="131" spans="1:18" x14ac:dyDescent="0.35">
      <c r="A131" s="234"/>
      <c r="B131" s="262" t="s">
        <v>58</v>
      </c>
      <c r="C131" s="262"/>
      <c r="D131" s="312"/>
      <c r="E131" s="262"/>
      <c r="F131" s="266"/>
      <c r="G131" s="319">
        <f>G126</f>
        <v>-0.17</v>
      </c>
      <c r="H131" s="320"/>
      <c r="I131" s="268"/>
      <c r="K131" s="319">
        <f>$G131</f>
        <v>-0.17</v>
      </c>
      <c r="L131" s="320"/>
      <c r="M131" s="268"/>
      <c r="N131" s="323"/>
      <c r="O131" s="268">
        <f>M131-I131</f>
        <v>0</v>
      </c>
      <c r="P131" s="269" t="str">
        <f>IF(OR(I131=0,M131=0),"",(O131/I131))</f>
        <v/>
      </c>
      <c r="Q131" s="240"/>
    </row>
    <row r="132" spans="1:18" x14ac:dyDescent="0.35">
      <c r="A132" s="234"/>
      <c r="B132" s="451" t="s">
        <v>59</v>
      </c>
      <c r="C132" s="378"/>
      <c r="D132" s="379"/>
      <c r="E132" s="378"/>
      <c r="F132" s="384"/>
      <c r="G132" s="385">
        <v>0.13</v>
      </c>
      <c r="H132" s="386"/>
      <c r="I132" s="387">
        <f>I130*G132</f>
        <v>18029.957400000003</v>
      </c>
      <c r="K132" s="385">
        <v>0.13</v>
      </c>
      <c r="L132" s="386"/>
      <c r="M132" s="387">
        <f>M130*K132</f>
        <v>17992.417564207255</v>
      </c>
      <c r="N132" s="388"/>
      <c r="O132" s="268">
        <f>M132-I132</f>
        <v>-37.539835792747908</v>
      </c>
      <c r="P132" s="269">
        <f>IF(OR(I132=0,M132=0),"",(O132/I132))</f>
        <v>-2.0820812251474263E-3</v>
      </c>
      <c r="Q132" s="240"/>
    </row>
    <row r="133" spans="1:18" ht="15" thickBot="1" x14ac:dyDescent="0.4">
      <c r="A133" s="234"/>
      <c r="B133" s="540" t="s">
        <v>84</v>
      </c>
      <c r="C133" s="540"/>
      <c r="D133" s="540"/>
      <c r="E133" s="262"/>
      <c r="F133" s="426"/>
      <c r="G133" s="426"/>
      <c r="H133" s="426"/>
      <c r="I133" s="427">
        <f>SUM(I130:I132)</f>
        <v>156721.93740000002</v>
      </c>
      <c r="K133" s="426"/>
      <c r="L133" s="426"/>
      <c r="M133" s="427">
        <f>SUM(M130:M132)</f>
        <v>156395.62959657074</v>
      </c>
      <c r="N133" s="428"/>
      <c r="O133" s="268">
        <f>M133-I133</f>
        <v>-326.30780342928483</v>
      </c>
      <c r="P133" s="269">
        <f>IF(OR(I133=0,M133=0),"",(O133/I133))</f>
        <v>-2.0820812251475191E-3</v>
      </c>
      <c r="Q133" s="240"/>
    </row>
    <row r="134" spans="1:18" ht="15" thickBot="1" x14ac:dyDescent="0.4">
      <c r="A134" s="234"/>
      <c r="B134" s="331"/>
      <c r="C134" s="332"/>
      <c r="D134" s="333"/>
      <c r="E134" s="332"/>
      <c r="F134" s="452"/>
      <c r="G134" s="453"/>
      <c r="H134" s="454"/>
      <c r="I134" s="455"/>
      <c r="J134" s="455"/>
      <c r="K134" s="453"/>
      <c r="L134" s="454"/>
      <c r="M134" s="455"/>
      <c r="N134" s="334"/>
      <c r="O134" s="506"/>
      <c r="P134" s="465"/>
      <c r="Q134" s="240"/>
    </row>
    <row r="135" spans="1:18" x14ac:dyDescent="0.35">
      <c r="A135" s="234"/>
      <c r="B135" s="234"/>
      <c r="C135" s="234"/>
      <c r="D135" s="235"/>
      <c r="E135" s="234"/>
      <c r="F135" s="234"/>
      <c r="G135" s="234"/>
      <c r="H135" s="234"/>
      <c r="I135" s="250"/>
      <c r="K135" s="234"/>
      <c r="L135" s="234"/>
      <c r="M135" s="250"/>
      <c r="N135" s="234"/>
      <c r="O135" s="234"/>
      <c r="P135" s="466"/>
      <c r="Q135" s="240"/>
    </row>
    <row r="136" spans="1:18" x14ac:dyDescent="0.35">
      <c r="A136" s="234"/>
      <c r="B136" s="248" t="s">
        <v>62</v>
      </c>
      <c r="C136" s="234"/>
      <c r="D136" s="235"/>
      <c r="E136" s="234"/>
      <c r="F136" s="234"/>
      <c r="G136" s="340">
        <v>2.9499999999999998E-2</v>
      </c>
      <c r="H136" s="234"/>
      <c r="I136" s="234"/>
      <c r="K136" s="340">
        <v>2.9499999999999998E-2</v>
      </c>
      <c r="L136" s="234"/>
      <c r="M136" s="234"/>
      <c r="N136" s="234"/>
      <c r="O136" s="234"/>
      <c r="P136" s="466"/>
      <c r="Q136" s="240"/>
      <c r="R136" s="240"/>
    </row>
    <row r="137" spans="1:18" s="22" customFormat="1" x14ac:dyDescent="0.35">
      <c r="D137" s="2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</row>
    <row r="138" spans="1:18" s="22" customFormat="1" x14ac:dyDescent="0.35">
      <c r="D138" s="342">
        <v>0.64</v>
      </c>
      <c r="E138" s="210" t="s">
        <v>50</v>
      </c>
      <c r="F138" s="211"/>
      <c r="G138" s="212"/>
      <c r="H138" s="48"/>
      <c r="I138" s="48"/>
      <c r="J138" s="48"/>
      <c r="K138" s="21"/>
      <c r="L138" s="21"/>
      <c r="M138" s="21"/>
      <c r="N138" s="21"/>
      <c r="O138" s="21"/>
      <c r="P138" s="21"/>
      <c r="Q138" s="21"/>
      <c r="R138" s="343"/>
    </row>
    <row r="139" spans="1:18" s="22" customFormat="1" x14ac:dyDescent="0.35">
      <c r="D139" s="344">
        <v>0.18</v>
      </c>
      <c r="E139" s="214" t="s">
        <v>51</v>
      </c>
      <c r="F139" s="215"/>
      <c r="G139" s="216"/>
      <c r="H139" s="48"/>
      <c r="I139" s="48"/>
      <c r="J139" s="48"/>
      <c r="K139" s="21"/>
      <c r="L139" s="21"/>
      <c r="M139" s="21"/>
      <c r="N139" s="21"/>
      <c r="O139" s="21"/>
      <c r="P139" s="21"/>
      <c r="Q139" s="21"/>
      <c r="R139" s="343"/>
    </row>
    <row r="140" spans="1:18" s="22" customFormat="1" x14ac:dyDescent="0.35">
      <c r="D140" s="345">
        <v>0.18</v>
      </c>
      <c r="E140" s="218" t="s">
        <v>52</v>
      </c>
      <c r="F140" s="219"/>
      <c r="G140" s="220"/>
      <c r="H140" s="48"/>
      <c r="I140" s="48"/>
      <c r="J140" s="48"/>
      <c r="K140" s="21"/>
      <c r="L140" s="21"/>
      <c r="M140" s="21"/>
      <c r="N140" s="21"/>
      <c r="O140" s="21"/>
      <c r="P140" s="21"/>
      <c r="Q140" s="21"/>
      <c r="R140" s="343"/>
    </row>
    <row r="141" spans="1:18" x14ac:dyDescent="0.35">
      <c r="A141" s="234"/>
      <c r="B141" s="234"/>
      <c r="C141" s="234"/>
      <c r="D141" s="235"/>
      <c r="E141" s="234"/>
      <c r="F141" s="234"/>
      <c r="G141" s="22"/>
      <c r="H141" s="22"/>
      <c r="I141" s="22"/>
      <c r="J141" s="22"/>
      <c r="K141" s="22"/>
      <c r="L141" s="22"/>
    </row>
    <row r="142" spans="1:18" x14ac:dyDescent="0.35">
      <c r="A142" s="234"/>
      <c r="B142" s="234"/>
      <c r="C142" s="234"/>
      <c r="D142" s="235"/>
      <c r="E142" s="234"/>
      <c r="F142" s="234"/>
      <c r="G142" s="22"/>
      <c r="H142" s="22"/>
      <c r="I142" s="22"/>
      <c r="J142" s="343"/>
      <c r="K142" s="343"/>
      <c r="L142" s="343"/>
      <c r="M142" s="343"/>
    </row>
    <row r="143" spans="1:18" x14ac:dyDescent="0.35">
      <c r="A143" s="234"/>
      <c r="B143" s="234"/>
      <c r="C143" s="234"/>
      <c r="D143" s="235"/>
      <c r="E143" s="234"/>
      <c r="F143" s="234"/>
      <c r="G143" s="22"/>
      <c r="H143" s="22"/>
      <c r="I143" s="22"/>
      <c r="J143" s="343"/>
      <c r="K143" s="343"/>
      <c r="L143" s="343"/>
      <c r="M143" s="343"/>
    </row>
    <row r="144" spans="1:18" x14ac:dyDescent="0.35">
      <c r="A144" s="234"/>
      <c r="B144" s="234"/>
      <c r="C144" s="234"/>
      <c r="D144" s="235"/>
      <c r="E144" s="234"/>
      <c r="F144" s="234"/>
      <c r="G144" s="22"/>
      <c r="H144" s="22"/>
      <c r="I144" s="22"/>
      <c r="J144" s="343"/>
      <c r="K144" s="343"/>
      <c r="L144" s="343"/>
      <c r="M144" s="343"/>
    </row>
    <row r="145" spans="1:13" x14ac:dyDescent="0.35">
      <c r="A145" s="234"/>
      <c r="B145" s="234"/>
      <c r="C145" s="234"/>
      <c r="D145" s="235"/>
      <c r="E145" s="234"/>
      <c r="F145" s="234"/>
      <c r="G145" s="22"/>
      <c r="H145" s="22"/>
      <c r="I145" s="22"/>
      <c r="J145" s="343"/>
      <c r="K145" s="343"/>
      <c r="L145" s="343"/>
      <c r="M145" s="343"/>
    </row>
    <row r="146" spans="1:13" x14ac:dyDescent="0.35">
      <c r="A146" s="234"/>
      <c r="B146" s="234"/>
      <c r="C146" s="234"/>
      <c r="D146" s="235"/>
      <c r="E146" s="234"/>
      <c r="F146" s="234"/>
      <c r="G146" s="22"/>
      <c r="H146" s="22"/>
      <c r="I146" s="22"/>
      <c r="J146" s="343"/>
      <c r="K146" s="343"/>
      <c r="L146" s="343"/>
      <c r="M146" s="343"/>
    </row>
    <row r="147" spans="1:13" x14ac:dyDescent="0.35">
      <c r="A147" s="234"/>
      <c r="B147" s="234"/>
      <c r="C147" s="234"/>
      <c r="D147" s="235"/>
      <c r="E147" s="234"/>
      <c r="F147" s="234"/>
      <c r="G147" s="22"/>
      <c r="H147" s="22"/>
      <c r="I147" s="22"/>
      <c r="J147" s="343"/>
      <c r="K147" s="343"/>
      <c r="L147" s="343"/>
      <c r="M147" s="343"/>
    </row>
    <row r="148" spans="1:13" x14ac:dyDescent="0.35">
      <c r="A148" s="234"/>
      <c r="B148" s="234"/>
      <c r="C148" s="234"/>
      <c r="D148" s="235"/>
      <c r="E148" s="234"/>
      <c r="F148" s="234"/>
      <c r="G148" s="22"/>
      <c r="H148" s="22"/>
      <c r="I148" s="22"/>
      <c r="J148" s="343"/>
      <c r="K148" s="343"/>
      <c r="L148" s="343"/>
      <c r="M148" s="343"/>
    </row>
    <row r="149" spans="1:13" x14ac:dyDescent="0.35">
      <c r="A149" s="234"/>
      <c r="B149" s="234"/>
      <c r="C149" s="234"/>
      <c r="D149" s="235"/>
      <c r="E149" s="234"/>
      <c r="F149" s="234"/>
      <c r="G149" s="22"/>
      <c r="H149" s="22"/>
      <c r="I149" s="22"/>
      <c r="J149" s="343"/>
      <c r="K149" s="343"/>
      <c r="L149" s="343"/>
      <c r="M149" s="343"/>
    </row>
    <row r="150" spans="1:13" x14ac:dyDescent="0.35">
      <c r="A150" s="234"/>
      <c r="B150" s="234"/>
      <c r="C150" s="234"/>
      <c r="D150" s="235"/>
      <c r="E150" s="234"/>
      <c r="F150" s="234"/>
      <c r="G150" s="22"/>
      <c r="H150" s="22"/>
      <c r="I150" s="22"/>
      <c r="J150" s="343"/>
      <c r="K150" s="343"/>
      <c r="L150" s="343"/>
      <c r="M150" s="343"/>
    </row>
    <row r="151" spans="1:13" x14ac:dyDescent="0.35">
      <c r="A151" s="234"/>
      <c r="B151" s="234"/>
      <c r="C151" s="234"/>
      <c r="D151" s="235"/>
      <c r="E151" s="234"/>
      <c r="F151" s="234"/>
      <c r="G151" s="22"/>
      <c r="H151" s="22"/>
      <c r="I151" s="22"/>
      <c r="J151" s="343"/>
      <c r="K151" s="343"/>
      <c r="L151" s="343"/>
      <c r="M151" s="343"/>
    </row>
    <row r="152" spans="1:13" x14ac:dyDescent="0.35">
      <c r="A152" s="234"/>
      <c r="B152" s="234"/>
      <c r="C152" s="234"/>
      <c r="D152" s="235"/>
      <c r="E152" s="234"/>
      <c r="F152" s="234"/>
      <c r="G152" s="22"/>
      <c r="H152" s="22"/>
      <c r="I152" s="22"/>
      <c r="J152" s="343"/>
      <c r="K152" s="343"/>
      <c r="L152" s="343"/>
      <c r="M152" s="343"/>
    </row>
    <row r="153" spans="1:13" x14ac:dyDescent="0.35">
      <c r="A153" s="234"/>
      <c r="B153" s="234"/>
      <c r="C153" s="234"/>
      <c r="D153" s="235"/>
      <c r="E153" s="234"/>
      <c r="F153" s="234"/>
      <c r="G153" s="22"/>
      <c r="H153" s="22"/>
      <c r="I153" s="22"/>
      <c r="J153" s="343"/>
      <c r="K153" s="343"/>
      <c r="L153" s="343"/>
      <c r="M153" s="343"/>
    </row>
    <row r="154" spans="1:13" x14ac:dyDescent="0.35">
      <c r="A154" s="234"/>
      <c r="B154" s="234"/>
      <c r="C154" s="234"/>
      <c r="D154" s="235"/>
      <c r="E154" s="234"/>
      <c r="F154" s="234"/>
      <c r="G154" s="22"/>
      <c r="H154" s="22"/>
      <c r="I154" s="22"/>
      <c r="J154" s="343"/>
      <c r="K154" s="343"/>
      <c r="L154" s="343"/>
      <c r="M154" s="343"/>
    </row>
    <row r="155" spans="1:13" x14ac:dyDescent="0.35">
      <c r="A155" s="234"/>
      <c r="B155" s="234"/>
      <c r="C155" s="234"/>
      <c r="D155" s="235"/>
      <c r="E155" s="234"/>
      <c r="F155" s="234"/>
      <c r="G155" s="22"/>
      <c r="H155" s="22"/>
      <c r="I155" s="22"/>
      <c r="J155" s="343"/>
      <c r="K155" s="343"/>
      <c r="L155" s="343"/>
      <c r="M155" s="343"/>
    </row>
    <row r="156" spans="1:13" x14ac:dyDescent="0.35">
      <c r="A156" s="234"/>
      <c r="B156" s="234"/>
      <c r="C156" s="234"/>
      <c r="D156" s="235"/>
      <c r="E156" s="234"/>
      <c r="F156" s="234"/>
      <c r="G156" s="22"/>
      <c r="H156" s="22"/>
      <c r="I156" s="22"/>
      <c r="J156" s="343"/>
      <c r="K156" s="343"/>
      <c r="L156" s="343"/>
      <c r="M156" s="343"/>
    </row>
    <row r="157" spans="1:13" x14ac:dyDescent="0.35">
      <c r="A157" s="234"/>
      <c r="B157" s="234"/>
      <c r="C157" s="234"/>
      <c r="D157" s="235"/>
      <c r="E157" s="234"/>
      <c r="F157" s="234"/>
      <c r="G157" s="22"/>
      <c r="H157" s="22"/>
      <c r="I157" s="22"/>
      <c r="J157" s="343"/>
      <c r="K157" s="343"/>
      <c r="L157" s="343"/>
      <c r="M157" s="343"/>
    </row>
    <row r="158" spans="1:13" x14ac:dyDescent="0.35">
      <c r="A158" s="234"/>
      <c r="B158" s="234"/>
      <c r="C158" s="234"/>
      <c r="D158" s="235"/>
      <c r="E158" s="234"/>
      <c r="F158" s="234"/>
      <c r="G158" s="22"/>
      <c r="H158" s="22"/>
      <c r="I158" s="22"/>
      <c r="J158" s="343"/>
      <c r="K158" s="343"/>
      <c r="L158" s="343"/>
      <c r="M158" s="343"/>
    </row>
    <row r="159" spans="1:13" x14ac:dyDescent="0.35">
      <c r="A159" s="234"/>
      <c r="B159" s="234"/>
      <c r="C159" s="234"/>
      <c r="D159" s="235"/>
      <c r="E159" s="234"/>
      <c r="F159" s="234"/>
      <c r="G159" s="22"/>
      <c r="H159" s="22"/>
      <c r="I159" s="22"/>
      <c r="J159" s="343"/>
      <c r="K159" s="343"/>
      <c r="L159" s="343"/>
      <c r="M159" s="343"/>
    </row>
    <row r="160" spans="1:13" x14ac:dyDescent="0.35">
      <c r="A160" s="234"/>
      <c r="B160" s="234"/>
      <c r="C160" s="234"/>
      <c r="D160" s="235"/>
      <c r="E160" s="234"/>
      <c r="F160" s="234"/>
      <c r="G160" s="22"/>
      <c r="H160" s="22"/>
      <c r="I160" s="22"/>
      <c r="J160" s="343"/>
      <c r="K160" s="343"/>
      <c r="L160" s="343"/>
      <c r="M160" s="343"/>
    </row>
    <row r="161" spans="1:13" x14ac:dyDescent="0.35">
      <c r="A161" s="234"/>
      <c r="B161" s="234"/>
      <c r="C161" s="234"/>
      <c r="D161" s="235"/>
      <c r="E161" s="234"/>
      <c r="F161" s="234"/>
      <c r="G161" s="22"/>
      <c r="H161" s="22"/>
      <c r="I161" s="22"/>
      <c r="J161" s="343"/>
      <c r="K161" s="343"/>
      <c r="L161" s="343"/>
      <c r="M161" s="343"/>
    </row>
    <row r="162" spans="1:13" x14ac:dyDescent="0.35">
      <c r="A162" s="234"/>
      <c r="B162" s="234"/>
      <c r="C162" s="234"/>
      <c r="D162" s="235"/>
      <c r="E162" s="234"/>
      <c r="F162" s="234"/>
      <c r="G162" s="22"/>
      <c r="H162" s="22"/>
      <c r="I162" s="22"/>
      <c r="J162" s="343"/>
      <c r="K162" s="343"/>
      <c r="L162" s="343"/>
      <c r="M162" s="343"/>
    </row>
    <row r="163" spans="1:13" x14ac:dyDescent="0.35">
      <c r="A163" s="234"/>
      <c r="B163" s="234"/>
      <c r="C163" s="234"/>
      <c r="D163" s="235"/>
      <c r="E163" s="234"/>
      <c r="F163" s="234"/>
      <c r="G163" s="22"/>
      <c r="H163" s="22"/>
      <c r="I163" s="22"/>
      <c r="J163" s="343"/>
      <c r="K163" s="343"/>
      <c r="L163" s="343"/>
      <c r="M163" s="343"/>
    </row>
    <row r="164" spans="1:13" x14ac:dyDescent="0.35">
      <c r="A164" s="234"/>
      <c r="B164" s="234"/>
      <c r="C164" s="234"/>
      <c r="D164" s="235"/>
      <c r="E164" s="234"/>
      <c r="F164" s="234"/>
      <c r="G164" s="22"/>
      <c r="H164" s="22"/>
      <c r="I164" s="22"/>
      <c r="J164" s="343"/>
      <c r="K164" s="343"/>
      <c r="L164" s="343"/>
      <c r="M164" s="343"/>
    </row>
    <row r="165" spans="1:13" x14ac:dyDescent="0.35">
      <c r="A165" s="234"/>
      <c r="B165" s="234"/>
      <c r="C165" s="234"/>
      <c r="D165" s="235"/>
      <c r="E165" s="234"/>
      <c r="F165" s="234"/>
      <c r="G165" s="22"/>
      <c r="H165" s="22"/>
      <c r="I165" s="22"/>
      <c r="J165" s="343"/>
      <c r="K165" s="343"/>
      <c r="L165" s="343"/>
      <c r="M165" s="343"/>
    </row>
    <row r="166" spans="1:13" x14ac:dyDescent="0.35">
      <c r="A166" s="234"/>
      <c r="B166" s="234"/>
      <c r="C166" s="234"/>
      <c r="D166" s="235"/>
      <c r="E166" s="234"/>
      <c r="F166" s="234"/>
      <c r="G166" s="22"/>
      <c r="H166" s="22"/>
      <c r="I166" s="22"/>
      <c r="J166" s="343"/>
      <c r="K166" s="343"/>
      <c r="L166" s="343"/>
      <c r="M166" s="343"/>
    </row>
    <row r="167" spans="1:13" x14ac:dyDescent="0.35">
      <c r="A167" s="234"/>
      <c r="B167" s="234"/>
      <c r="C167" s="234"/>
      <c r="D167" s="235"/>
      <c r="E167" s="234"/>
      <c r="F167" s="234"/>
      <c r="G167" s="22"/>
      <c r="H167" s="22"/>
      <c r="I167" s="22"/>
      <c r="J167" s="343"/>
      <c r="K167" s="343"/>
      <c r="L167" s="343"/>
      <c r="M167" s="343"/>
    </row>
    <row r="168" spans="1:13" x14ac:dyDescent="0.35">
      <c r="A168" s="234"/>
      <c r="B168" s="234"/>
      <c r="C168" s="234"/>
      <c r="D168" s="235"/>
      <c r="E168" s="234"/>
      <c r="F168" s="234"/>
      <c r="G168" s="22"/>
      <c r="H168" s="22"/>
      <c r="I168" s="22"/>
      <c r="J168" s="343"/>
      <c r="K168" s="343"/>
      <c r="L168" s="343"/>
      <c r="M168" s="343"/>
    </row>
    <row r="169" spans="1:13" x14ac:dyDescent="0.35">
      <c r="A169" s="234"/>
      <c r="B169" s="234"/>
      <c r="C169" s="234"/>
      <c r="D169" s="235"/>
      <c r="E169" s="234"/>
      <c r="F169" s="234"/>
      <c r="G169" s="22"/>
      <c r="H169" s="22"/>
      <c r="I169" s="22"/>
      <c r="J169" s="343"/>
      <c r="K169" s="343"/>
      <c r="L169" s="343"/>
      <c r="M169" s="343"/>
    </row>
    <row r="170" spans="1:13" x14ac:dyDescent="0.35">
      <c r="A170" s="234"/>
      <c r="B170" s="234"/>
      <c r="C170" s="234"/>
      <c r="D170" s="235"/>
      <c r="E170" s="234"/>
      <c r="F170" s="234"/>
      <c r="G170" s="22"/>
      <c r="H170" s="22"/>
      <c r="I170" s="22"/>
      <c r="J170" s="343"/>
      <c r="K170" s="343"/>
      <c r="L170" s="343"/>
      <c r="M170" s="343"/>
    </row>
    <row r="171" spans="1:13" x14ac:dyDescent="0.35">
      <c r="A171" s="234"/>
      <c r="B171" s="234"/>
      <c r="C171" s="234"/>
      <c r="D171" s="235"/>
      <c r="E171" s="234"/>
      <c r="F171" s="234"/>
      <c r="G171" s="22"/>
      <c r="H171" s="22"/>
      <c r="I171" s="22"/>
      <c r="J171" s="343"/>
      <c r="K171" s="343"/>
      <c r="L171" s="343"/>
      <c r="M171" s="343"/>
    </row>
    <row r="172" spans="1:13" x14ac:dyDescent="0.35">
      <c r="A172" s="234"/>
      <c r="B172" s="234"/>
      <c r="C172" s="234"/>
      <c r="D172" s="235"/>
      <c r="E172" s="234"/>
      <c r="F172" s="234"/>
      <c r="G172" s="22"/>
      <c r="H172" s="22"/>
      <c r="I172" s="22"/>
      <c r="J172" s="343"/>
      <c r="K172" s="343"/>
      <c r="L172" s="343"/>
      <c r="M172" s="343"/>
    </row>
    <row r="173" spans="1:13" x14ac:dyDescent="0.35">
      <c r="A173" s="234"/>
      <c r="B173" s="234"/>
      <c r="C173" s="234"/>
      <c r="D173" s="235"/>
      <c r="E173" s="234"/>
      <c r="F173" s="234"/>
      <c r="G173" s="22"/>
      <c r="H173" s="22"/>
      <c r="I173" s="22"/>
      <c r="J173" s="343"/>
      <c r="K173" s="343"/>
      <c r="L173" s="343"/>
      <c r="M173" s="343"/>
    </row>
    <row r="174" spans="1:13" x14ac:dyDescent="0.35">
      <c r="A174" s="234"/>
      <c r="B174" s="234"/>
      <c r="C174" s="234"/>
      <c r="D174" s="235"/>
      <c r="E174" s="234"/>
      <c r="F174" s="234"/>
      <c r="G174" s="22"/>
      <c r="H174" s="22"/>
      <c r="I174" s="22"/>
      <c r="J174" s="343"/>
      <c r="K174" s="343"/>
      <c r="L174" s="343"/>
      <c r="M174" s="343"/>
    </row>
    <row r="175" spans="1:13" x14ac:dyDescent="0.35">
      <c r="A175" s="234"/>
      <c r="B175" s="234"/>
      <c r="C175" s="234"/>
      <c r="D175" s="235"/>
      <c r="E175" s="234"/>
      <c r="F175" s="234"/>
      <c r="G175" s="22"/>
      <c r="H175" s="22"/>
      <c r="I175" s="22"/>
      <c r="J175" s="343"/>
      <c r="K175" s="343"/>
      <c r="L175" s="343"/>
      <c r="M175" s="343"/>
    </row>
    <row r="176" spans="1:13" x14ac:dyDescent="0.35">
      <c r="A176" s="234"/>
      <c r="B176" s="234"/>
      <c r="C176" s="234"/>
      <c r="D176" s="235"/>
      <c r="E176" s="234"/>
      <c r="F176" s="234"/>
      <c r="G176" s="22"/>
      <c r="H176" s="22"/>
      <c r="I176" s="22"/>
      <c r="J176" s="343"/>
      <c r="K176" s="343"/>
      <c r="L176" s="343"/>
      <c r="M176" s="343"/>
    </row>
    <row r="177" spans="1:13" x14ac:dyDescent="0.35">
      <c r="A177" s="234"/>
      <c r="B177" s="234"/>
      <c r="C177" s="234"/>
      <c r="D177" s="235"/>
      <c r="E177" s="234"/>
      <c r="F177" s="234"/>
      <c r="G177" s="22"/>
      <c r="H177" s="22"/>
      <c r="I177" s="22"/>
      <c r="J177" s="343"/>
      <c r="K177" s="343"/>
      <c r="L177" s="343"/>
      <c r="M177" s="343"/>
    </row>
    <row r="178" spans="1:13" x14ac:dyDescent="0.35">
      <c r="A178" s="234"/>
      <c r="B178" s="234"/>
      <c r="C178" s="234"/>
      <c r="D178" s="235"/>
      <c r="E178" s="234"/>
      <c r="F178" s="234"/>
      <c r="G178" s="22"/>
      <c r="H178" s="22"/>
      <c r="I178" s="22"/>
      <c r="J178" s="343"/>
      <c r="K178" s="343"/>
      <c r="L178" s="343"/>
      <c r="M178" s="343"/>
    </row>
    <row r="179" spans="1:13" x14ac:dyDescent="0.35">
      <c r="A179" s="234"/>
      <c r="B179" s="234"/>
      <c r="C179" s="234"/>
      <c r="D179" s="235"/>
      <c r="E179" s="234"/>
      <c r="F179" s="234"/>
      <c r="G179" s="22"/>
      <c r="H179" s="22"/>
      <c r="I179" s="22"/>
      <c r="J179" s="343"/>
      <c r="K179" s="343"/>
      <c r="L179" s="343"/>
      <c r="M179" s="343"/>
    </row>
    <row r="180" spans="1:13" x14ac:dyDescent="0.35">
      <c r="A180" s="234"/>
      <c r="B180" s="234"/>
      <c r="C180" s="234"/>
      <c r="D180" s="235"/>
      <c r="E180" s="234"/>
      <c r="F180" s="234"/>
      <c r="G180" s="22"/>
      <c r="H180" s="22"/>
      <c r="I180" s="22"/>
      <c r="J180" s="343"/>
      <c r="K180" s="343"/>
      <c r="L180" s="343"/>
      <c r="M180" s="343"/>
    </row>
    <row r="181" spans="1:13" x14ac:dyDescent="0.35">
      <c r="A181" s="234"/>
      <c r="B181" s="234"/>
      <c r="C181" s="234"/>
      <c r="D181" s="235"/>
      <c r="E181" s="234"/>
      <c r="F181" s="234"/>
      <c r="G181" s="22"/>
      <c r="H181" s="22"/>
      <c r="I181" s="22"/>
      <c r="J181" s="343"/>
      <c r="K181" s="343"/>
      <c r="L181" s="343"/>
      <c r="M181" s="343"/>
    </row>
    <row r="182" spans="1:13" x14ac:dyDescent="0.35">
      <c r="A182" s="234"/>
      <c r="B182" s="234"/>
      <c r="C182" s="234"/>
      <c r="D182" s="235"/>
      <c r="E182" s="234"/>
      <c r="F182" s="234"/>
      <c r="G182" s="22"/>
      <c r="H182" s="22"/>
      <c r="I182" s="22"/>
      <c r="J182" s="343"/>
      <c r="K182" s="343"/>
      <c r="L182" s="343"/>
      <c r="M182" s="343"/>
    </row>
    <row r="183" spans="1:13" x14ac:dyDescent="0.35">
      <c r="A183" s="234"/>
      <c r="B183" s="234"/>
      <c r="C183" s="234"/>
      <c r="D183" s="235"/>
      <c r="E183" s="234"/>
      <c r="F183" s="234"/>
      <c r="G183" s="22"/>
      <c r="H183" s="22"/>
      <c r="I183" s="22"/>
      <c r="J183" s="343"/>
      <c r="K183" s="343"/>
      <c r="L183" s="343"/>
      <c r="M183" s="343"/>
    </row>
    <row r="184" spans="1:13" x14ac:dyDescent="0.35">
      <c r="A184" s="234"/>
      <c r="B184" s="234"/>
      <c r="C184" s="234"/>
      <c r="D184" s="235"/>
      <c r="E184" s="234"/>
      <c r="F184" s="234"/>
      <c r="G184" s="22"/>
      <c r="H184" s="22"/>
      <c r="I184" s="22"/>
      <c r="J184" s="343"/>
      <c r="K184" s="343"/>
      <c r="L184" s="343"/>
      <c r="M184" s="343"/>
    </row>
    <row r="185" spans="1:13" x14ac:dyDescent="0.35">
      <c r="A185" s="234"/>
      <c r="B185" s="234"/>
      <c r="C185" s="234"/>
      <c r="D185" s="235"/>
      <c r="E185" s="234"/>
      <c r="F185" s="234"/>
      <c r="G185" s="22"/>
      <c r="H185" s="22"/>
      <c r="I185" s="22"/>
      <c r="J185" s="343"/>
      <c r="K185" s="343"/>
      <c r="L185" s="343"/>
      <c r="M185" s="343"/>
    </row>
    <row r="186" spans="1:13" x14ac:dyDescent="0.35">
      <c r="A186" s="234"/>
      <c r="B186" s="234"/>
      <c r="C186" s="234"/>
      <c r="D186" s="235"/>
      <c r="E186" s="234"/>
      <c r="F186" s="234"/>
      <c r="G186" s="22"/>
      <c r="H186" s="22"/>
      <c r="I186" s="22"/>
      <c r="J186" s="343"/>
      <c r="K186" s="343"/>
      <c r="L186" s="343"/>
      <c r="M186" s="343"/>
    </row>
    <row r="187" spans="1:13" x14ac:dyDescent="0.35">
      <c r="A187" s="234"/>
      <c r="B187" s="234"/>
      <c r="C187" s="234"/>
      <c r="D187" s="235"/>
      <c r="E187" s="234"/>
      <c r="F187" s="234"/>
      <c r="G187" s="22"/>
      <c r="H187" s="22"/>
      <c r="I187" s="22"/>
      <c r="J187" s="343"/>
      <c r="K187" s="343"/>
      <c r="L187" s="343"/>
      <c r="M187" s="343"/>
    </row>
    <row r="188" spans="1:13" x14ac:dyDescent="0.35">
      <c r="A188" s="234"/>
      <c r="B188" s="234"/>
      <c r="C188" s="234"/>
      <c r="D188" s="235"/>
      <c r="E188" s="234"/>
      <c r="F188" s="234"/>
      <c r="G188" s="22"/>
      <c r="H188" s="22"/>
      <c r="I188" s="22"/>
      <c r="J188" s="343"/>
      <c r="K188" s="343"/>
      <c r="L188" s="343"/>
      <c r="M188" s="343"/>
    </row>
    <row r="189" spans="1:13" x14ac:dyDescent="0.35">
      <c r="A189" s="234"/>
      <c r="B189" s="234"/>
      <c r="C189" s="234"/>
      <c r="D189" s="235"/>
      <c r="E189" s="234"/>
      <c r="F189" s="234"/>
      <c r="G189" s="22"/>
      <c r="H189" s="22"/>
      <c r="I189" s="22"/>
      <c r="J189" s="343"/>
      <c r="K189" s="343"/>
      <c r="L189" s="343"/>
      <c r="M189" s="343"/>
    </row>
    <row r="190" spans="1:13" x14ac:dyDescent="0.35">
      <c r="A190" s="234"/>
      <c r="B190" s="234"/>
      <c r="C190" s="234"/>
      <c r="D190" s="235"/>
      <c r="E190" s="234"/>
      <c r="F190" s="234"/>
      <c r="G190" s="22"/>
      <c r="H190" s="22"/>
      <c r="I190" s="22"/>
      <c r="J190" s="343"/>
      <c r="K190" s="343"/>
      <c r="L190" s="343"/>
      <c r="M190" s="343"/>
    </row>
    <row r="191" spans="1:13" x14ac:dyDescent="0.35">
      <c r="A191" s="234"/>
      <c r="B191" s="234"/>
      <c r="C191" s="234"/>
      <c r="D191" s="235"/>
      <c r="E191" s="234"/>
      <c r="F191" s="234"/>
      <c r="G191" s="22"/>
      <c r="H191" s="22"/>
      <c r="I191" s="22"/>
      <c r="J191" s="343"/>
      <c r="K191" s="343"/>
      <c r="L191" s="343"/>
      <c r="M191" s="343"/>
    </row>
    <row r="192" spans="1:13" x14ac:dyDescent="0.35">
      <c r="A192" s="234"/>
      <c r="B192" s="234"/>
      <c r="C192" s="234"/>
      <c r="D192" s="235"/>
      <c r="E192" s="234"/>
      <c r="F192" s="234"/>
      <c r="G192" s="22"/>
      <c r="H192" s="22"/>
      <c r="I192" s="22"/>
      <c r="J192" s="343"/>
      <c r="K192" s="343"/>
      <c r="L192" s="343"/>
      <c r="M192" s="343"/>
    </row>
    <row r="193" spans="1:13" x14ac:dyDescent="0.35">
      <c r="A193" s="234"/>
      <c r="B193" s="234"/>
      <c r="C193" s="234"/>
      <c r="D193" s="235"/>
      <c r="E193" s="234"/>
      <c r="F193" s="234"/>
      <c r="G193" s="22"/>
      <c r="H193" s="22"/>
      <c r="I193" s="22"/>
      <c r="J193" s="343"/>
      <c r="K193" s="343"/>
      <c r="L193" s="343"/>
      <c r="M193" s="343"/>
    </row>
    <row r="194" spans="1:13" x14ac:dyDescent="0.35">
      <c r="A194" s="234"/>
      <c r="B194" s="234"/>
      <c r="C194" s="234"/>
      <c r="D194" s="235"/>
      <c r="E194" s="234"/>
      <c r="F194" s="234"/>
      <c r="G194" s="22"/>
      <c r="H194" s="22"/>
      <c r="I194" s="22"/>
      <c r="J194" s="343"/>
      <c r="K194" s="343"/>
      <c r="L194" s="343"/>
      <c r="M194" s="343"/>
    </row>
    <row r="195" spans="1:13" x14ac:dyDescent="0.35">
      <c r="A195" s="234"/>
      <c r="B195" s="234"/>
      <c r="C195" s="234"/>
      <c r="D195" s="235"/>
      <c r="E195" s="234"/>
      <c r="F195" s="234"/>
      <c r="G195" s="22"/>
      <c r="H195" s="22"/>
      <c r="I195" s="22"/>
      <c r="J195" s="343"/>
      <c r="K195" s="343"/>
      <c r="L195" s="343"/>
      <c r="M195" s="343"/>
    </row>
    <row r="196" spans="1:13" x14ac:dyDescent="0.35">
      <c r="A196" s="234"/>
      <c r="B196" s="234"/>
      <c r="C196" s="234"/>
      <c r="D196" s="235"/>
      <c r="E196" s="234"/>
      <c r="F196" s="234"/>
      <c r="G196" s="22"/>
      <c r="H196" s="22"/>
      <c r="I196" s="22"/>
      <c r="J196" s="343"/>
      <c r="K196" s="343"/>
      <c r="L196" s="343"/>
      <c r="M196" s="343"/>
    </row>
    <row r="197" spans="1:13" x14ac:dyDescent="0.35">
      <c r="A197" s="234"/>
      <c r="B197" s="234"/>
      <c r="C197" s="234"/>
      <c r="D197" s="235"/>
      <c r="E197" s="234"/>
      <c r="F197" s="234"/>
      <c r="G197" s="22"/>
      <c r="H197" s="22"/>
      <c r="I197" s="22"/>
      <c r="J197" s="343"/>
      <c r="K197" s="343"/>
      <c r="L197" s="343"/>
      <c r="M197" s="343"/>
    </row>
    <row r="198" spans="1:13" x14ac:dyDescent="0.35">
      <c r="A198" s="234"/>
      <c r="B198" s="234"/>
      <c r="C198" s="234"/>
      <c r="D198" s="235"/>
      <c r="E198" s="234"/>
      <c r="F198" s="234"/>
      <c r="G198" s="22"/>
      <c r="H198" s="22"/>
      <c r="I198" s="22"/>
      <c r="J198" s="343"/>
      <c r="K198" s="343"/>
      <c r="L198" s="343"/>
      <c r="M198" s="343"/>
    </row>
    <row r="199" spans="1:13" x14ac:dyDescent="0.35">
      <c r="A199" s="234"/>
      <c r="B199" s="234"/>
      <c r="C199" s="234"/>
      <c r="D199" s="235"/>
      <c r="E199" s="234"/>
      <c r="F199" s="234"/>
      <c r="G199" s="22"/>
      <c r="H199" s="22"/>
      <c r="I199" s="22"/>
      <c r="J199" s="343"/>
      <c r="K199" s="343"/>
      <c r="L199" s="343"/>
      <c r="M199" s="343"/>
    </row>
    <row r="200" spans="1:13" x14ac:dyDescent="0.35">
      <c r="A200" s="234"/>
      <c r="B200" s="234"/>
      <c r="C200" s="234"/>
      <c r="D200" s="235"/>
      <c r="E200" s="234"/>
      <c r="F200" s="234"/>
      <c r="G200" s="22"/>
      <c r="H200" s="22"/>
      <c r="I200" s="22"/>
      <c r="J200" s="343"/>
      <c r="K200" s="343"/>
      <c r="L200" s="343"/>
      <c r="M200" s="343"/>
    </row>
    <row r="201" spans="1:13" x14ac:dyDescent="0.35">
      <c r="A201" s="234"/>
      <c r="B201" s="234"/>
      <c r="C201" s="234"/>
      <c r="D201" s="235"/>
      <c r="E201" s="234"/>
      <c r="F201" s="234"/>
      <c r="G201" s="22"/>
      <c r="H201" s="22"/>
      <c r="I201" s="22"/>
      <c r="J201" s="343"/>
      <c r="K201" s="343"/>
      <c r="L201" s="343"/>
      <c r="M201" s="343"/>
    </row>
    <row r="202" spans="1:13" x14ac:dyDescent="0.35">
      <c r="A202" s="234"/>
      <c r="B202" s="234"/>
      <c r="C202" s="234"/>
      <c r="D202" s="235"/>
      <c r="E202" s="234"/>
      <c r="F202" s="234"/>
      <c r="G202" s="22"/>
      <c r="H202" s="22"/>
      <c r="I202" s="22"/>
      <c r="J202" s="343"/>
      <c r="K202" s="343"/>
      <c r="L202" s="343"/>
      <c r="M202" s="343"/>
    </row>
    <row r="203" spans="1:13" x14ac:dyDescent="0.35">
      <c r="A203" s="234"/>
      <c r="B203" s="234"/>
      <c r="C203" s="234"/>
      <c r="D203" s="235"/>
      <c r="E203" s="234"/>
      <c r="F203" s="234"/>
      <c r="G203" s="22"/>
      <c r="H203" s="22"/>
      <c r="I203" s="22"/>
      <c r="J203" s="343"/>
      <c r="K203" s="343"/>
      <c r="L203" s="343"/>
      <c r="M203" s="343"/>
    </row>
    <row r="204" spans="1:13" x14ac:dyDescent="0.35">
      <c r="A204" s="234"/>
      <c r="B204" s="234"/>
      <c r="C204" s="234"/>
      <c r="D204" s="235"/>
      <c r="E204" s="234"/>
      <c r="F204" s="234"/>
      <c r="G204" s="22"/>
      <c r="H204" s="22"/>
      <c r="I204" s="22"/>
      <c r="J204" s="343"/>
      <c r="K204" s="343"/>
      <c r="L204" s="343"/>
      <c r="M204" s="343"/>
    </row>
    <row r="205" spans="1:13" x14ac:dyDescent="0.35">
      <c r="A205" s="234"/>
      <c r="B205" s="234"/>
      <c r="C205" s="234"/>
      <c r="D205" s="235"/>
      <c r="E205" s="234"/>
      <c r="F205" s="234"/>
      <c r="G205" s="22"/>
      <c r="H205" s="22"/>
      <c r="I205" s="22"/>
      <c r="J205" s="343"/>
      <c r="K205" s="343"/>
      <c r="L205" s="343"/>
      <c r="M205" s="343"/>
    </row>
    <row r="206" spans="1:13" x14ac:dyDescent="0.35">
      <c r="A206" s="234"/>
      <c r="B206" s="234"/>
      <c r="C206" s="234"/>
      <c r="D206" s="235"/>
      <c r="E206" s="234"/>
      <c r="F206" s="234"/>
      <c r="G206" s="22"/>
      <c r="H206" s="22"/>
      <c r="I206" s="22"/>
      <c r="J206" s="343"/>
      <c r="K206" s="343"/>
      <c r="L206" s="343"/>
      <c r="M206" s="343"/>
    </row>
    <row r="207" spans="1:13" x14ac:dyDescent="0.35">
      <c r="A207" s="234"/>
      <c r="B207" s="234"/>
      <c r="C207" s="234"/>
      <c r="D207" s="235"/>
      <c r="E207" s="234"/>
      <c r="F207" s="234"/>
      <c r="G207" s="22"/>
      <c r="H207" s="22"/>
      <c r="I207" s="22"/>
      <c r="J207" s="343"/>
      <c r="K207" s="343"/>
      <c r="L207" s="343"/>
      <c r="M207" s="343"/>
    </row>
    <row r="208" spans="1:13" x14ac:dyDescent="0.35">
      <c r="A208" s="234"/>
      <c r="B208" s="234"/>
      <c r="C208" s="234"/>
      <c r="D208" s="235"/>
      <c r="E208" s="234"/>
      <c r="F208" s="234"/>
      <c r="G208" s="22"/>
      <c r="H208" s="22"/>
      <c r="I208" s="22"/>
      <c r="J208" s="343"/>
      <c r="K208" s="343"/>
      <c r="L208" s="343"/>
      <c r="M208" s="343"/>
    </row>
    <row r="209" spans="1:13" x14ac:dyDescent="0.35">
      <c r="A209" s="234"/>
      <c r="B209" s="234"/>
      <c r="C209" s="234"/>
      <c r="D209" s="235"/>
      <c r="E209" s="234"/>
      <c r="F209" s="234"/>
      <c r="G209" s="22"/>
      <c r="H209" s="22"/>
      <c r="I209" s="22"/>
      <c r="J209" s="343"/>
      <c r="K209" s="343"/>
      <c r="L209" s="343"/>
      <c r="M209" s="343"/>
    </row>
    <row r="210" spans="1:13" x14ac:dyDescent="0.35">
      <c r="A210" s="234"/>
      <c r="B210" s="234"/>
      <c r="C210" s="234"/>
      <c r="D210" s="235"/>
      <c r="E210" s="234"/>
      <c r="F210" s="234"/>
      <c r="G210" s="22"/>
      <c r="H210" s="22"/>
      <c r="I210" s="22"/>
      <c r="J210" s="343"/>
      <c r="K210" s="343"/>
      <c r="L210" s="343"/>
      <c r="M210" s="343"/>
    </row>
    <row r="211" spans="1:13" x14ac:dyDescent="0.35">
      <c r="A211" s="234"/>
      <c r="B211" s="234"/>
      <c r="C211" s="234"/>
      <c r="D211" s="235"/>
      <c r="E211" s="234"/>
      <c r="F211" s="234"/>
      <c r="G211" s="22"/>
      <c r="H211" s="22"/>
      <c r="I211" s="22"/>
      <c r="J211" s="343"/>
      <c r="K211" s="343"/>
      <c r="L211" s="343"/>
      <c r="M211" s="343"/>
    </row>
    <row r="212" spans="1:13" x14ac:dyDescent="0.35">
      <c r="A212" s="234"/>
      <c r="B212" s="234"/>
      <c r="C212" s="234"/>
      <c r="D212" s="235"/>
      <c r="E212" s="234"/>
      <c r="F212" s="234"/>
      <c r="G212" s="22"/>
      <c r="H212" s="22"/>
      <c r="I212" s="22"/>
      <c r="J212" s="343"/>
      <c r="K212" s="343"/>
      <c r="L212" s="343"/>
      <c r="M212" s="343"/>
    </row>
    <row r="213" spans="1:13" x14ac:dyDescent="0.35">
      <c r="A213" s="234"/>
      <c r="B213" s="234"/>
      <c r="C213" s="234"/>
      <c r="D213" s="235"/>
      <c r="E213" s="234"/>
      <c r="F213" s="234"/>
      <c r="G213" s="22"/>
      <c r="H213" s="22"/>
      <c r="I213" s="22"/>
      <c r="J213" s="343"/>
      <c r="K213" s="343"/>
      <c r="L213" s="343"/>
      <c r="M213" s="343"/>
    </row>
    <row r="214" spans="1:13" x14ac:dyDescent="0.35">
      <c r="A214" s="234"/>
      <c r="B214" s="234"/>
      <c r="C214" s="234"/>
      <c r="D214" s="235"/>
      <c r="E214" s="234"/>
      <c r="F214" s="234"/>
      <c r="G214" s="22"/>
      <c r="H214" s="22"/>
      <c r="I214" s="22"/>
      <c r="J214" s="343"/>
      <c r="K214" s="343"/>
      <c r="L214" s="343"/>
      <c r="M214" s="343"/>
    </row>
    <row r="215" spans="1:13" x14ac:dyDescent="0.35">
      <c r="A215" s="234"/>
      <c r="B215" s="234"/>
      <c r="C215" s="234"/>
      <c r="D215" s="235"/>
      <c r="E215" s="234"/>
      <c r="F215" s="234"/>
      <c r="G215" s="22"/>
      <c r="H215" s="22"/>
      <c r="I215" s="22"/>
      <c r="J215" s="343"/>
      <c r="K215" s="343"/>
      <c r="L215" s="343"/>
      <c r="M215" s="343"/>
    </row>
    <row r="216" spans="1:13" x14ac:dyDescent="0.35">
      <c r="A216" s="234"/>
      <c r="B216" s="234"/>
      <c r="C216" s="234"/>
      <c r="D216" s="235"/>
      <c r="E216" s="234"/>
      <c r="F216" s="234"/>
      <c r="G216" s="22"/>
      <c r="H216" s="22"/>
      <c r="I216" s="22"/>
      <c r="J216" s="343"/>
      <c r="K216" s="343"/>
      <c r="L216" s="343"/>
      <c r="M216" s="343"/>
    </row>
    <row r="217" spans="1:13" x14ac:dyDescent="0.35">
      <c r="A217" s="234"/>
      <c r="B217" s="234"/>
      <c r="C217" s="234"/>
      <c r="D217" s="235"/>
      <c r="E217" s="234"/>
      <c r="F217" s="234"/>
      <c r="G217" s="22"/>
      <c r="H217" s="22"/>
      <c r="I217" s="22"/>
      <c r="J217" s="343"/>
      <c r="K217" s="343"/>
      <c r="L217" s="343"/>
      <c r="M217" s="343"/>
    </row>
    <row r="218" spans="1:13" x14ac:dyDescent="0.35">
      <c r="A218" s="234"/>
      <c r="B218" s="234"/>
      <c r="C218" s="234"/>
      <c r="D218" s="235"/>
      <c r="E218" s="234"/>
      <c r="F218" s="234"/>
      <c r="G218" s="22"/>
      <c r="H218" s="22"/>
      <c r="I218" s="22"/>
      <c r="J218" s="343"/>
      <c r="K218" s="343"/>
      <c r="L218" s="343"/>
      <c r="M218" s="343"/>
    </row>
    <row r="219" spans="1:13" x14ac:dyDescent="0.35">
      <c r="A219" s="234"/>
      <c r="B219" s="234"/>
      <c r="C219" s="234"/>
      <c r="D219" s="235"/>
      <c r="E219" s="234"/>
      <c r="F219" s="234"/>
      <c r="G219" s="22"/>
      <c r="H219" s="22"/>
      <c r="I219" s="22"/>
      <c r="J219" s="343"/>
      <c r="K219" s="343"/>
      <c r="L219" s="343"/>
      <c r="M219" s="343"/>
    </row>
    <row r="220" spans="1:13" x14ac:dyDescent="0.35">
      <c r="A220" s="234"/>
      <c r="B220" s="234"/>
      <c r="C220" s="234"/>
      <c r="D220" s="235"/>
      <c r="E220" s="234"/>
      <c r="F220" s="234"/>
      <c r="G220" s="22"/>
      <c r="H220" s="22"/>
      <c r="I220" s="22"/>
      <c r="J220" s="343"/>
      <c r="K220" s="343"/>
      <c r="L220" s="343"/>
      <c r="M220" s="343"/>
    </row>
    <row r="221" spans="1:13" x14ac:dyDescent="0.35">
      <c r="A221" s="234"/>
      <c r="B221" s="234"/>
      <c r="C221" s="234"/>
      <c r="D221" s="235"/>
      <c r="E221" s="234"/>
      <c r="F221" s="234"/>
      <c r="G221" s="22"/>
      <c r="H221" s="22"/>
      <c r="I221" s="22"/>
      <c r="J221" s="343"/>
      <c r="K221" s="343"/>
      <c r="L221" s="343"/>
      <c r="M221" s="343"/>
    </row>
    <row r="222" spans="1:13" x14ac:dyDescent="0.35">
      <c r="A222" s="234"/>
      <c r="B222" s="234"/>
      <c r="C222" s="234"/>
      <c r="D222" s="235"/>
      <c r="E222" s="234"/>
      <c r="F222" s="234"/>
      <c r="G222" s="22"/>
      <c r="H222" s="22"/>
      <c r="I222" s="22"/>
      <c r="J222" s="343"/>
      <c r="K222" s="343"/>
      <c r="L222" s="343"/>
      <c r="M222" s="343"/>
    </row>
    <row r="223" spans="1:13" x14ac:dyDescent="0.35">
      <c r="A223" s="234"/>
      <c r="B223" s="234"/>
      <c r="C223" s="234"/>
      <c r="D223" s="235"/>
      <c r="E223" s="234"/>
      <c r="F223" s="234"/>
      <c r="G223" s="22"/>
      <c r="H223" s="22"/>
      <c r="I223" s="22"/>
      <c r="J223" s="343"/>
      <c r="K223" s="343"/>
      <c r="L223" s="343"/>
      <c r="M223" s="343"/>
    </row>
    <row r="224" spans="1:13" x14ac:dyDescent="0.35">
      <c r="A224" s="234"/>
      <c r="B224" s="234"/>
      <c r="C224" s="234"/>
      <c r="D224" s="235"/>
      <c r="E224" s="234"/>
      <c r="F224" s="234"/>
      <c r="G224" s="22"/>
      <c r="H224" s="22"/>
      <c r="I224" s="22"/>
      <c r="J224" s="343"/>
      <c r="K224" s="343"/>
      <c r="L224" s="343"/>
      <c r="M224" s="343"/>
    </row>
    <row r="225" spans="1:13" x14ac:dyDescent="0.35">
      <c r="A225" s="234"/>
      <c r="B225" s="234"/>
      <c r="C225" s="234"/>
      <c r="D225" s="235"/>
      <c r="E225" s="234"/>
      <c r="F225" s="234"/>
      <c r="G225" s="22"/>
      <c r="H225" s="22"/>
      <c r="I225" s="22"/>
      <c r="J225" s="343"/>
      <c r="K225" s="343"/>
      <c r="L225" s="343"/>
      <c r="M225" s="343"/>
    </row>
    <row r="226" spans="1:13" x14ac:dyDescent="0.35">
      <c r="A226" s="234"/>
      <c r="B226" s="234"/>
      <c r="C226" s="234"/>
      <c r="D226" s="235"/>
      <c r="E226" s="234"/>
      <c r="F226" s="234"/>
      <c r="G226" s="22"/>
      <c r="H226" s="22"/>
      <c r="I226" s="22"/>
      <c r="J226" s="343"/>
      <c r="K226" s="343"/>
      <c r="L226" s="343"/>
      <c r="M226" s="343"/>
    </row>
    <row r="227" spans="1:13" x14ac:dyDescent="0.35">
      <c r="A227" s="234"/>
      <c r="B227" s="234"/>
      <c r="C227" s="234"/>
      <c r="D227" s="235"/>
      <c r="E227" s="234"/>
      <c r="F227" s="234"/>
      <c r="G227" s="22"/>
      <c r="H227" s="22"/>
      <c r="I227" s="22"/>
      <c r="J227" s="343"/>
      <c r="K227" s="343"/>
      <c r="L227" s="343"/>
      <c r="M227" s="343"/>
    </row>
    <row r="228" spans="1:13" x14ac:dyDescent="0.35">
      <c r="A228" s="234"/>
      <c r="B228" s="234"/>
      <c r="C228" s="234"/>
      <c r="D228" s="235"/>
      <c r="E228" s="234"/>
      <c r="F228" s="234"/>
      <c r="G228" s="22"/>
      <c r="H228" s="22"/>
      <c r="I228" s="22"/>
      <c r="J228" s="343"/>
      <c r="K228" s="343"/>
      <c r="L228" s="343"/>
      <c r="M228" s="343"/>
    </row>
    <row r="229" spans="1:13" x14ac:dyDescent="0.35">
      <c r="A229" s="234"/>
      <c r="B229" s="234"/>
      <c r="C229" s="234"/>
      <c r="D229" s="235"/>
      <c r="E229" s="234"/>
      <c r="F229" s="234"/>
      <c r="G229" s="22"/>
      <c r="H229" s="22"/>
      <c r="I229" s="22"/>
      <c r="J229" s="343"/>
      <c r="K229" s="343"/>
      <c r="L229" s="343"/>
      <c r="M229" s="343"/>
    </row>
    <row r="230" spans="1:13" x14ac:dyDescent="0.35">
      <c r="A230" s="234"/>
      <c r="B230" s="234"/>
      <c r="C230" s="234"/>
      <c r="D230" s="235"/>
      <c r="E230" s="234"/>
      <c r="F230" s="234"/>
      <c r="G230" s="22"/>
      <c r="H230" s="22"/>
      <c r="I230" s="22"/>
      <c r="J230" s="343"/>
      <c r="K230" s="343"/>
      <c r="L230" s="343"/>
      <c r="M230" s="343"/>
    </row>
    <row r="231" spans="1:13" x14ac:dyDescent="0.35">
      <c r="A231" s="234"/>
      <c r="B231" s="234"/>
      <c r="C231" s="234"/>
      <c r="D231" s="235"/>
      <c r="E231" s="234"/>
      <c r="F231" s="234"/>
      <c r="G231" s="22"/>
      <c r="H231" s="22"/>
      <c r="I231" s="22"/>
      <c r="J231" s="343"/>
      <c r="K231" s="343"/>
      <c r="L231" s="343"/>
      <c r="M231" s="343"/>
    </row>
    <row r="232" spans="1:13" x14ac:dyDescent="0.35">
      <c r="A232" s="234"/>
      <c r="B232" s="234"/>
      <c r="C232" s="234"/>
      <c r="D232" s="235"/>
      <c r="E232" s="234"/>
      <c r="F232" s="234"/>
      <c r="G232" s="22"/>
      <c r="H232" s="22"/>
      <c r="I232" s="22"/>
      <c r="J232" s="343"/>
      <c r="K232" s="343"/>
      <c r="L232" s="343"/>
      <c r="M232" s="343"/>
    </row>
    <row r="233" spans="1:13" x14ac:dyDescent="0.35">
      <c r="A233" s="234"/>
      <c r="B233" s="234"/>
      <c r="C233" s="234"/>
      <c r="D233" s="235"/>
      <c r="E233" s="234"/>
      <c r="F233" s="234"/>
      <c r="G233" s="22"/>
      <c r="H233" s="22"/>
      <c r="I233" s="22"/>
      <c r="J233" s="343"/>
      <c r="K233" s="343"/>
      <c r="L233" s="343"/>
      <c r="M233" s="343"/>
    </row>
    <row r="234" spans="1:13" x14ac:dyDescent="0.35">
      <c r="A234" s="234"/>
      <c r="B234" s="234"/>
      <c r="C234" s="234"/>
      <c r="D234" s="235"/>
      <c r="E234" s="234"/>
      <c r="F234" s="234"/>
      <c r="G234" s="22"/>
      <c r="H234" s="22"/>
      <c r="I234" s="22"/>
      <c r="J234" s="343"/>
      <c r="K234" s="343"/>
      <c r="L234" s="343"/>
      <c r="M234" s="343"/>
    </row>
    <row r="235" spans="1:13" x14ac:dyDescent="0.35">
      <c r="A235" s="234"/>
      <c r="B235" s="234"/>
      <c r="C235" s="234"/>
      <c r="D235" s="235"/>
      <c r="E235" s="234"/>
      <c r="F235" s="234"/>
      <c r="G235" s="22"/>
      <c r="H235" s="22"/>
      <c r="I235" s="22"/>
      <c r="J235" s="343"/>
      <c r="K235" s="343"/>
      <c r="L235" s="343"/>
      <c r="M235" s="343"/>
    </row>
    <row r="236" spans="1:13" x14ac:dyDescent="0.35">
      <c r="A236" s="234"/>
      <c r="B236" s="234"/>
      <c r="C236" s="234"/>
      <c r="D236" s="235"/>
      <c r="E236" s="234"/>
      <c r="F236" s="234"/>
      <c r="G236" s="22"/>
      <c r="H236" s="22"/>
      <c r="I236" s="22"/>
      <c r="J236" s="343"/>
      <c r="K236" s="343"/>
      <c r="L236" s="343"/>
      <c r="M236" s="343"/>
    </row>
    <row r="237" spans="1:13" x14ac:dyDescent="0.35">
      <c r="A237" s="234"/>
      <c r="B237" s="234"/>
      <c r="C237" s="234"/>
      <c r="D237" s="235"/>
      <c r="E237" s="234"/>
      <c r="F237" s="234"/>
      <c r="G237" s="22"/>
      <c r="H237" s="22"/>
      <c r="I237" s="22"/>
      <c r="J237" s="343"/>
      <c r="K237" s="343"/>
      <c r="L237" s="343"/>
      <c r="M237" s="343"/>
    </row>
    <row r="238" spans="1:13" x14ac:dyDescent="0.35">
      <c r="A238" s="234"/>
      <c r="B238" s="234"/>
      <c r="C238" s="234"/>
      <c r="D238" s="235"/>
      <c r="E238" s="234"/>
      <c r="F238" s="234"/>
      <c r="G238" s="22"/>
      <c r="H238" s="22"/>
      <c r="I238" s="22"/>
      <c r="J238" s="343"/>
      <c r="K238" s="343"/>
      <c r="L238" s="343"/>
      <c r="M238" s="343"/>
    </row>
    <row r="239" spans="1:13" x14ac:dyDescent="0.35">
      <c r="A239" s="234"/>
      <c r="B239" s="234"/>
      <c r="C239" s="234"/>
      <c r="D239" s="235"/>
      <c r="E239" s="234"/>
      <c r="F239" s="234"/>
      <c r="G239" s="22"/>
      <c r="H239" s="22"/>
      <c r="I239" s="22"/>
      <c r="J239" s="343"/>
      <c r="K239" s="343"/>
      <c r="L239" s="343"/>
      <c r="M239" s="343"/>
    </row>
    <row r="240" spans="1:13" x14ac:dyDescent="0.35">
      <c r="A240" s="234"/>
      <c r="B240" s="234"/>
      <c r="C240" s="234"/>
      <c r="D240" s="235"/>
      <c r="E240" s="234"/>
      <c r="F240" s="234"/>
      <c r="G240" s="22"/>
      <c r="H240" s="22"/>
      <c r="I240" s="22"/>
      <c r="J240" s="343"/>
      <c r="K240" s="343"/>
      <c r="L240" s="343"/>
      <c r="M240" s="343"/>
    </row>
    <row r="241" spans="1:13" x14ac:dyDescent="0.35">
      <c r="A241" s="234"/>
      <c r="B241" s="234"/>
      <c r="C241" s="234"/>
      <c r="D241" s="235"/>
      <c r="E241" s="234"/>
      <c r="F241" s="234"/>
      <c r="G241" s="22"/>
      <c r="H241" s="22"/>
      <c r="I241" s="22"/>
      <c r="J241" s="343"/>
      <c r="K241" s="343"/>
      <c r="L241" s="343"/>
      <c r="M241" s="343"/>
    </row>
    <row r="242" spans="1:13" x14ac:dyDescent="0.35">
      <c r="A242" s="234"/>
      <c r="B242" s="234"/>
      <c r="C242" s="234"/>
      <c r="D242" s="235"/>
      <c r="E242" s="234"/>
      <c r="F242" s="234"/>
      <c r="G242" s="22"/>
      <c r="H242" s="22"/>
      <c r="I242" s="22"/>
      <c r="J242" s="343"/>
      <c r="K242" s="343"/>
      <c r="L242" s="343"/>
      <c r="M242" s="343"/>
    </row>
    <row r="243" spans="1:13" x14ac:dyDescent="0.35">
      <c r="A243" s="234"/>
      <c r="B243" s="234"/>
      <c r="C243" s="234"/>
      <c r="D243" s="235"/>
      <c r="E243" s="234"/>
      <c r="F243" s="234"/>
      <c r="G243" s="22"/>
      <c r="H243" s="22"/>
      <c r="I243" s="22"/>
      <c r="J243" s="343"/>
      <c r="K243" s="343"/>
      <c r="L243" s="343"/>
      <c r="M243" s="343"/>
    </row>
    <row r="244" spans="1:13" x14ac:dyDescent="0.35">
      <c r="A244" s="234"/>
      <c r="B244" s="234"/>
      <c r="C244" s="234"/>
      <c r="D244" s="235"/>
      <c r="E244" s="234"/>
      <c r="F244" s="234"/>
      <c r="G244" s="22"/>
      <c r="H244" s="22"/>
      <c r="I244" s="22"/>
      <c r="J244" s="343"/>
      <c r="K244" s="343"/>
      <c r="L244" s="343"/>
      <c r="M244" s="343"/>
    </row>
    <row r="245" spans="1:13" x14ac:dyDescent="0.35">
      <c r="A245" s="234"/>
      <c r="B245" s="234"/>
      <c r="C245" s="234"/>
      <c r="D245" s="235"/>
      <c r="E245" s="234"/>
      <c r="F245" s="234"/>
      <c r="G245" s="22"/>
      <c r="H245" s="22"/>
      <c r="I245" s="22"/>
      <c r="J245" s="343"/>
      <c r="K245" s="343"/>
      <c r="L245" s="343"/>
      <c r="M245" s="343"/>
    </row>
    <row r="246" spans="1:13" x14ac:dyDescent="0.35">
      <c r="A246" s="234"/>
      <c r="B246" s="234"/>
      <c r="C246" s="234"/>
      <c r="D246" s="235"/>
      <c r="E246" s="234"/>
      <c r="F246" s="234"/>
      <c r="G246" s="22"/>
      <c r="H246" s="22"/>
      <c r="I246" s="22"/>
      <c r="J246" s="343"/>
      <c r="K246" s="343"/>
      <c r="L246" s="343"/>
      <c r="M246" s="343"/>
    </row>
    <row r="247" spans="1:13" x14ac:dyDescent="0.35">
      <c r="A247" s="234"/>
      <c r="B247" s="234"/>
      <c r="C247" s="234"/>
      <c r="D247" s="235"/>
      <c r="E247" s="234"/>
      <c r="F247" s="234"/>
      <c r="G247" s="22"/>
      <c r="H247" s="22"/>
      <c r="I247" s="22"/>
      <c r="J247" s="343"/>
      <c r="K247" s="343"/>
      <c r="L247" s="343"/>
      <c r="M247" s="343"/>
    </row>
    <row r="248" spans="1:13" x14ac:dyDescent="0.35">
      <c r="A248" s="234"/>
      <c r="B248" s="234"/>
      <c r="C248" s="234"/>
      <c r="D248" s="235"/>
      <c r="E248" s="234"/>
      <c r="F248" s="234"/>
      <c r="G248" s="22"/>
      <c r="H248" s="22"/>
      <c r="I248" s="22"/>
      <c r="J248" s="343"/>
      <c r="K248" s="343"/>
      <c r="L248" s="343"/>
      <c r="M248" s="343"/>
    </row>
    <row r="249" spans="1:13" x14ac:dyDescent="0.35">
      <c r="A249" s="234"/>
      <c r="B249" s="234"/>
      <c r="C249" s="234"/>
      <c r="D249" s="235"/>
      <c r="E249" s="234"/>
      <c r="F249" s="234"/>
      <c r="G249" s="22"/>
      <c r="H249" s="22"/>
      <c r="I249" s="22"/>
      <c r="J249" s="343"/>
      <c r="K249" s="343"/>
      <c r="L249" s="343"/>
      <c r="M249" s="343"/>
    </row>
    <row r="250" spans="1:13" x14ac:dyDescent="0.35">
      <c r="A250" s="234"/>
      <c r="B250" s="234"/>
      <c r="C250" s="234"/>
      <c r="D250" s="235"/>
      <c r="E250" s="234"/>
      <c r="F250" s="234"/>
      <c r="G250" s="22"/>
      <c r="H250" s="22"/>
      <c r="I250" s="22"/>
      <c r="J250" s="343"/>
      <c r="K250" s="343"/>
      <c r="L250" s="343"/>
      <c r="M250" s="343"/>
    </row>
    <row r="251" spans="1:13" x14ac:dyDescent="0.35">
      <c r="A251" s="234"/>
      <c r="B251" s="234"/>
      <c r="C251" s="234"/>
      <c r="D251" s="235"/>
      <c r="E251" s="234"/>
      <c r="F251" s="234"/>
      <c r="G251" s="22"/>
      <c r="H251" s="22"/>
      <c r="I251" s="22"/>
      <c r="J251" s="343"/>
      <c r="K251" s="343"/>
      <c r="L251" s="343"/>
      <c r="M251" s="343"/>
    </row>
    <row r="252" spans="1:13" x14ac:dyDescent="0.35">
      <c r="A252" s="234"/>
      <c r="B252" s="234"/>
      <c r="C252" s="234"/>
      <c r="D252" s="235"/>
      <c r="E252" s="234"/>
      <c r="F252" s="234"/>
      <c r="G252" s="22"/>
      <c r="H252" s="22"/>
      <c r="I252" s="22"/>
      <c r="J252" s="343"/>
      <c r="K252" s="343"/>
      <c r="L252" s="343"/>
      <c r="M252" s="343"/>
    </row>
    <row r="253" spans="1:13" x14ac:dyDescent="0.35">
      <c r="A253" s="234"/>
      <c r="B253" s="234"/>
      <c r="C253" s="234"/>
      <c r="D253" s="235"/>
      <c r="E253" s="234"/>
      <c r="F253" s="234"/>
      <c r="G253" s="22"/>
      <c r="H253" s="22"/>
      <c r="I253" s="22"/>
      <c r="J253" s="343"/>
      <c r="K253" s="343"/>
      <c r="L253" s="343"/>
      <c r="M253" s="343"/>
    </row>
    <row r="254" spans="1:13" x14ac:dyDescent="0.35">
      <c r="A254" s="234"/>
      <c r="B254" s="234"/>
      <c r="C254" s="234"/>
      <c r="D254" s="235"/>
      <c r="E254" s="234"/>
      <c r="F254" s="234"/>
      <c r="G254" s="22"/>
      <c r="H254" s="22"/>
      <c r="I254" s="22"/>
      <c r="J254" s="343"/>
      <c r="K254" s="343"/>
      <c r="L254" s="343"/>
      <c r="M254" s="343"/>
    </row>
    <row r="255" spans="1:13" x14ac:dyDescent="0.35">
      <c r="A255" s="234"/>
      <c r="B255" s="234"/>
      <c r="C255" s="234"/>
      <c r="D255" s="235"/>
      <c r="E255" s="234"/>
      <c r="F255" s="234"/>
      <c r="G255" s="22"/>
      <c r="H255" s="22"/>
      <c r="I255" s="22"/>
      <c r="J255" s="343"/>
      <c r="K255" s="343"/>
      <c r="L255" s="343"/>
      <c r="M255" s="343"/>
    </row>
    <row r="256" spans="1:13" x14ac:dyDescent="0.35">
      <c r="A256" s="234"/>
      <c r="B256" s="234"/>
      <c r="C256" s="234"/>
      <c r="D256" s="235"/>
      <c r="E256" s="234"/>
      <c r="F256" s="234"/>
      <c r="G256" s="22"/>
      <c r="H256" s="22"/>
      <c r="I256" s="22"/>
      <c r="J256" s="343"/>
      <c r="K256" s="343"/>
      <c r="L256" s="343"/>
      <c r="M256" s="343"/>
    </row>
    <row r="257" spans="1:13" x14ac:dyDescent="0.35">
      <c r="A257" s="234"/>
      <c r="B257" s="234"/>
      <c r="C257" s="234"/>
      <c r="D257" s="235"/>
      <c r="E257" s="234"/>
      <c r="F257" s="234"/>
      <c r="G257" s="22"/>
      <c r="H257" s="22"/>
      <c r="I257" s="22"/>
      <c r="J257" s="343"/>
      <c r="K257" s="343"/>
      <c r="L257" s="343"/>
      <c r="M257" s="343"/>
    </row>
    <row r="258" spans="1:13" x14ac:dyDescent="0.35">
      <c r="A258" s="234"/>
      <c r="B258" s="234"/>
      <c r="C258" s="234"/>
      <c r="D258" s="235"/>
      <c r="E258" s="234"/>
      <c r="F258" s="234"/>
      <c r="G258" s="22"/>
      <c r="H258" s="22"/>
      <c r="I258" s="22"/>
      <c r="J258" s="343"/>
      <c r="K258" s="343"/>
      <c r="L258" s="343"/>
      <c r="M258" s="343"/>
    </row>
    <row r="259" spans="1:13" x14ac:dyDescent="0.35">
      <c r="A259" s="234"/>
      <c r="B259" s="234"/>
      <c r="C259" s="234"/>
      <c r="D259" s="235"/>
      <c r="E259" s="234"/>
      <c r="F259" s="234"/>
      <c r="G259" s="22"/>
      <c r="H259" s="22"/>
      <c r="I259" s="22"/>
      <c r="J259" s="343"/>
      <c r="K259" s="343"/>
      <c r="L259" s="343"/>
      <c r="M259" s="343"/>
    </row>
    <row r="260" spans="1:13" x14ac:dyDescent="0.35">
      <c r="A260" s="234"/>
      <c r="B260" s="234"/>
      <c r="C260" s="234"/>
      <c r="D260" s="235"/>
      <c r="E260" s="234"/>
      <c r="F260" s="234"/>
      <c r="G260" s="22"/>
      <c r="H260" s="22"/>
      <c r="I260" s="22"/>
      <c r="J260" s="343"/>
      <c r="K260" s="343"/>
      <c r="L260" s="343"/>
      <c r="M260" s="343"/>
    </row>
    <row r="261" spans="1:13" x14ac:dyDescent="0.35">
      <c r="A261" s="234"/>
      <c r="B261" s="234"/>
      <c r="C261" s="234"/>
      <c r="D261" s="235"/>
      <c r="E261" s="234"/>
      <c r="F261" s="234"/>
      <c r="G261" s="22"/>
      <c r="H261" s="22"/>
      <c r="I261" s="22"/>
      <c r="J261" s="343"/>
      <c r="K261" s="343"/>
      <c r="L261" s="343"/>
      <c r="M261" s="343"/>
    </row>
    <row r="262" spans="1:13" x14ac:dyDescent="0.35">
      <c r="A262" s="234"/>
      <c r="B262" s="234"/>
      <c r="C262" s="234"/>
      <c r="D262" s="235"/>
      <c r="E262" s="234"/>
      <c r="F262" s="234"/>
      <c r="G262" s="22"/>
      <c r="H262" s="22"/>
      <c r="I262" s="22"/>
      <c r="J262" s="343"/>
      <c r="K262" s="343"/>
      <c r="L262" s="343"/>
      <c r="M262" s="343"/>
    </row>
    <row r="263" spans="1:13" x14ac:dyDescent="0.35">
      <c r="A263" s="234"/>
      <c r="B263" s="234"/>
      <c r="C263" s="234"/>
      <c r="D263" s="235"/>
      <c r="E263" s="234"/>
      <c r="F263" s="234"/>
      <c r="G263" s="22"/>
      <c r="H263" s="22"/>
      <c r="I263" s="22"/>
      <c r="J263" s="343"/>
      <c r="K263" s="343"/>
      <c r="L263" s="343"/>
      <c r="M263" s="343"/>
    </row>
    <row r="264" spans="1:13" x14ac:dyDescent="0.35">
      <c r="A264" s="234"/>
      <c r="B264" s="234"/>
      <c r="C264" s="234"/>
      <c r="D264" s="235"/>
      <c r="E264" s="234"/>
      <c r="F264" s="234"/>
      <c r="G264" s="22"/>
      <c r="H264" s="22"/>
      <c r="I264" s="22"/>
      <c r="J264" s="343"/>
      <c r="K264" s="343"/>
      <c r="L264" s="343"/>
      <c r="M264" s="343"/>
    </row>
    <row r="265" spans="1:13" x14ac:dyDescent="0.35">
      <c r="A265" s="234"/>
      <c r="B265" s="234"/>
      <c r="C265" s="234"/>
      <c r="D265" s="235"/>
      <c r="E265" s="234"/>
      <c r="F265" s="234"/>
      <c r="G265" s="22"/>
      <c r="H265" s="22"/>
      <c r="I265" s="22"/>
      <c r="J265" s="343"/>
      <c r="K265" s="343"/>
      <c r="L265" s="343"/>
      <c r="M265" s="343"/>
    </row>
    <row r="266" spans="1:13" x14ac:dyDescent="0.35">
      <c r="A266" s="234"/>
      <c r="B266" s="234"/>
      <c r="C266" s="234"/>
      <c r="D266" s="235"/>
      <c r="E266" s="234"/>
      <c r="F266" s="234"/>
      <c r="G266" s="22"/>
      <c r="H266" s="22"/>
      <c r="I266" s="22"/>
      <c r="J266" s="343"/>
      <c r="K266" s="343"/>
      <c r="L266" s="343"/>
      <c r="M266" s="343"/>
    </row>
    <row r="267" spans="1:13" x14ac:dyDescent="0.35">
      <c r="A267" s="234"/>
      <c r="B267" s="234"/>
      <c r="C267" s="234"/>
      <c r="D267" s="235"/>
      <c r="E267" s="234"/>
      <c r="F267" s="234"/>
      <c r="G267" s="22"/>
      <c r="H267" s="22"/>
      <c r="I267" s="22"/>
      <c r="J267" s="343"/>
      <c r="K267" s="343"/>
      <c r="L267" s="343"/>
      <c r="M267" s="343"/>
    </row>
    <row r="268" spans="1:13" x14ac:dyDescent="0.35">
      <c r="A268" s="234"/>
      <c r="B268" s="234"/>
      <c r="C268" s="234"/>
      <c r="D268" s="235"/>
      <c r="E268" s="234"/>
      <c r="F268" s="234"/>
      <c r="G268" s="22"/>
      <c r="H268" s="22"/>
      <c r="I268" s="22"/>
      <c r="J268" s="343"/>
      <c r="K268" s="343"/>
      <c r="L268" s="343"/>
      <c r="M268" s="343"/>
    </row>
    <row r="269" spans="1:13" x14ac:dyDescent="0.35">
      <c r="A269" s="234"/>
      <c r="B269" s="234"/>
      <c r="C269" s="234"/>
      <c r="D269" s="235"/>
      <c r="E269" s="234"/>
      <c r="F269" s="234"/>
      <c r="G269" s="22"/>
      <c r="H269" s="22"/>
      <c r="I269" s="22"/>
      <c r="J269" s="343"/>
      <c r="K269" s="343"/>
      <c r="L269" s="343"/>
      <c r="M269" s="343"/>
    </row>
    <row r="270" spans="1:13" x14ac:dyDescent="0.35">
      <c r="A270" s="234"/>
      <c r="B270" s="234"/>
      <c r="C270" s="234"/>
      <c r="D270" s="235"/>
      <c r="E270" s="234"/>
      <c r="F270" s="234"/>
      <c r="G270" s="22"/>
      <c r="H270" s="22"/>
      <c r="I270" s="22"/>
      <c r="J270" s="343"/>
      <c r="K270" s="343"/>
      <c r="L270" s="343"/>
      <c r="M270" s="343"/>
    </row>
    <row r="271" spans="1:13" x14ac:dyDescent="0.35">
      <c r="A271" s="234"/>
      <c r="B271" s="234"/>
      <c r="C271" s="234"/>
      <c r="D271" s="235"/>
      <c r="E271" s="234"/>
      <c r="F271" s="234"/>
      <c r="G271" s="22"/>
      <c r="H271" s="22"/>
      <c r="I271" s="22"/>
      <c r="J271" s="343"/>
      <c r="K271" s="343"/>
      <c r="L271" s="343"/>
      <c r="M271" s="343"/>
    </row>
    <row r="272" spans="1:13" x14ac:dyDescent="0.35">
      <c r="A272" s="234"/>
      <c r="B272" s="234"/>
      <c r="C272" s="234"/>
      <c r="D272" s="235"/>
      <c r="E272" s="234"/>
      <c r="F272" s="234"/>
      <c r="G272" s="22"/>
      <c r="H272" s="22"/>
      <c r="I272" s="22"/>
      <c r="J272" s="343"/>
      <c r="K272" s="343"/>
      <c r="L272" s="343"/>
      <c r="M272" s="343"/>
    </row>
    <row r="273" spans="1:13" x14ac:dyDescent="0.35">
      <c r="A273" s="234"/>
      <c r="B273" s="234"/>
      <c r="C273" s="234"/>
      <c r="D273" s="235"/>
      <c r="E273" s="234"/>
      <c r="F273" s="234"/>
      <c r="G273" s="22"/>
      <c r="H273" s="22"/>
      <c r="I273" s="22"/>
      <c r="J273" s="343"/>
      <c r="K273" s="343"/>
      <c r="L273" s="343"/>
      <c r="M273" s="343"/>
    </row>
    <row r="274" spans="1:13" x14ac:dyDescent="0.35">
      <c r="A274" s="234"/>
      <c r="B274" s="234"/>
      <c r="C274" s="234"/>
      <c r="D274" s="235"/>
      <c r="E274" s="234"/>
      <c r="F274" s="234"/>
      <c r="G274" s="22"/>
      <c r="H274" s="22"/>
      <c r="I274" s="22"/>
      <c r="J274" s="343"/>
      <c r="K274" s="343"/>
      <c r="L274" s="343"/>
      <c r="M274" s="343"/>
    </row>
    <row r="275" spans="1:13" x14ac:dyDescent="0.35">
      <c r="A275" s="234"/>
      <c r="B275" s="234"/>
      <c r="C275" s="234"/>
      <c r="D275" s="235"/>
      <c r="E275" s="234"/>
      <c r="F275" s="234"/>
      <c r="G275" s="22"/>
      <c r="H275" s="22"/>
      <c r="I275" s="22"/>
      <c r="J275" s="343"/>
      <c r="K275" s="343"/>
      <c r="L275" s="343"/>
      <c r="M275" s="343"/>
    </row>
    <row r="276" spans="1:13" x14ac:dyDescent="0.35">
      <c r="A276" s="234"/>
      <c r="B276" s="234"/>
      <c r="C276" s="234"/>
      <c r="D276" s="235"/>
      <c r="E276" s="234"/>
      <c r="F276" s="234"/>
      <c r="G276" s="22"/>
      <c r="H276" s="22"/>
      <c r="I276" s="22"/>
      <c r="J276" s="343"/>
      <c r="K276" s="343"/>
      <c r="L276" s="343"/>
      <c r="M276" s="343"/>
    </row>
    <row r="277" spans="1:13" x14ac:dyDescent="0.35">
      <c r="A277" s="234"/>
      <c r="B277" s="234"/>
      <c r="C277" s="234"/>
      <c r="D277" s="235"/>
      <c r="E277" s="234"/>
      <c r="F277" s="234"/>
      <c r="G277" s="22"/>
      <c r="H277" s="22"/>
      <c r="I277" s="22"/>
      <c r="J277" s="343"/>
      <c r="K277" s="343"/>
      <c r="L277" s="343"/>
      <c r="M277" s="343"/>
    </row>
    <row r="278" spans="1:13" x14ac:dyDescent="0.35">
      <c r="A278" s="234"/>
      <c r="B278" s="234"/>
      <c r="C278" s="234"/>
      <c r="D278" s="235"/>
      <c r="E278" s="234"/>
      <c r="F278" s="234"/>
      <c r="G278" s="22"/>
      <c r="H278" s="22"/>
      <c r="I278" s="22"/>
      <c r="J278" s="343"/>
      <c r="K278" s="343"/>
      <c r="L278" s="343"/>
      <c r="M278" s="343"/>
    </row>
    <row r="279" spans="1:13" x14ac:dyDescent="0.35">
      <c r="A279" s="234"/>
      <c r="B279" s="234"/>
      <c r="C279" s="234"/>
      <c r="D279" s="235"/>
      <c r="E279" s="234"/>
      <c r="F279" s="234"/>
      <c r="G279" s="22"/>
      <c r="H279" s="22"/>
      <c r="I279" s="22"/>
      <c r="J279" s="343"/>
      <c r="K279" s="343"/>
      <c r="L279" s="343"/>
      <c r="M279" s="343"/>
    </row>
    <row r="280" spans="1:13" x14ac:dyDescent="0.35">
      <c r="A280" s="234"/>
      <c r="B280" s="234"/>
      <c r="C280" s="234"/>
      <c r="D280" s="235"/>
      <c r="E280" s="234"/>
      <c r="F280" s="234"/>
      <c r="G280" s="22"/>
      <c r="H280" s="22"/>
      <c r="I280" s="22"/>
      <c r="J280" s="343"/>
      <c r="K280" s="343"/>
      <c r="L280" s="343"/>
      <c r="M280" s="343"/>
    </row>
    <row r="281" spans="1:13" x14ac:dyDescent="0.35">
      <c r="A281" s="234"/>
      <c r="B281" s="234"/>
      <c r="C281" s="234"/>
      <c r="D281" s="235"/>
      <c r="E281" s="234"/>
      <c r="F281" s="234"/>
      <c r="G281" s="22"/>
      <c r="H281" s="22"/>
      <c r="I281" s="22"/>
      <c r="J281" s="343"/>
      <c r="K281" s="343"/>
      <c r="L281" s="343"/>
      <c r="M281" s="343"/>
    </row>
    <row r="282" spans="1:13" x14ac:dyDescent="0.35">
      <c r="A282" s="234"/>
      <c r="B282" s="234"/>
      <c r="C282" s="234"/>
      <c r="D282" s="235"/>
      <c r="E282" s="234"/>
      <c r="F282" s="234"/>
      <c r="G282" s="22"/>
      <c r="H282" s="22"/>
      <c r="I282" s="22"/>
      <c r="J282" s="343"/>
      <c r="K282" s="343"/>
      <c r="L282" s="343"/>
      <c r="M282" s="343"/>
    </row>
    <row r="283" spans="1:13" x14ac:dyDescent="0.35">
      <c r="A283" s="234"/>
      <c r="B283" s="234"/>
      <c r="C283" s="234"/>
      <c r="D283" s="235"/>
      <c r="E283" s="234"/>
      <c r="F283" s="234"/>
      <c r="G283" s="22"/>
      <c r="H283" s="22"/>
      <c r="I283" s="22"/>
      <c r="J283" s="343"/>
      <c r="K283" s="343"/>
      <c r="L283" s="343"/>
      <c r="M283" s="343"/>
    </row>
    <row r="284" spans="1:13" x14ac:dyDescent="0.35">
      <c r="A284" s="234"/>
      <c r="B284" s="234"/>
      <c r="C284" s="234"/>
      <c r="D284" s="235"/>
      <c r="E284" s="234"/>
      <c r="F284" s="234"/>
      <c r="G284" s="22"/>
      <c r="H284" s="22"/>
      <c r="I284" s="22"/>
      <c r="J284" s="343"/>
      <c r="K284" s="343"/>
      <c r="L284" s="343"/>
      <c r="M284" s="343"/>
    </row>
    <row r="285" spans="1:13" x14ac:dyDescent="0.35">
      <c r="A285" s="234"/>
      <c r="B285" s="234"/>
      <c r="C285" s="234"/>
      <c r="D285" s="235"/>
      <c r="E285" s="234"/>
      <c r="F285" s="234"/>
      <c r="G285" s="22"/>
      <c r="H285" s="22"/>
      <c r="I285" s="22"/>
      <c r="J285" s="343"/>
      <c r="K285" s="343"/>
      <c r="L285" s="343"/>
      <c r="M285" s="343"/>
    </row>
    <row r="286" spans="1:13" x14ac:dyDescent="0.35">
      <c r="A286" s="234"/>
      <c r="B286" s="234"/>
      <c r="C286" s="234"/>
      <c r="D286" s="235"/>
      <c r="E286" s="234"/>
      <c r="F286" s="234"/>
      <c r="G286" s="22"/>
      <c r="H286" s="22"/>
      <c r="I286" s="22"/>
      <c r="J286" s="343"/>
      <c r="K286" s="343"/>
      <c r="L286" s="343"/>
      <c r="M286" s="343"/>
    </row>
    <row r="287" spans="1:13" x14ac:dyDescent="0.35">
      <c r="A287" s="234"/>
      <c r="B287" s="234"/>
      <c r="C287" s="234"/>
      <c r="D287" s="235"/>
      <c r="E287" s="234"/>
      <c r="F287" s="234"/>
      <c r="G287" s="234"/>
      <c r="H287" s="234"/>
      <c r="I287" s="234"/>
    </row>
    <row r="288" spans="1:13" x14ac:dyDescent="0.35">
      <c r="A288" s="234"/>
      <c r="B288" s="234"/>
      <c r="C288" s="234"/>
      <c r="D288" s="235"/>
      <c r="E288" s="234"/>
      <c r="F288" s="234"/>
      <c r="G288" s="234"/>
      <c r="H288" s="234"/>
      <c r="I288" s="234"/>
    </row>
    <row r="289" spans="1:9" x14ac:dyDescent="0.35">
      <c r="A289" s="234"/>
      <c r="B289" s="234"/>
      <c r="C289" s="234"/>
      <c r="D289" s="235"/>
      <c r="E289" s="234"/>
      <c r="F289" s="234"/>
      <c r="G289" s="234"/>
      <c r="H289" s="234"/>
      <c r="I289" s="234"/>
    </row>
    <row r="290" spans="1:9" x14ac:dyDescent="0.35">
      <c r="A290" s="234"/>
      <c r="B290" s="234"/>
      <c r="C290" s="234"/>
      <c r="D290" s="235"/>
      <c r="E290" s="234"/>
      <c r="F290" s="234"/>
      <c r="G290" s="234"/>
      <c r="H290" s="234"/>
      <c r="I290" s="234"/>
    </row>
    <row r="291" spans="1:9" x14ac:dyDescent="0.35">
      <c r="A291" s="234"/>
      <c r="B291" s="234"/>
      <c r="C291" s="234"/>
      <c r="D291" s="235"/>
      <c r="E291" s="234"/>
      <c r="F291" s="234"/>
      <c r="G291" s="234"/>
      <c r="H291" s="234"/>
      <c r="I291" s="234"/>
    </row>
    <row r="292" spans="1:9" x14ac:dyDescent="0.35">
      <c r="A292" s="234"/>
      <c r="B292" s="234"/>
      <c r="C292" s="234"/>
      <c r="D292" s="235"/>
      <c r="E292" s="234"/>
      <c r="F292" s="234"/>
      <c r="G292" s="234"/>
      <c r="H292" s="234"/>
      <c r="I292" s="234"/>
    </row>
    <row r="293" spans="1:9" x14ac:dyDescent="0.35">
      <c r="A293" s="234"/>
      <c r="B293" s="234"/>
      <c r="C293" s="234"/>
      <c r="D293" s="235"/>
      <c r="E293" s="234"/>
      <c r="F293" s="234"/>
      <c r="G293" s="234"/>
      <c r="H293" s="234"/>
      <c r="I293" s="234"/>
    </row>
    <row r="294" spans="1:9" x14ac:dyDescent="0.35">
      <c r="A294" s="234"/>
      <c r="B294" s="234"/>
      <c r="C294" s="234"/>
      <c r="D294" s="235"/>
      <c r="E294" s="234"/>
      <c r="F294" s="234"/>
      <c r="G294" s="234"/>
      <c r="H294" s="234"/>
      <c r="I294" s="234"/>
    </row>
    <row r="295" spans="1:9" x14ac:dyDescent="0.35">
      <c r="A295" s="234"/>
      <c r="B295" s="234"/>
      <c r="C295" s="234"/>
      <c r="D295" s="235"/>
      <c r="E295" s="234"/>
      <c r="F295" s="234"/>
      <c r="G295" s="234"/>
      <c r="H295" s="234"/>
      <c r="I295" s="234"/>
    </row>
    <row r="296" spans="1:9" x14ac:dyDescent="0.35">
      <c r="A296" s="234"/>
      <c r="B296" s="234"/>
      <c r="C296" s="234"/>
      <c r="D296" s="235"/>
      <c r="E296" s="234"/>
      <c r="F296" s="234"/>
      <c r="G296" s="234"/>
      <c r="H296" s="234"/>
      <c r="I296" s="234"/>
    </row>
    <row r="297" spans="1:9" x14ac:dyDescent="0.35">
      <c r="A297" s="234"/>
      <c r="B297" s="234"/>
      <c r="C297" s="234"/>
      <c r="D297" s="235"/>
      <c r="E297" s="234"/>
      <c r="F297" s="234"/>
      <c r="G297" s="234"/>
      <c r="H297" s="234"/>
      <c r="I297" s="234"/>
    </row>
    <row r="298" spans="1:9" x14ac:dyDescent="0.35">
      <c r="A298" s="234"/>
      <c r="B298" s="234"/>
      <c r="C298" s="234"/>
      <c r="D298" s="235"/>
      <c r="E298" s="234"/>
      <c r="F298" s="234"/>
      <c r="G298" s="234"/>
      <c r="H298" s="234"/>
      <c r="I298" s="234"/>
    </row>
    <row r="299" spans="1:9" x14ac:dyDescent="0.35">
      <c r="A299" s="234"/>
      <c r="B299" s="234"/>
      <c r="C299" s="234"/>
      <c r="D299" s="235"/>
      <c r="E299" s="234"/>
      <c r="F299" s="234"/>
      <c r="G299" s="234"/>
      <c r="H299" s="234"/>
      <c r="I299" s="234"/>
    </row>
    <row r="300" spans="1:9" x14ac:dyDescent="0.35">
      <c r="A300" s="234"/>
      <c r="B300" s="234"/>
      <c r="C300" s="234"/>
      <c r="D300" s="235"/>
      <c r="E300" s="234"/>
      <c r="F300" s="234"/>
      <c r="G300" s="234"/>
      <c r="H300" s="234"/>
      <c r="I300" s="234"/>
    </row>
    <row r="301" spans="1:9" x14ac:dyDescent="0.35">
      <c r="A301" s="234"/>
      <c r="B301" s="234"/>
      <c r="C301" s="234"/>
      <c r="D301" s="235"/>
      <c r="E301" s="234"/>
      <c r="F301" s="234"/>
      <c r="G301" s="234"/>
      <c r="H301" s="234"/>
      <c r="I301" s="234"/>
    </row>
    <row r="302" spans="1:9" x14ac:dyDescent="0.35">
      <c r="A302" s="234"/>
      <c r="B302" s="234"/>
      <c r="C302" s="234"/>
      <c r="D302" s="235"/>
      <c r="E302" s="234"/>
      <c r="F302" s="234"/>
      <c r="G302" s="234"/>
      <c r="H302" s="234"/>
      <c r="I302" s="234"/>
    </row>
    <row r="303" spans="1:9" x14ac:dyDescent="0.35">
      <c r="A303" s="234"/>
      <c r="B303" s="234"/>
      <c r="C303" s="234"/>
      <c r="D303" s="235"/>
      <c r="E303" s="234"/>
      <c r="F303" s="234"/>
      <c r="G303" s="234"/>
      <c r="H303" s="234"/>
      <c r="I303" s="234"/>
    </row>
    <row r="304" spans="1:9" x14ac:dyDescent="0.35">
      <c r="A304" s="234"/>
      <c r="B304" s="234"/>
      <c r="C304" s="234"/>
      <c r="D304" s="235"/>
      <c r="E304" s="234"/>
      <c r="F304" s="234"/>
      <c r="G304" s="234"/>
      <c r="H304" s="234"/>
      <c r="I304" s="234"/>
    </row>
    <row r="305" spans="1:9" x14ac:dyDescent="0.35">
      <c r="A305" s="234"/>
      <c r="B305" s="234"/>
      <c r="C305" s="234"/>
      <c r="D305" s="235"/>
      <c r="E305" s="234"/>
      <c r="F305" s="234"/>
      <c r="G305" s="234"/>
      <c r="H305" s="234"/>
      <c r="I305" s="234"/>
    </row>
    <row r="306" spans="1:9" x14ac:dyDescent="0.35">
      <c r="A306" s="234"/>
      <c r="B306" s="234"/>
      <c r="C306" s="234"/>
      <c r="D306" s="235"/>
      <c r="E306" s="234"/>
      <c r="F306" s="234"/>
      <c r="G306" s="234"/>
      <c r="H306" s="234"/>
      <c r="I306" s="234"/>
    </row>
    <row r="307" spans="1:9" x14ac:dyDescent="0.35">
      <c r="A307" s="234"/>
      <c r="B307" s="234"/>
      <c r="C307" s="234"/>
      <c r="D307" s="235"/>
      <c r="E307" s="234"/>
      <c r="F307" s="234"/>
      <c r="G307" s="234"/>
      <c r="H307" s="234"/>
      <c r="I307" s="234"/>
    </row>
    <row r="308" spans="1:9" x14ac:dyDescent="0.35">
      <c r="A308" s="234"/>
      <c r="B308" s="234"/>
      <c r="C308" s="234"/>
      <c r="D308" s="235"/>
      <c r="E308" s="234"/>
      <c r="F308" s="234"/>
      <c r="G308" s="234"/>
      <c r="H308" s="234"/>
      <c r="I308" s="234"/>
    </row>
    <row r="309" spans="1:9" x14ac:dyDescent="0.35">
      <c r="A309" s="234"/>
      <c r="B309" s="234"/>
      <c r="C309" s="234"/>
      <c r="D309" s="235"/>
      <c r="E309" s="234"/>
      <c r="F309" s="234"/>
      <c r="G309" s="234"/>
      <c r="H309" s="234"/>
      <c r="I309" s="234"/>
    </row>
    <row r="310" spans="1:9" x14ac:dyDescent="0.35">
      <c r="A310" s="234"/>
      <c r="B310" s="234"/>
      <c r="C310" s="234"/>
      <c r="D310" s="235"/>
      <c r="E310" s="234"/>
      <c r="F310" s="234"/>
      <c r="G310" s="234"/>
      <c r="H310" s="234"/>
      <c r="I310" s="234"/>
    </row>
    <row r="311" spans="1:9" x14ac:dyDescent="0.35">
      <c r="A311" s="234"/>
      <c r="B311" s="234"/>
      <c r="C311" s="234"/>
      <c r="D311" s="235"/>
      <c r="E311" s="234"/>
      <c r="F311" s="234"/>
      <c r="G311" s="234"/>
      <c r="H311" s="234"/>
      <c r="I311" s="234"/>
    </row>
    <row r="312" spans="1:9" x14ac:dyDescent="0.35">
      <c r="A312" s="234"/>
      <c r="B312" s="234"/>
      <c r="C312" s="234"/>
      <c r="D312" s="235"/>
      <c r="E312" s="234"/>
      <c r="F312" s="234"/>
      <c r="G312" s="234"/>
      <c r="H312" s="234"/>
      <c r="I312" s="234"/>
    </row>
    <row r="313" spans="1:9" x14ac:dyDescent="0.35">
      <c r="A313" s="234"/>
      <c r="B313" s="234"/>
      <c r="C313" s="234"/>
      <c r="D313" s="235"/>
      <c r="E313" s="234"/>
      <c r="F313" s="234"/>
      <c r="G313" s="234"/>
      <c r="H313" s="234"/>
      <c r="I313" s="234"/>
    </row>
    <row r="314" spans="1:9" x14ac:dyDescent="0.35">
      <c r="A314" s="234"/>
      <c r="B314" s="234"/>
      <c r="C314" s="234"/>
      <c r="D314" s="235"/>
      <c r="E314" s="234"/>
      <c r="F314" s="234"/>
      <c r="G314" s="234"/>
      <c r="H314" s="234"/>
      <c r="I314" s="234"/>
    </row>
    <row r="315" spans="1:9" x14ac:dyDescent="0.35">
      <c r="A315" s="234"/>
      <c r="B315" s="234"/>
      <c r="C315" s="234"/>
      <c r="D315" s="235"/>
      <c r="E315" s="234"/>
      <c r="F315" s="234"/>
      <c r="G315" s="234"/>
      <c r="H315" s="234"/>
      <c r="I315" s="234"/>
    </row>
    <row r="316" spans="1:9" x14ac:dyDescent="0.35">
      <c r="A316" s="234"/>
      <c r="B316" s="234"/>
      <c r="C316" s="234"/>
      <c r="D316" s="235"/>
      <c r="E316" s="234"/>
      <c r="F316" s="234"/>
      <c r="G316" s="234"/>
      <c r="H316" s="234"/>
      <c r="I316" s="234"/>
    </row>
    <row r="317" spans="1:9" x14ac:dyDescent="0.35">
      <c r="A317" s="234"/>
      <c r="B317" s="234"/>
      <c r="C317" s="234"/>
      <c r="D317" s="235"/>
      <c r="E317" s="234"/>
      <c r="F317" s="234"/>
      <c r="G317" s="234"/>
      <c r="H317" s="234"/>
      <c r="I317" s="234"/>
    </row>
    <row r="318" spans="1:9" x14ac:dyDescent="0.35">
      <c r="A318" s="234"/>
      <c r="B318" s="234"/>
      <c r="C318" s="234"/>
      <c r="D318" s="235"/>
      <c r="E318" s="234"/>
      <c r="F318" s="234"/>
      <c r="G318" s="234"/>
      <c r="H318" s="234"/>
      <c r="I318" s="234"/>
    </row>
    <row r="319" spans="1:9" x14ac:dyDescent="0.35">
      <c r="A319" s="234"/>
      <c r="B319" s="234"/>
      <c r="C319" s="234"/>
      <c r="D319" s="235"/>
      <c r="E319" s="234"/>
      <c r="F319" s="234"/>
      <c r="G319" s="234"/>
      <c r="H319" s="234"/>
      <c r="I319" s="234"/>
    </row>
    <row r="320" spans="1:9" x14ac:dyDescent="0.35">
      <c r="A320" s="234"/>
      <c r="B320" s="234"/>
      <c r="C320" s="234"/>
      <c r="D320" s="235"/>
      <c r="E320" s="234"/>
      <c r="F320" s="234"/>
      <c r="G320" s="234"/>
      <c r="H320" s="234"/>
      <c r="I320" s="234"/>
    </row>
    <row r="321" spans="1:9" x14ac:dyDescent="0.35">
      <c r="A321" s="234"/>
      <c r="B321" s="234"/>
      <c r="C321" s="234"/>
      <c r="D321" s="235"/>
      <c r="E321" s="234"/>
      <c r="F321" s="234"/>
      <c r="G321" s="234"/>
      <c r="H321" s="234"/>
      <c r="I321" s="234"/>
    </row>
    <row r="322" spans="1:9" x14ac:dyDescent="0.35">
      <c r="A322" s="234"/>
      <c r="B322" s="234"/>
      <c r="C322" s="234"/>
      <c r="D322" s="235"/>
      <c r="E322" s="234"/>
      <c r="F322" s="234"/>
      <c r="G322" s="234"/>
      <c r="H322" s="234"/>
      <c r="I322" s="234"/>
    </row>
    <row r="323" spans="1:9" x14ac:dyDescent="0.35">
      <c r="A323" s="234"/>
      <c r="B323" s="234"/>
      <c r="C323" s="234"/>
      <c r="D323" s="235"/>
      <c r="E323" s="234"/>
      <c r="F323" s="234"/>
      <c r="G323" s="234"/>
      <c r="H323" s="234"/>
      <c r="I323" s="234"/>
    </row>
    <row r="324" spans="1:9" x14ac:dyDescent="0.35">
      <c r="A324" s="234"/>
      <c r="B324" s="234"/>
      <c r="C324" s="234"/>
      <c r="D324" s="235"/>
      <c r="E324" s="234"/>
      <c r="F324" s="234"/>
      <c r="G324" s="234"/>
      <c r="H324" s="234"/>
      <c r="I324" s="234"/>
    </row>
    <row r="325" spans="1:9" x14ac:dyDescent="0.35">
      <c r="A325" s="234"/>
      <c r="B325" s="234"/>
      <c r="C325" s="234"/>
      <c r="D325" s="235"/>
      <c r="E325" s="234"/>
      <c r="F325" s="234"/>
      <c r="G325" s="234"/>
      <c r="H325" s="234"/>
      <c r="I325" s="234"/>
    </row>
    <row r="326" spans="1:9" x14ac:dyDescent="0.35">
      <c r="A326" s="234"/>
      <c r="B326" s="234"/>
      <c r="C326" s="234"/>
      <c r="D326" s="235"/>
      <c r="E326" s="234"/>
      <c r="F326" s="234"/>
      <c r="G326" s="234"/>
      <c r="H326" s="234"/>
      <c r="I326" s="234"/>
    </row>
    <row r="327" spans="1:9" x14ac:dyDescent="0.35">
      <c r="A327" s="234"/>
      <c r="B327" s="234"/>
      <c r="C327" s="234"/>
      <c r="D327" s="235"/>
      <c r="E327" s="234"/>
      <c r="F327" s="234"/>
      <c r="G327" s="234"/>
      <c r="H327" s="234"/>
      <c r="I327" s="234"/>
    </row>
    <row r="328" spans="1:9" x14ac:dyDescent="0.35">
      <c r="A328" s="234"/>
      <c r="B328" s="234"/>
      <c r="C328" s="234"/>
      <c r="D328" s="235"/>
      <c r="E328" s="234"/>
      <c r="F328" s="234"/>
      <c r="G328" s="234"/>
      <c r="H328" s="234"/>
      <c r="I328" s="234"/>
    </row>
    <row r="329" spans="1:9" x14ac:dyDescent="0.35">
      <c r="A329" s="234"/>
      <c r="B329" s="234"/>
      <c r="C329" s="234"/>
      <c r="D329" s="235"/>
      <c r="E329" s="234"/>
      <c r="F329" s="234"/>
      <c r="G329" s="234"/>
      <c r="H329" s="234"/>
      <c r="I329" s="234"/>
    </row>
    <row r="330" spans="1:9" x14ac:dyDescent="0.35">
      <c r="A330" s="234"/>
      <c r="B330" s="234"/>
      <c r="C330" s="234"/>
      <c r="D330" s="235"/>
      <c r="E330" s="234"/>
      <c r="F330" s="234"/>
      <c r="G330" s="234"/>
      <c r="H330" s="234"/>
      <c r="I330" s="234"/>
    </row>
    <row r="331" spans="1:9" x14ac:dyDescent="0.35">
      <c r="A331" s="234"/>
      <c r="B331" s="234"/>
      <c r="C331" s="234"/>
      <c r="D331" s="235"/>
      <c r="E331" s="234"/>
      <c r="F331" s="234"/>
      <c r="G331" s="234"/>
      <c r="H331" s="234"/>
      <c r="I331" s="234"/>
    </row>
    <row r="332" spans="1:9" x14ac:dyDescent="0.35">
      <c r="A332" s="234"/>
      <c r="B332" s="234"/>
      <c r="C332" s="234"/>
      <c r="D332" s="235"/>
      <c r="E332" s="234"/>
      <c r="F332" s="234"/>
      <c r="G332" s="234"/>
      <c r="H332" s="234"/>
      <c r="I332" s="234"/>
    </row>
    <row r="333" spans="1:9" x14ac:dyDescent="0.35">
      <c r="A333" s="234"/>
      <c r="B333" s="234"/>
      <c r="C333" s="234"/>
      <c r="D333" s="235"/>
      <c r="E333" s="234"/>
      <c r="F333" s="234"/>
      <c r="G333" s="234"/>
      <c r="H333" s="234"/>
      <c r="I333" s="234"/>
    </row>
    <row r="334" spans="1:9" x14ac:dyDescent="0.35">
      <c r="A334" s="234"/>
      <c r="B334" s="234"/>
      <c r="C334" s="234"/>
      <c r="D334" s="235"/>
      <c r="E334" s="234"/>
      <c r="F334" s="234"/>
      <c r="G334" s="234"/>
      <c r="H334" s="234"/>
      <c r="I334" s="234"/>
    </row>
    <row r="335" spans="1:9" x14ac:dyDescent="0.35">
      <c r="A335" s="234"/>
      <c r="B335" s="234"/>
      <c r="C335" s="234"/>
      <c r="D335" s="235"/>
      <c r="E335" s="234"/>
      <c r="F335" s="234"/>
      <c r="G335" s="234"/>
      <c r="H335" s="234"/>
      <c r="I335" s="234"/>
    </row>
    <row r="336" spans="1:9" x14ac:dyDescent="0.35">
      <c r="A336" s="234"/>
      <c r="B336" s="234"/>
      <c r="C336" s="234"/>
      <c r="D336" s="235"/>
      <c r="E336" s="234"/>
      <c r="F336" s="234"/>
      <c r="G336" s="234"/>
      <c r="H336" s="234"/>
      <c r="I336" s="234"/>
    </row>
    <row r="337" spans="1:9" x14ac:dyDescent="0.35">
      <c r="A337" s="234"/>
      <c r="B337" s="234"/>
      <c r="C337" s="234"/>
      <c r="D337" s="235"/>
      <c r="E337" s="234"/>
      <c r="F337" s="234"/>
      <c r="G337" s="234"/>
      <c r="H337" s="234"/>
      <c r="I337" s="234"/>
    </row>
    <row r="338" spans="1:9" x14ac:dyDescent="0.35">
      <c r="A338" s="234"/>
      <c r="B338" s="234"/>
      <c r="C338" s="234"/>
      <c r="D338" s="235"/>
      <c r="E338" s="234"/>
      <c r="F338" s="234"/>
      <c r="G338" s="234"/>
      <c r="H338" s="234"/>
      <c r="I338" s="234"/>
    </row>
    <row r="339" spans="1:9" x14ac:dyDescent="0.35">
      <c r="A339" s="234"/>
      <c r="B339" s="234"/>
      <c r="C339" s="234"/>
      <c r="D339" s="235"/>
      <c r="E339" s="234"/>
      <c r="F339" s="234"/>
      <c r="G339" s="234"/>
      <c r="H339" s="234"/>
      <c r="I339" s="234"/>
    </row>
    <row r="340" spans="1:9" x14ac:dyDescent="0.35">
      <c r="A340" s="234"/>
      <c r="B340" s="234"/>
      <c r="C340" s="234"/>
      <c r="D340" s="235"/>
      <c r="E340" s="234"/>
      <c r="F340" s="234"/>
      <c r="G340" s="234"/>
      <c r="H340" s="234"/>
      <c r="I340" s="234"/>
    </row>
    <row r="341" spans="1:9" x14ac:dyDescent="0.35">
      <c r="A341" s="234"/>
      <c r="B341" s="234"/>
      <c r="C341" s="234"/>
      <c r="D341" s="235"/>
      <c r="E341" s="234"/>
      <c r="F341" s="234"/>
      <c r="G341" s="234"/>
      <c r="H341" s="234"/>
      <c r="I341" s="234"/>
    </row>
    <row r="342" spans="1:9" x14ac:dyDescent="0.35">
      <c r="A342" s="234"/>
      <c r="B342" s="234"/>
      <c r="C342" s="234"/>
      <c r="D342" s="235"/>
      <c r="E342" s="234"/>
      <c r="F342" s="234"/>
      <c r="G342" s="234"/>
      <c r="H342" s="234"/>
      <c r="I342" s="234"/>
    </row>
    <row r="343" spans="1:9" x14ac:dyDescent="0.35">
      <c r="A343" s="234"/>
      <c r="B343" s="234"/>
      <c r="C343" s="234"/>
      <c r="D343" s="235"/>
      <c r="E343" s="234"/>
      <c r="F343" s="234"/>
      <c r="G343" s="234"/>
      <c r="H343" s="234"/>
      <c r="I343" s="234"/>
    </row>
    <row r="344" spans="1:9" x14ac:dyDescent="0.35">
      <c r="A344" s="234"/>
      <c r="B344" s="234"/>
      <c r="C344" s="234"/>
      <c r="D344" s="235"/>
      <c r="E344" s="234"/>
      <c r="F344" s="234"/>
      <c r="G344" s="234"/>
      <c r="H344" s="234"/>
      <c r="I344" s="234"/>
    </row>
    <row r="345" spans="1:9" x14ac:dyDescent="0.35">
      <c r="A345" s="234"/>
      <c r="B345" s="234"/>
      <c r="C345" s="234"/>
      <c r="D345" s="235"/>
      <c r="E345" s="234"/>
      <c r="F345" s="234"/>
      <c r="G345" s="234"/>
      <c r="H345" s="234"/>
      <c r="I345" s="234"/>
    </row>
    <row r="346" spans="1:9" x14ac:dyDescent="0.35">
      <c r="A346" s="234"/>
      <c r="B346" s="234"/>
      <c r="C346" s="234"/>
      <c r="D346" s="235"/>
      <c r="E346" s="234"/>
      <c r="F346" s="234"/>
      <c r="G346" s="234"/>
      <c r="H346" s="234"/>
      <c r="I346" s="234"/>
    </row>
    <row r="347" spans="1:9" x14ac:dyDescent="0.35">
      <c r="A347" s="234"/>
      <c r="B347" s="234"/>
      <c r="C347" s="234"/>
      <c r="D347" s="235"/>
      <c r="E347" s="234"/>
      <c r="F347" s="234"/>
      <c r="G347" s="234"/>
      <c r="H347" s="234"/>
      <c r="I347" s="234"/>
    </row>
    <row r="348" spans="1:9" x14ac:dyDescent="0.35">
      <c r="A348" s="234"/>
      <c r="B348" s="234"/>
      <c r="C348" s="234"/>
      <c r="D348" s="235"/>
      <c r="E348" s="234"/>
      <c r="F348" s="234"/>
      <c r="G348" s="234"/>
      <c r="H348" s="234"/>
      <c r="I348" s="234"/>
    </row>
    <row r="349" spans="1:9" x14ac:dyDescent="0.35">
      <c r="A349" s="234"/>
      <c r="B349" s="234"/>
      <c r="C349" s="234"/>
      <c r="D349" s="235"/>
      <c r="E349" s="234"/>
      <c r="F349" s="234"/>
      <c r="G349" s="234"/>
      <c r="H349" s="234"/>
      <c r="I349" s="234"/>
    </row>
    <row r="350" spans="1:9" x14ac:dyDescent="0.35">
      <c r="A350" s="234"/>
      <c r="B350" s="234"/>
      <c r="C350" s="234"/>
      <c r="D350" s="235"/>
      <c r="E350" s="234"/>
      <c r="F350" s="234"/>
      <c r="G350" s="234"/>
      <c r="H350" s="234"/>
      <c r="I350" s="234"/>
    </row>
  </sheetData>
  <mergeCells count="22">
    <mergeCell ref="B69:D69"/>
    <mergeCell ref="A3:H3"/>
    <mergeCell ref="B10:I10"/>
    <mergeCell ref="B11:I11"/>
    <mergeCell ref="D14:K14"/>
    <mergeCell ref="G20:I20"/>
    <mergeCell ref="K20:M20"/>
    <mergeCell ref="O20:P20"/>
    <mergeCell ref="D21:D22"/>
    <mergeCell ref="O21:O22"/>
    <mergeCell ref="P21:P22"/>
    <mergeCell ref="B64:D64"/>
    <mergeCell ref="K84:M84"/>
    <mergeCell ref="O84:P84"/>
    <mergeCell ref="D85:D86"/>
    <mergeCell ref="O85:O86"/>
    <mergeCell ref="P85:P86"/>
    <mergeCell ref="B128:D128"/>
    <mergeCell ref="B133:D133"/>
    <mergeCell ref="B74:I74"/>
    <mergeCell ref="B75:I75"/>
    <mergeCell ref="G84:I84"/>
  </mergeCells>
  <conditionalFormatting sqref="J142:M286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H138:J140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G138:G140">
    <cfRule type="cellIs" dxfId="19" priority="1" operator="lessThan">
      <formula>0</formula>
    </cfRule>
    <cfRule type="cellIs" dxfId="18" priority="2" operator="greaterThan">
      <formula>0</formula>
    </cfRule>
  </conditionalFormatting>
  <dataValidations disablePrompts="1" count="5">
    <dataValidation type="list" allowBlank="1" showInputMessage="1" showErrorMessage="1" sqref="D28 D23 D92 D87" xr:uid="{E2212779-2A6E-492E-89BC-E7D5E3C5D47F}">
      <formula1>"per 30 days, per kWh, per kW, per kVA"</formula1>
    </dataValidation>
    <dataValidation type="list" allowBlank="1" showInputMessage="1" showErrorMessage="1" sqref="D80 D16" xr:uid="{814C0E0D-69FE-470E-9A2E-D7835B1CA787}">
      <formula1>"TOU, non-TOU"</formula1>
    </dataValidation>
    <dataValidation type="list" allowBlank="1" showInputMessage="1" showErrorMessage="1" prompt="Select Charge Unit - per 30 days, per kWh, per kW, per kVA." sqref="D46:D47 D49:D59 D110:D111 D113:D123 D29:D34 D24:D27 D36:D44 D88:D91 D93:D98 D100:D108" xr:uid="{F0219E68-BCCA-4ECA-AB0C-9687EDDEF1AF}">
      <formula1>"per 30 days, per kWh, per kW, per kVA"</formula1>
    </dataValidation>
    <dataValidation type="list" allowBlank="1" showInputMessage="1" showErrorMessage="1" sqref="E46:E47 E110:E111 E23:E34 E36:E44 E87:E98 E100:E108 E65 E70 E49:E60 E129 E134 E113:E124" xr:uid="{82BDA08E-357E-4768-BF3D-CF8DE902EBD9}">
      <formula1>#REF!</formula1>
    </dataValidation>
    <dataValidation type="list" allowBlank="1" showInputMessage="1" showErrorMessage="1" prompt="Select Charge Unit - monthly, per kWh, per kW" sqref="D65 D60 D70 D129 D124 D134" xr:uid="{65C96FFF-B880-4D17-AF01-01BB092D4577}">
      <formula1>"Monthly, per kWh, per kW"</formula1>
    </dataValidation>
  </dataValidations>
  <printOptions horizontalCentered="1" gridLines="1"/>
  <pageMargins left="0.70866141732283472" right="0.70866141732283472" top="1.7322834645669292" bottom="0.74803149606299213" header="0.31496062992125984" footer="0.35433070866141736"/>
  <pageSetup scale="43" fitToHeight="3" orientation="landscape" r:id="rId1"/>
  <headerFooter scaleWithDoc="0">
    <oddHeader>&amp;R&amp;7Toronto Hydro-Electric System Limited 
EB-2021-0060
Tab 4
Schedule 1
UPDATED: November 30, 2021
Page &amp;P of &amp;N</oddHeader>
    <oddFooter>&amp;C&amp;7&amp;A</oddFooter>
  </headerFooter>
  <rowBreaks count="1" manualBreakCount="1">
    <brk id="73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80</xdr:row>
                    <xdr:rowOff>57150</xdr:rowOff>
                  </from>
                  <to>
                    <xdr:col>15</xdr:col>
                    <xdr:colOff>609600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552450</xdr:colOff>
                    <xdr:row>81</xdr:row>
                    <xdr:rowOff>31750</xdr:rowOff>
                  </from>
                  <to>
                    <xdr:col>10</xdr:col>
                    <xdr:colOff>171450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95250</xdr:rowOff>
                  </from>
                  <to>
                    <xdr:col>15</xdr:col>
                    <xdr:colOff>342900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19050</xdr:rowOff>
                  </from>
                  <to>
                    <xdr:col>10</xdr:col>
                    <xdr:colOff>76200</xdr:colOff>
                    <xdr:row>18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3977-3665-40B1-A697-FB583E4F77DC}">
  <sheetPr>
    <pageSetUpPr fitToPage="1"/>
  </sheetPr>
  <dimension ref="A1:S132"/>
  <sheetViews>
    <sheetView topLeftCell="A36" zoomScale="60" zoomScaleNormal="60" workbookViewId="0">
      <selection activeCell="T142" sqref="T142"/>
    </sheetView>
  </sheetViews>
  <sheetFormatPr defaultColWidth="9.26953125" defaultRowHeight="14.5" x14ac:dyDescent="0.35"/>
  <cols>
    <col min="1" max="1" width="1.7265625" style="225" customWidth="1"/>
    <col min="2" max="2" width="141.81640625" style="225" customWidth="1"/>
    <col min="3" max="3" width="1.54296875" style="225" customWidth="1"/>
    <col min="4" max="4" width="12.7265625" style="348" customWidth="1"/>
    <col min="5" max="5" width="0.26953125" style="225" customWidth="1"/>
    <col min="6" max="6" width="0.81640625" style="225" customWidth="1"/>
    <col min="7" max="8" width="13.54296875" style="225" customWidth="1"/>
    <col min="9" max="9" width="20.54296875" style="225" customWidth="1"/>
    <col min="10" max="10" width="0.7265625" style="225" customWidth="1"/>
    <col min="11" max="12" width="12.54296875" style="225" bestFit="1" customWidth="1"/>
    <col min="13" max="13" width="19.7265625" style="225" bestFit="1" customWidth="1"/>
    <col min="14" max="14" width="0.81640625" style="225" customWidth="1"/>
    <col min="15" max="15" width="15.26953125" style="225" bestFit="1" customWidth="1"/>
    <col min="16" max="16" width="10.26953125" style="225" bestFit="1" customWidth="1"/>
    <col min="17" max="17" width="1.26953125" style="225" customWidth="1"/>
    <col min="18" max="18" width="0.7265625" style="225" customWidth="1"/>
    <col min="19" max="19" width="1.26953125" style="225" customWidth="1"/>
    <col min="20" max="16384" width="9.26953125" style="225"/>
  </cols>
  <sheetData>
    <row r="1" spans="1:19" ht="20" x14ac:dyDescent="0.35">
      <c r="A1" s="222"/>
      <c r="B1" s="223"/>
      <c r="C1" s="223"/>
      <c r="D1" s="224"/>
      <c r="E1" s="223"/>
      <c r="F1" s="223"/>
      <c r="G1" s="223"/>
      <c r="H1" s="223"/>
      <c r="I1" s="222"/>
      <c r="J1" s="222"/>
      <c r="N1" s="225">
        <v>1</v>
      </c>
    </row>
    <row r="2" spans="1:19" ht="17.5" x14ac:dyDescent="0.35">
      <c r="A2" s="227"/>
      <c r="B2" s="227"/>
      <c r="C2" s="227"/>
      <c r="D2" s="228"/>
      <c r="E2" s="227"/>
      <c r="F2" s="227"/>
      <c r="G2" s="227"/>
      <c r="H2" s="227"/>
      <c r="I2" s="222"/>
      <c r="J2" s="222"/>
    </row>
    <row r="3" spans="1:19" ht="17.5" x14ac:dyDescent="0.35">
      <c r="A3" s="533"/>
      <c r="B3" s="533"/>
      <c r="C3" s="533"/>
      <c r="D3" s="533"/>
      <c r="E3" s="533"/>
      <c r="F3" s="533"/>
      <c r="G3" s="533"/>
      <c r="H3" s="533"/>
      <c r="I3" s="222"/>
      <c r="J3" s="222"/>
    </row>
    <row r="4" spans="1:19" ht="17.5" x14ac:dyDescent="0.35">
      <c r="A4" s="227"/>
      <c r="B4" s="227"/>
      <c r="C4" s="227"/>
      <c r="D4" s="228"/>
      <c r="E4" s="227"/>
      <c r="F4" s="229"/>
      <c r="G4" s="229"/>
      <c r="H4" s="229"/>
      <c r="I4" s="222"/>
      <c r="J4" s="222"/>
    </row>
    <row r="5" spans="1:19" ht="15.5" x14ac:dyDescent="0.35">
      <c r="A5" s="222"/>
      <c r="B5" s="222"/>
      <c r="C5" s="230"/>
      <c r="D5" s="231"/>
      <c r="E5" s="230"/>
      <c r="F5" s="222"/>
      <c r="G5" s="222"/>
      <c r="H5" s="222"/>
      <c r="I5" s="222"/>
      <c r="J5" s="222"/>
      <c r="M5" s="7"/>
      <c r="N5" s="7"/>
      <c r="O5" s="7"/>
      <c r="P5" s="7"/>
      <c r="Q5" s="7"/>
    </row>
    <row r="6" spans="1:19" x14ac:dyDescent="0.35">
      <c r="A6" s="222"/>
      <c r="B6" s="222"/>
      <c r="C6" s="222"/>
      <c r="D6" s="232"/>
      <c r="E6" s="222"/>
      <c r="F6" s="222"/>
      <c r="G6" s="222"/>
      <c r="H6" s="222"/>
      <c r="I6" s="222"/>
      <c r="J6" s="222"/>
      <c r="M6" s="7"/>
      <c r="N6" s="7"/>
      <c r="O6" s="7"/>
      <c r="P6" s="7"/>
      <c r="Q6" s="7"/>
    </row>
    <row r="7" spans="1:19" x14ac:dyDescent="0.35">
      <c r="A7" s="222"/>
      <c r="B7" s="222"/>
      <c r="C7" s="222"/>
      <c r="D7" s="232"/>
      <c r="E7" s="222"/>
      <c r="F7" s="222"/>
      <c r="G7" s="222"/>
      <c r="H7" s="222"/>
      <c r="I7" s="222"/>
      <c r="J7" s="222"/>
      <c r="M7" s="7"/>
      <c r="N7" s="7"/>
      <c r="O7" s="7"/>
      <c r="P7" s="7"/>
      <c r="Q7" s="7"/>
    </row>
    <row r="8" spans="1:19" x14ac:dyDescent="0.35">
      <c r="A8" s="233"/>
      <c r="B8" s="222"/>
      <c r="C8" s="222"/>
      <c r="D8" s="232"/>
      <c r="E8" s="222"/>
      <c r="F8" s="222"/>
      <c r="G8" s="222"/>
      <c r="H8" s="222"/>
      <c r="I8" s="222"/>
      <c r="J8" s="222"/>
      <c r="M8" s="7"/>
      <c r="N8" s="7"/>
      <c r="O8" s="7"/>
      <c r="P8" s="7"/>
      <c r="Q8" s="7"/>
    </row>
    <row r="9" spans="1:19" x14ac:dyDescent="0.35">
      <c r="A9" s="234"/>
      <c r="B9" s="234"/>
      <c r="C9" s="234"/>
      <c r="D9" s="235"/>
      <c r="E9" s="234"/>
      <c r="F9" s="234"/>
      <c r="G9" s="234"/>
      <c r="H9" s="234"/>
      <c r="M9" s="7"/>
      <c r="N9" s="7"/>
      <c r="O9" s="7"/>
      <c r="P9" s="7"/>
      <c r="Q9" s="7"/>
    </row>
    <row r="10" spans="1:19" ht="18" x14ac:dyDescent="0.4">
      <c r="A10" s="234"/>
      <c r="B10" s="532" t="s">
        <v>0</v>
      </c>
      <c r="C10" s="532"/>
      <c r="D10" s="532"/>
      <c r="E10" s="532"/>
      <c r="F10" s="532"/>
      <c r="G10" s="532"/>
      <c r="H10" s="532"/>
      <c r="I10" s="532"/>
      <c r="J10" s="532"/>
      <c r="M10" s="7"/>
      <c r="N10" s="7"/>
      <c r="O10" s="7"/>
      <c r="P10" s="7"/>
      <c r="Q10" s="7"/>
    </row>
    <row r="11" spans="1:19" ht="18" x14ac:dyDescent="0.4">
      <c r="A11" s="234"/>
      <c r="B11" s="532" t="s">
        <v>1</v>
      </c>
      <c r="C11" s="532"/>
      <c r="D11" s="532"/>
      <c r="E11" s="532"/>
      <c r="F11" s="532"/>
      <c r="G11" s="532"/>
      <c r="H11" s="532"/>
      <c r="I11" s="532"/>
      <c r="J11" s="532"/>
      <c r="M11" s="7"/>
      <c r="N11" s="7"/>
      <c r="O11" s="7"/>
      <c r="P11" s="7"/>
      <c r="Q11" s="7"/>
    </row>
    <row r="12" spans="1:19" x14ac:dyDescent="0.35">
      <c r="A12" s="234"/>
      <c r="B12" s="234"/>
      <c r="C12" s="234"/>
      <c r="D12" s="235"/>
      <c r="E12" s="234"/>
      <c r="F12" s="234"/>
      <c r="G12" s="234"/>
      <c r="H12" s="234"/>
      <c r="M12" s="7"/>
      <c r="N12" s="7"/>
      <c r="O12" s="7"/>
      <c r="P12" s="7"/>
      <c r="Q12" s="7"/>
    </row>
    <row r="13" spans="1:19" x14ac:dyDescent="0.35">
      <c r="A13" s="234"/>
      <c r="B13" s="234"/>
      <c r="C13" s="234"/>
      <c r="D13" s="235"/>
      <c r="E13" s="234"/>
      <c r="F13" s="234"/>
      <c r="G13" s="234"/>
      <c r="H13" s="234"/>
      <c r="M13" s="7"/>
      <c r="N13" s="7"/>
      <c r="O13" s="7"/>
      <c r="P13" s="7"/>
      <c r="Q13" s="7"/>
    </row>
    <row r="14" spans="1:19" ht="15.5" x14ac:dyDescent="0.35">
      <c r="A14" s="234"/>
      <c r="B14" s="236" t="s">
        <v>2</v>
      </c>
      <c r="C14" s="234"/>
      <c r="D14" s="534" t="s">
        <v>89</v>
      </c>
      <c r="E14" s="534"/>
      <c r="F14" s="534"/>
      <c r="G14" s="534"/>
      <c r="H14" s="534"/>
      <c r="I14" s="534"/>
      <c r="J14" s="534"/>
      <c r="M14" s="7"/>
      <c r="N14" s="7"/>
      <c r="O14" s="7"/>
      <c r="P14" s="7"/>
      <c r="Q14" s="7"/>
    </row>
    <row r="15" spans="1:19" ht="15.5" x14ac:dyDescent="0.35">
      <c r="A15" s="234"/>
      <c r="B15" s="237"/>
      <c r="C15" s="234"/>
      <c r="D15" s="238"/>
      <c r="E15" s="238"/>
      <c r="F15" s="239"/>
      <c r="G15" s="239"/>
      <c r="H15" s="239"/>
      <c r="I15" s="239"/>
      <c r="J15" s="239"/>
      <c r="K15" s="240"/>
      <c r="L15" s="240"/>
      <c r="M15" s="239"/>
      <c r="N15" s="240"/>
      <c r="O15" s="355"/>
      <c r="P15" s="355"/>
      <c r="Q15" s="355"/>
      <c r="R15" s="240"/>
      <c r="S15" s="240"/>
    </row>
    <row r="16" spans="1:19" ht="15.5" x14ac:dyDescent="0.35">
      <c r="A16" s="234"/>
      <c r="B16" s="236" t="s">
        <v>4</v>
      </c>
      <c r="C16" s="234"/>
      <c r="D16" s="241" t="s">
        <v>73</v>
      </c>
      <c r="E16" s="238"/>
      <c r="F16" s="239"/>
      <c r="G16" s="471" t="s">
        <v>90</v>
      </c>
      <c r="H16" s="239"/>
      <c r="I16" s="242"/>
      <c r="J16" s="239"/>
      <c r="K16" s="243"/>
      <c r="L16" s="240"/>
      <c r="M16" s="242"/>
      <c r="N16" s="240"/>
      <c r="O16" s="244"/>
      <c r="P16" s="245"/>
      <c r="Q16" s="240"/>
      <c r="R16" s="240"/>
      <c r="S16" s="240"/>
    </row>
    <row r="17" spans="1:19" ht="15.5" x14ac:dyDescent="0.35">
      <c r="A17" s="234"/>
      <c r="B17" s="237"/>
      <c r="C17" s="234"/>
      <c r="D17" s="238"/>
      <c r="E17" s="238"/>
      <c r="F17" s="238"/>
      <c r="G17" s="439">
        <v>8900</v>
      </c>
      <c r="H17" s="437" t="s">
        <v>75</v>
      </c>
      <c r="I17" s="238"/>
      <c r="J17" s="238"/>
    </row>
    <row r="18" spans="1:19" x14ac:dyDescent="0.35">
      <c r="A18" s="234"/>
      <c r="B18" s="246"/>
      <c r="C18" s="234"/>
      <c r="D18" s="247"/>
      <c r="E18" s="248"/>
      <c r="F18" s="234"/>
      <c r="G18" s="439">
        <v>9700</v>
      </c>
      <c r="H18" s="248" t="s">
        <v>76</v>
      </c>
      <c r="I18" s="234"/>
      <c r="J18" s="234"/>
    </row>
    <row r="19" spans="1:19" x14ac:dyDescent="0.35">
      <c r="A19" s="234"/>
      <c r="B19" s="438"/>
      <c r="C19" s="234"/>
      <c r="D19" s="247" t="s">
        <v>6</v>
      </c>
      <c r="E19" s="234"/>
      <c r="F19" s="234"/>
      <c r="G19" s="439">
        <v>4100000</v>
      </c>
      <c r="H19" s="437" t="s">
        <v>7</v>
      </c>
      <c r="I19" s="250"/>
      <c r="J19" s="234"/>
      <c r="M19" s="440"/>
    </row>
    <row r="20" spans="1:19" s="22" customFormat="1" x14ac:dyDescent="0.35">
      <c r="A20" s="20"/>
      <c r="B20" s="43"/>
      <c r="C20" s="20"/>
      <c r="D20" s="51"/>
      <c r="E20" s="50"/>
      <c r="F20" s="20"/>
      <c r="G20" s="523" t="s">
        <v>8</v>
      </c>
      <c r="H20" s="524"/>
      <c r="I20" s="525"/>
      <c r="J20" s="20"/>
      <c r="K20" s="523" t="s">
        <v>9</v>
      </c>
      <c r="L20" s="524"/>
      <c r="M20" s="525"/>
      <c r="N20" s="20"/>
      <c r="O20" s="523" t="s">
        <v>10</v>
      </c>
      <c r="P20" s="525"/>
      <c r="Q20" s="251"/>
      <c r="R20" s="251"/>
    </row>
    <row r="21" spans="1:19" x14ac:dyDescent="0.35">
      <c r="A21" s="234"/>
      <c r="B21" s="252"/>
      <c r="C21" s="234"/>
      <c r="D21" s="526" t="s">
        <v>11</v>
      </c>
      <c r="E21" s="247"/>
      <c r="F21" s="234"/>
      <c r="G21" s="256" t="s">
        <v>12</v>
      </c>
      <c r="H21" s="254" t="s">
        <v>13</v>
      </c>
      <c r="I21" s="255" t="s">
        <v>14</v>
      </c>
      <c r="J21" s="234"/>
      <c r="K21" s="256" t="s">
        <v>12</v>
      </c>
      <c r="L21" s="254" t="s">
        <v>13</v>
      </c>
      <c r="M21" s="255" t="s">
        <v>14</v>
      </c>
      <c r="N21" s="234"/>
      <c r="O21" s="528" t="s">
        <v>15</v>
      </c>
      <c r="P21" s="530" t="s">
        <v>16</v>
      </c>
      <c r="Q21" s="240"/>
      <c r="R21" s="240"/>
    </row>
    <row r="22" spans="1:19" x14ac:dyDescent="0.35">
      <c r="A22" s="234"/>
      <c r="B22" s="252"/>
      <c r="C22" s="234"/>
      <c r="D22" s="527"/>
      <c r="E22" s="247"/>
      <c r="F22" s="234"/>
      <c r="G22" s="259" t="s">
        <v>17</v>
      </c>
      <c r="H22" s="258"/>
      <c r="I22" s="258" t="s">
        <v>17</v>
      </c>
      <c r="J22" s="234"/>
      <c r="K22" s="259" t="s">
        <v>17</v>
      </c>
      <c r="L22" s="258"/>
      <c r="M22" s="258" t="s">
        <v>17</v>
      </c>
      <c r="N22" s="234"/>
      <c r="O22" s="529"/>
      <c r="P22" s="531"/>
      <c r="Q22" s="240"/>
      <c r="R22" s="240"/>
    </row>
    <row r="23" spans="1:19" s="22" customFormat="1" x14ac:dyDescent="0.35">
      <c r="A23" s="20"/>
      <c r="B23" s="57" t="s">
        <v>18</v>
      </c>
      <c r="C23" s="58"/>
      <c r="D23" s="59" t="s">
        <v>19</v>
      </c>
      <c r="E23" s="58"/>
      <c r="F23" s="27"/>
      <c r="G23" s="60">
        <v>4287.29</v>
      </c>
      <c r="H23" s="61">
        <v>1</v>
      </c>
      <c r="I23" s="62">
        <f t="shared" ref="I23:I32" si="0">H23*G23</f>
        <v>4287.29</v>
      </c>
      <c r="J23" s="63"/>
      <c r="K23" s="60">
        <v>4351.17</v>
      </c>
      <c r="L23" s="61">
        <v>1</v>
      </c>
      <c r="M23" s="62">
        <f t="shared" ref="M23:M32" si="1">L23*K23</f>
        <v>4351.17</v>
      </c>
      <c r="N23" s="63"/>
      <c r="O23" s="64">
        <f t="shared" ref="O23:O28" si="2">M23-I23</f>
        <v>63.880000000000109</v>
      </c>
      <c r="P23" s="65">
        <f t="shared" ref="P23:P28" si="3">IF(OR(I23=0,M23=0),"",(O23/I23))</f>
        <v>1.4899855153255346E-2</v>
      </c>
      <c r="Q23" s="66"/>
      <c r="R23" s="66"/>
      <c r="S23" s="260"/>
    </row>
    <row r="24" spans="1:19" x14ac:dyDescent="0.35">
      <c r="A24" s="234"/>
      <c r="B24" s="261" t="s">
        <v>22</v>
      </c>
      <c r="C24" s="262"/>
      <c r="D24" s="263" t="s">
        <v>77</v>
      </c>
      <c r="E24" s="262"/>
      <c r="F24" s="264"/>
      <c r="G24" s="300">
        <v>-0.38269999999999998</v>
      </c>
      <c r="H24" s="360">
        <f t="shared" ref="H24:H30" si="4">$G$18</f>
        <v>9700</v>
      </c>
      <c r="I24" s="267">
        <f t="shared" si="0"/>
        <v>-3712.19</v>
      </c>
      <c r="K24" s="300">
        <v>0</v>
      </c>
      <c r="L24" s="360">
        <f t="shared" ref="L24:L30" si="5">$G$18</f>
        <v>9700</v>
      </c>
      <c r="M24" s="267">
        <f t="shared" si="1"/>
        <v>0</v>
      </c>
      <c r="N24" s="264"/>
      <c r="O24" s="268">
        <f t="shared" si="2"/>
        <v>3712.19</v>
      </c>
      <c r="P24" s="269" t="str">
        <f t="shared" si="3"/>
        <v/>
      </c>
      <c r="Q24" s="240"/>
      <c r="R24" s="240"/>
    </row>
    <row r="25" spans="1:19" x14ac:dyDescent="0.35">
      <c r="A25" s="234"/>
      <c r="B25" s="261" t="s">
        <v>23</v>
      </c>
      <c r="C25" s="262"/>
      <c r="D25" s="263" t="s">
        <v>77</v>
      </c>
      <c r="E25" s="262"/>
      <c r="F25" s="264"/>
      <c r="G25" s="300">
        <v>-6.13E-2</v>
      </c>
      <c r="H25" s="360">
        <f t="shared" si="4"/>
        <v>9700</v>
      </c>
      <c r="I25" s="267">
        <f t="shared" si="0"/>
        <v>-594.61</v>
      </c>
      <c r="K25" s="300">
        <v>0</v>
      </c>
      <c r="L25" s="360">
        <f t="shared" si="5"/>
        <v>9700</v>
      </c>
      <c r="M25" s="267">
        <f t="shared" si="1"/>
        <v>0</v>
      </c>
      <c r="N25" s="264"/>
      <c r="O25" s="268">
        <f t="shared" si="2"/>
        <v>594.61</v>
      </c>
      <c r="P25" s="269" t="str">
        <f t="shared" si="3"/>
        <v/>
      </c>
      <c r="Q25" s="240"/>
      <c r="R25" s="240"/>
    </row>
    <row r="26" spans="1:19" x14ac:dyDescent="0.35">
      <c r="A26" s="234"/>
      <c r="B26" s="261" t="s">
        <v>24</v>
      </c>
      <c r="C26" s="262"/>
      <c r="D26" s="263" t="s">
        <v>77</v>
      </c>
      <c r="E26" s="262"/>
      <c r="F26" s="264"/>
      <c r="G26" s="300">
        <v>-5.9999999999999995E-4</v>
      </c>
      <c r="H26" s="360">
        <f t="shared" si="4"/>
        <v>9700</v>
      </c>
      <c r="I26" s="267">
        <f t="shared" si="0"/>
        <v>-5.8199999999999994</v>
      </c>
      <c r="K26" s="300">
        <v>-5.9999999999999995E-4</v>
      </c>
      <c r="L26" s="360">
        <f t="shared" si="5"/>
        <v>9700</v>
      </c>
      <c r="M26" s="267">
        <f t="shared" si="1"/>
        <v>-5.8199999999999994</v>
      </c>
      <c r="N26" s="264"/>
      <c r="O26" s="268">
        <f t="shared" si="2"/>
        <v>0</v>
      </c>
      <c r="P26" s="269">
        <f t="shared" si="3"/>
        <v>0</v>
      </c>
      <c r="Q26" s="240"/>
      <c r="R26" s="240"/>
    </row>
    <row r="27" spans="1:19" x14ac:dyDescent="0.35">
      <c r="A27" s="234"/>
      <c r="B27" s="261" t="s">
        <v>87</v>
      </c>
      <c r="C27" s="262"/>
      <c r="D27" s="263" t="s">
        <v>77</v>
      </c>
      <c r="E27" s="262"/>
      <c r="F27" s="264"/>
      <c r="G27" s="300">
        <v>0</v>
      </c>
      <c r="H27" s="360">
        <f t="shared" si="4"/>
        <v>9700</v>
      </c>
      <c r="I27" s="267">
        <f t="shared" si="0"/>
        <v>0</v>
      </c>
      <c r="K27" s="300">
        <v>0</v>
      </c>
      <c r="L27" s="360">
        <f t="shared" si="5"/>
        <v>9700</v>
      </c>
      <c r="M27" s="267">
        <f t="shared" si="1"/>
        <v>0</v>
      </c>
      <c r="N27" s="264"/>
      <c r="O27" s="268">
        <f t="shared" si="2"/>
        <v>0</v>
      </c>
      <c r="P27" s="269" t="str">
        <f t="shared" si="3"/>
        <v/>
      </c>
      <c r="Q27" s="240"/>
      <c r="R27" s="240"/>
    </row>
    <row r="28" spans="1:19" x14ac:dyDescent="0.35">
      <c r="A28" s="234"/>
      <c r="B28" s="261" t="s">
        <v>26</v>
      </c>
      <c r="C28" s="262"/>
      <c r="D28" s="263" t="s">
        <v>77</v>
      </c>
      <c r="E28" s="262"/>
      <c r="F28" s="264"/>
      <c r="G28" s="359">
        <v>0</v>
      </c>
      <c r="H28" s="360">
        <f t="shared" si="4"/>
        <v>9700</v>
      </c>
      <c r="I28" s="267">
        <f t="shared" si="0"/>
        <v>0</v>
      </c>
      <c r="J28" s="264"/>
      <c r="K28" s="359">
        <v>0</v>
      </c>
      <c r="L28" s="360">
        <f t="shared" si="5"/>
        <v>9700</v>
      </c>
      <c r="M28" s="267">
        <f t="shared" si="1"/>
        <v>0</v>
      </c>
      <c r="N28" s="264"/>
      <c r="O28" s="268">
        <f t="shared" si="2"/>
        <v>0</v>
      </c>
      <c r="P28" s="269" t="str">
        <f t="shared" si="3"/>
        <v/>
      </c>
      <c r="Q28" s="240"/>
      <c r="R28" s="240"/>
    </row>
    <row r="29" spans="1:19" x14ac:dyDescent="0.35">
      <c r="A29" s="234"/>
      <c r="B29" s="261" t="s">
        <v>27</v>
      </c>
      <c r="C29" s="262"/>
      <c r="D29" s="263" t="s">
        <v>77</v>
      </c>
      <c r="E29" s="262"/>
      <c r="F29" s="264"/>
      <c r="G29" s="300">
        <v>0</v>
      </c>
      <c r="H29" s="360">
        <f t="shared" si="4"/>
        <v>9700</v>
      </c>
      <c r="I29" s="267">
        <f t="shared" si="0"/>
        <v>0</v>
      </c>
      <c r="K29" s="300">
        <v>-0.32529999999999998</v>
      </c>
      <c r="L29" s="360">
        <f t="shared" si="5"/>
        <v>9700</v>
      </c>
      <c r="M29" s="267">
        <f t="shared" si="1"/>
        <v>-3155.41</v>
      </c>
      <c r="N29" s="264"/>
      <c r="O29" s="268">
        <f>M29-I29</f>
        <v>-3155.41</v>
      </c>
      <c r="P29" s="269" t="str">
        <f>IF(OR(I29=0,M29=0),"",(O29/I29))</f>
        <v/>
      </c>
      <c r="Q29" s="240"/>
      <c r="R29" s="240"/>
    </row>
    <row r="30" spans="1:19" x14ac:dyDescent="0.35">
      <c r="A30" s="234"/>
      <c r="B30" s="261" t="s">
        <v>78</v>
      </c>
      <c r="C30" s="262"/>
      <c r="D30" s="263" t="s">
        <v>77</v>
      </c>
      <c r="E30" s="262"/>
      <c r="F30" s="264"/>
      <c r="G30" s="300">
        <v>-6.2199999999999998E-2</v>
      </c>
      <c r="H30" s="360">
        <f t="shared" si="4"/>
        <v>9700</v>
      </c>
      <c r="I30" s="267">
        <f t="shared" si="0"/>
        <v>-603.34</v>
      </c>
      <c r="K30" s="300">
        <v>-6.2199999999999998E-2</v>
      </c>
      <c r="L30" s="360">
        <f t="shared" si="5"/>
        <v>9700</v>
      </c>
      <c r="M30" s="267">
        <f t="shared" si="1"/>
        <v>-603.34</v>
      </c>
      <c r="N30" s="264"/>
      <c r="O30" s="268">
        <f>M30-I30</f>
        <v>0</v>
      </c>
      <c r="P30" s="269">
        <f>IF(OR(I30=0,M30=0),"",(O30/I30))</f>
        <v>0</v>
      </c>
      <c r="Q30" s="240"/>
      <c r="R30" s="240"/>
    </row>
    <row r="31" spans="1:19" x14ac:dyDescent="0.35">
      <c r="A31" s="234"/>
      <c r="B31" s="261" t="s">
        <v>29</v>
      </c>
      <c r="C31" s="262"/>
      <c r="D31" s="263" t="s">
        <v>19</v>
      </c>
      <c r="E31" s="262"/>
      <c r="F31" s="264"/>
      <c r="G31" s="265">
        <v>-21.8</v>
      </c>
      <c r="H31" s="266">
        <v>1</v>
      </c>
      <c r="I31" s="267">
        <f t="shared" si="0"/>
        <v>-21.8</v>
      </c>
      <c r="J31" s="264"/>
      <c r="K31" s="265">
        <v>0</v>
      </c>
      <c r="L31" s="266">
        <v>1</v>
      </c>
      <c r="M31" s="267">
        <f t="shared" si="1"/>
        <v>0</v>
      </c>
      <c r="N31" s="264"/>
      <c r="O31" s="268">
        <f t="shared" ref="O31:O59" si="6">M31-I31</f>
        <v>21.8</v>
      </c>
      <c r="P31" s="269" t="str">
        <f t="shared" ref="P31:P59" si="7">IF(OR(I31=0,M31=0),"",(O31/I31))</f>
        <v/>
      </c>
      <c r="Q31" s="240"/>
      <c r="R31" s="240"/>
    </row>
    <row r="32" spans="1:19" x14ac:dyDescent="0.35">
      <c r="A32" s="234"/>
      <c r="B32" s="261" t="s">
        <v>29</v>
      </c>
      <c r="C32" s="262"/>
      <c r="D32" s="263" t="s">
        <v>77</v>
      </c>
      <c r="E32" s="262"/>
      <c r="F32" s="264"/>
      <c r="G32" s="300">
        <v>1.95E-2</v>
      </c>
      <c r="H32" s="360">
        <f t="shared" ref="H32:H34" si="8">$G$18</f>
        <v>9700</v>
      </c>
      <c r="I32" s="267">
        <f t="shared" si="0"/>
        <v>189.15</v>
      </c>
      <c r="J32" s="264"/>
      <c r="K32" s="300">
        <v>0</v>
      </c>
      <c r="L32" s="360">
        <f t="shared" ref="L32:L34" si="9">$G$18</f>
        <v>9700</v>
      </c>
      <c r="M32" s="267">
        <f t="shared" si="1"/>
        <v>0</v>
      </c>
      <c r="N32" s="264"/>
      <c r="O32" s="268">
        <f t="shared" si="6"/>
        <v>-189.15</v>
      </c>
      <c r="P32" s="269" t="str">
        <f t="shared" si="7"/>
        <v/>
      </c>
      <c r="Q32" s="240"/>
      <c r="R32" s="240"/>
    </row>
    <row r="33" spans="1:19" x14ac:dyDescent="0.35">
      <c r="A33" s="234"/>
      <c r="B33" s="261" t="s">
        <v>30</v>
      </c>
      <c r="C33" s="262"/>
      <c r="D33" s="263" t="s">
        <v>77</v>
      </c>
      <c r="E33" s="262"/>
      <c r="F33" s="264"/>
      <c r="G33" s="104">
        <v>7.3909000000000002</v>
      </c>
      <c r="H33" s="360">
        <f t="shared" si="8"/>
        <v>9700</v>
      </c>
      <c r="I33" s="274">
        <f>H33*G33</f>
        <v>71691.73</v>
      </c>
      <c r="J33" s="264"/>
      <c r="K33" s="104">
        <v>7.5010000000000003</v>
      </c>
      <c r="L33" s="360">
        <f t="shared" si="9"/>
        <v>9700</v>
      </c>
      <c r="M33" s="274">
        <f>L33*K33</f>
        <v>72759.7</v>
      </c>
      <c r="N33" s="264"/>
      <c r="O33" s="268">
        <f t="shared" si="6"/>
        <v>1067.9700000000012</v>
      </c>
      <c r="P33" s="269">
        <f t="shared" si="7"/>
        <v>1.4896697289910582E-2</v>
      </c>
      <c r="Q33" s="240"/>
      <c r="R33" s="240"/>
    </row>
    <row r="34" spans="1:19" s="22" customFormat="1" x14ac:dyDescent="0.35">
      <c r="A34" s="20"/>
      <c r="B34" s="73" t="s">
        <v>32</v>
      </c>
      <c r="C34" s="58"/>
      <c r="D34" s="59" t="s">
        <v>77</v>
      </c>
      <c r="E34" s="58"/>
      <c r="F34" s="27"/>
      <c r="G34" s="441">
        <v>0.66749999999999998</v>
      </c>
      <c r="H34" s="72">
        <f t="shared" si="8"/>
        <v>9700</v>
      </c>
      <c r="I34" s="62">
        <f t="shared" ref="I34" si="10">H34*G34</f>
        <v>6474.75</v>
      </c>
      <c r="J34" s="63"/>
      <c r="K34" s="71">
        <v>0</v>
      </c>
      <c r="L34" s="72">
        <f t="shared" si="9"/>
        <v>9700</v>
      </c>
      <c r="M34" s="62">
        <f t="shared" ref="M34" si="11">L34*K34</f>
        <v>0</v>
      </c>
      <c r="N34" s="63"/>
      <c r="O34" s="64">
        <f t="shared" si="6"/>
        <v>-6474.75</v>
      </c>
      <c r="P34" s="65" t="str">
        <f t="shared" si="7"/>
        <v/>
      </c>
      <c r="Q34" s="66"/>
      <c r="R34" s="66"/>
      <c r="S34" s="260"/>
    </row>
    <row r="35" spans="1:19" x14ac:dyDescent="0.35">
      <c r="A35" s="234"/>
      <c r="B35" s="498" t="s">
        <v>33</v>
      </c>
      <c r="C35" s="406"/>
      <c r="D35" s="407"/>
      <c r="E35" s="406"/>
      <c r="F35" s="408"/>
      <c r="G35" s="409"/>
      <c r="H35" s="410"/>
      <c r="I35" s="411">
        <f>SUM(I23:I34)</f>
        <v>77705.159999999989</v>
      </c>
      <c r="J35" s="408"/>
      <c r="K35" s="409"/>
      <c r="L35" s="410"/>
      <c r="M35" s="411">
        <f>SUM(M23:M34)</f>
        <v>73346.3</v>
      </c>
      <c r="N35" s="408"/>
      <c r="O35" s="412">
        <f t="shared" si="6"/>
        <v>-4358.859999999986</v>
      </c>
      <c r="P35" s="413">
        <f t="shared" si="7"/>
        <v>-5.6094859080143285E-2</v>
      </c>
      <c r="Q35" s="240"/>
      <c r="R35" s="240"/>
    </row>
    <row r="36" spans="1:19" x14ac:dyDescent="0.35">
      <c r="A36" s="234"/>
      <c r="B36" s="67" t="s">
        <v>34</v>
      </c>
      <c r="C36" s="264"/>
      <c r="D36" s="263" t="s">
        <v>31</v>
      </c>
      <c r="E36" s="264"/>
      <c r="F36" s="264"/>
      <c r="G36" s="272">
        <f>+$G$59</f>
        <v>0.26889999999999997</v>
      </c>
      <c r="H36" s="463">
        <f>$G$19*(1+G72)-$G$19</f>
        <v>70520.000000000466</v>
      </c>
      <c r="I36" s="274">
        <f>H36*G36</f>
        <v>18962.828000000125</v>
      </c>
      <c r="J36" s="264"/>
      <c r="K36" s="272">
        <f>+$G$59</f>
        <v>0.26889999999999997</v>
      </c>
      <c r="L36" s="285">
        <f>$G19*(1+K72)-$G19</f>
        <v>70520.000000000466</v>
      </c>
      <c r="M36" s="274">
        <f>L36*K36</f>
        <v>18962.828000000125</v>
      </c>
      <c r="N36" s="264"/>
      <c r="O36" s="268">
        <f t="shared" si="6"/>
        <v>0</v>
      </c>
      <c r="P36" s="269">
        <f t="shared" si="7"/>
        <v>0</v>
      </c>
      <c r="Q36" s="240"/>
      <c r="R36" s="240"/>
    </row>
    <row r="37" spans="1:19" s="22" customFormat="1" x14ac:dyDescent="0.35">
      <c r="A37" s="20"/>
      <c r="B37" s="73" t="s">
        <v>35</v>
      </c>
      <c r="C37" s="58"/>
      <c r="D37" s="59" t="s">
        <v>77</v>
      </c>
      <c r="E37" s="58"/>
      <c r="F37" s="27"/>
      <c r="G37" s="442">
        <v>5.7299999999999997E-2</v>
      </c>
      <c r="H37" s="72">
        <f t="shared" ref="H37:H40" si="12">$G$18</f>
        <v>9700</v>
      </c>
      <c r="I37" s="70">
        <f>H37*G37</f>
        <v>555.80999999999995</v>
      </c>
      <c r="J37" s="63"/>
      <c r="K37" s="87"/>
      <c r="L37" s="88"/>
      <c r="M37" s="274"/>
      <c r="N37" s="63"/>
      <c r="O37" s="268">
        <f t="shared" si="6"/>
        <v>-555.80999999999995</v>
      </c>
      <c r="P37" s="269" t="str">
        <f t="shared" si="7"/>
        <v/>
      </c>
      <c r="Q37" s="66"/>
      <c r="R37" s="66"/>
      <c r="S37" s="260"/>
    </row>
    <row r="38" spans="1:19" s="22" customFormat="1" x14ac:dyDescent="0.35">
      <c r="A38" s="20"/>
      <c r="B38" s="73" t="s">
        <v>36</v>
      </c>
      <c r="C38" s="58"/>
      <c r="D38" s="59" t="s">
        <v>77</v>
      </c>
      <c r="E38" s="58"/>
      <c r="F38" s="27"/>
      <c r="G38" s="442">
        <v>0.29389999999999999</v>
      </c>
      <c r="H38" s="72">
        <f t="shared" si="12"/>
        <v>9700</v>
      </c>
      <c r="I38" s="70">
        <f t="shared" ref="I38" si="13">H38*G38</f>
        <v>2850.83</v>
      </c>
      <c r="J38" s="63"/>
      <c r="K38" s="87"/>
      <c r="L38" s="88"/>
      <c r="M38" s="274"/>
      <c r="N38" s="63"/>
      <c r="O38" s="268">
        <f t="shared" si="6"/>
        <v>-2850.83</v>
      </c>
      <c r="P38" s="269" t="str">
        <f t="shared" si="7"/>
        <v/>
      </c>
      <c r="Q38" s="66"/>
      <c r="R38" s="66"/>
      <c r="S38" s="260"/>
    </row>
    <row r="39" spans="1:19" s="22" customFormat="1" x14ac:dyDescent="0.35">
      <c r="A39" s="20"/>
      <c r="B39" s="67" t="s">
        <v>79</v>
      </c>
      <c r="C39" s="58"/>
      <c r="D39" s="59" t="s">
        <v>77</v>
      </c>
      <c r="E39" s="58"/>
      <c r="F39" s="27"/>
      <c r="G39" s="442">
        <v>7.8200000000000006E-2</v>
      </c>
      <c r="H39" s="72">
        <f t="shared" si="12"/>
        <v>9700</v>
      </c>
      <c r="I39" s="70">
        <f>H39*G39</f>
        <v>758.54000000000008</v>
      </c>
      <c r="J39" s="63"/>
      <c r="K39" s="87"/>
      <c r="L39" s="88"/>
      <c r="M39" s="274"/>
      <c r="N39" s="63"/>
      <c r="O39" s="268">
        <f t="shared" si="6"/>
        <v>-758.54000000000008</v>
      </c>
      <c r="P39" s="269" t="str">
        <f t="shared" si="7"/>
        <v/>
      </c>
      <c r="Q39" s="66"/>
      <c r="R39" s="66"/>
      <c r="S39" s="260"/>
    </row>
    <row r="40" spans="1:19" s="22" customFormat="1" x14ac:dyDescent="0.35">
      <c r="A40" s="20"/>
      <c r="B40" s="67" t="s">
        <v>80</v>
      </c>
      <c r="C40" s="58"/>
      <c r="D40" s="59" t="s">
        <v>77</v>
      </c>
      <c r="E40" s="58"/>
      <c r="F40" s="27"/>
      <c r="G40" s="442">
        <v>-0.10639999999999999</v>
      </c>
      <c r="H40" s="72">
        <f t="shared" si="12"/>
        <v>9700</v>
      </c>
      <c r="I40" s="70">
        <f t="shared" ref="I40" si="14">H40*G40</f>
        <v>-1032.08</v>
      </c>
      <c r="J40" s="63"/>
      <c r="K40" s="87"/>
      <c r="L40" s="88"/>
      <c r="M40" s="274"/>
      <c r="N40" s="63"/>
      <c r="O40" s="268">
        <f t="shared" si="6"/>
        <v>1032.08</v>
      </c>
      <c r="P40" s="269" t="str">
        <f t="shared" si="7"/>
        <v/>
      </c>
      <c r="Q40" s="66"/>
      <c r="R40" s="66"/>
      <c r="S40" s="260"/>
    </row>
    <row r="41" spans="1:19" s="22" customFormat="1" x14ac:dyDescent="0.35">
      <c r="A41" s="20"/>
      <c r="B41" s="67" t="s">
        <v>37</v>
      </c>
      <c r="C41" s="58"/>
      <c r="D41" s="59" t="s">
        <v>77</v>
      </c>
      <c r="E41" s="58"/>
      <c r="F41" s="27"/>
      <c r="G41" s="442">
        <v>-2.52E-2</v>
      </c>
      <c r="H41" s="72"/>
      <c r="I41" s="70">
        <f>H41*G41</f>
        <v>0</v>
      </c>
      <c r="J41" s="63"/>
      <c r="K41" s="87"/>
      <c r="L41" s="88">
        <f>$H41</f>
        <v>0</v>
      </c>
      <c r="M41" s="274"/>
      <c r="N41" s="63"/>
      <c r="O41" s="268">
        <f t="shared" si="6"/>
        <v>0</v>
      </c>
      <c r="P41" s="269" t="str">
        <f t="shared" si="7"/>
        <v/>
      </c>
      <c r="Q41" s="66"/>
      <c r="R41" s="66"/>
      <c r="S41" s="260"/>
    </row>
    <row r="42" spans="1:19" s="22" customFormat="1" x14ac:dyDescent="0.35">
      <c r="A42" s="20"/>
      <c r="B42" s="67" t="s">
        <v>38</v>
      </c>
      <c r="C42" s="58"/>
      <c r="D42" s="59" t="s">
        <v>77</v>
      </c>
      <c r="E42" s="58"/>
      <c r="F42" s="27"/>
      <c r="G42" s="442">
        <v>-4.5999999999999999E-3</v>
      </c>
      <c r="H42" s="72"/>
      <c r="I42" s="70">
        <f>H42*G42</f>
        <v>0</v>
      </c>
      <c r="J42" s="63"/>
      <c r="K42" s="87"/>
      <c r="L42" s="88">
        <f t="shared" ref="L42:L44" si="15">$H42</f>
        <v>0</v>
      </c>
      <c r="M42" s="274"/>
      <c r="N42" s="63"/>
      <c r="O42" s="268">
        <f t="shared" si="6"/>
        <v>0</v>
      </c>
      <c r="P42" s="269" t="str">
        <f t="shared" si="7"/>
        <v/>
      </c>
      <c r="Q42" s="66"/>
      <c r="R42" s="66"/>
      <c r="S42" s="260"/>
    </row>
    <row r="43" spans="1:19" s="22" customFormat="1" x14ac:dyDescent="0.35">
      <c r="A43" s="20"/>
      <c r="B43" s="73" t="s">
        <v>39</v>
      </c>
      <c r="C43" s="58"/>
      <c r="D43" s="472" t="s">
        <v>31</v>
      </c>
      <c r="E43" s="58"/>
      <c r="F43" s="27"/>
      <c r="G43" s="87">
        <v>2.3900000000000002E-3</v>
      </c>
      <c r="H43" s="72"/>
      <c r="I43" s="70">
        <f t="shared" ref="I43:I44" si="16">H43*G43</f>
        <v>0</v>
      </c>
      <c r="J43" s="63"/>
      <c r="K43" s="87"/>
      <c r="L43" s="88">
        <f>$H43</f>
        <v>0</v>
      </c>
      <c r="M43" s="274"/>
      <c r="N43" s="63"/>
      <c r="O43" s="268">
        <f t="shared" si="6"/>
        <v>0</v>
      </c>
      <c r="P43" s="269" t="str">
        <f t="shared" si="7"/>
        <v/>
      </c>
      <c r="Q43" s="66"/>
      <c r="R43" s="66"/>
      <c r="S43" s="260"/>
    </row>
    <row r="44" spans="1:19" s="22" customFormat="1" x14ac:dyDescent="0.35">
      <c r="A44" s="20"/>
      <c r="B44" s="73" t="s">
        <v>40</v>
      </c>
      <c r="C44" s="58"/>
      <c r="D44" s="472" t="s">
        <v>31</v>
      </c>
      <c r="E44" s="58"/>
      <c r="F44" s="27"/>
      <c r="G44" s="87">
        <v>-1.5900000000000001E-3</v>
      </c>
      <c r="H44" s="72"/>
      <c r="I44" s="70">
        <f t="shared" si="16"/>
        <v>0</v>
      </c>
      <c r="J44" s="63"/>
      <c r="K44" s="87"/>
      <c r="L44" s="88">
        <f t="shared" si="15"/>
        <v>0</v>
      </c>
      <c r="M44" s="274"/>
      <c r="N44" s="63"/>
      <c r="O44" s="268">
        <f t="shared" si="6"/>
        <v>0</v>
      </c>
      <c r="P44" s="269" t="str">
        <f t="shared" si="7"/>
        <v/>
      </c>
      <c r="Q44" s="66"/>
      <c r="R44" s="66"/>
      <c r="S44" s="260"/>
    </row>
    <row r="45" spans="1:19" x14ac:dyDescent="0.35">
      <c r="A45" s="234"/>
      <c r="B45" s="469" t="s">
        <v>42</v>
      </c>
      <c r="C45" s="415"/>
      <c r="D45" s="416"/>
      <c r="E45" s="415"/>
      <c r="F45" s="408"/>
      <c r="G45" s="417"/>
      <c r="H45" s="418"/>
      <c r="I45" s="419">
        <f>SUM(I36:I44)+I35</f>
        <v>99801.088000000105</v>
      </c>
      <c r="J45" s="408"/>
      <c r="K45" s="417"/>
      <c r="L45" s="418"/>
      <c r="M45" s="419">
        <f>SUM(M36:M44)+M35</f>
        <v>92309.128000000128</v>
      </c>
      <c r="N45" s="408"/>
      <c r="O45" s="412">
        <f t="shared" si="6"/>
        <v>-7491.9599999999773</v>
      </c>
      <c r="P45" s="413">
        <f t="shared" si="7"/>
        <v>-7.5068921092322854E-2</v>
      </c>
      <c r="Q45" s="240"/>
      <c r="R45" s="240"/>
    </row>
    <row r="46" spans="1:19" x14ac:dyDescent="0.35">
      <c r="A46" s="234"/>
      <c r="B46" s="293" t="s">
        <v>43</v>
      </c>
      <c r="C46" s="264"/>
      <c r="D46" s="263" t="s">
        <v>81</v>
      </c>
      <c r="E46" s="264"/>
      <c r="F46" s="264"/>
      <c r="G46" s="104">
        <v>2.9767000000000001</v>
      </c>
      <c r="H46" s="360">
        <f>+$G$17</f>
        <v>8900</v>
      </c>
      <c r="I46" s="274">
        <f>H46*G46</f>
        <v>26492.63</v>
      </c>
      <c r="J46" s="264"/>
      <c r="K46" s="104">
        <v>3.7768396550496988</v>
      </c>
      <c r="L46" s="360">
        <f>+$G$17</f>
        <v>8900</v>
      </c>
      <c r="M46" s="274">
        <f>L46*K46</f>
        <v>33613.872929942321</v>
      </c>
      <c r="N46" s="264"/>
      <c r="O46" s="268">
        <f t="shared" si="6"/>
        <v>7121.2429299423202</v>
      </c>
      <c r="P46" s="269">
        <f t="shared" si="7"/>
        <v>0.26880090538169749</v>
      </c>
      <c r="Q46" s="240"/>
      <c r="R46" s="240"/>
    </row>
    <row r="47" spans="1:19" x14ac:dyDescent="0.35">
      <c r="A47" s="234"/>
      <c r="B47" s="295" t="s">
        <v>44</v>
      </c>
      <c r="C47" s="264"/>
      <c r="D47" s="263" t="s">
        <v>81</v>
      </c>
      <c r="E47" s="264"/>
      <c r="F47" s="264"/>
      <c r="G47" s="104">
        <v>2.3742999999999999</v>
      </c>
      <c r="H47" s="360">
        <f>+$G$17</f>
        <v>8900</v>
      </c>
      <c r="I47" s="274">
        <f>H47*G47</f>
        <v>21131.27</v>
      </c>
      <c r="J47" s="264"/>
      <c r="K47" s="104">
        <v>2.4863659510655673</v>
      </c>
      <c r="L47" s="360">
        <f>+$G$17</f>
        <v>8900</v>
      </c>
      <c r="M47" s="274">
        <f>L47*K47</f>
        <v>22128.656964483551</v>
      </c>
      <c r="N47" s="264"/>
      <c r="O47" s="268">
        <f t="shared" si="6"/>
        <v>997.3869644835504</v>
      </c>
      <c r="P47" s="269">
        <f t="shared" si="7"/>
        <v>4.7199575060256689E-2</v>
      </c>
      <c r="Q47" s="240"/>
      <c r="R47" s="240"/>
    </row>
    <row r="48" spans="1:19" x14ac:dyDescent="0.35">
      <c r="A48" s="234"/>
      <c r="B48" s="469" t="s">
        <v>45</v>
      </c>
      <c r="C48" s="406"/>
      <c r="D48" s="420"/>
      <c r="E48" s="406"/>
      <c r="F48" s="421"/>
      <c r="G48" s="422"/>
      <c r="H48" s="443"/>
      <c r="I48" s="419">
        <f>SUM(I45:I47)</f>
        <v>147424.9880000001</v>
      </c>
      <c r="J48" s="421"/>
      <c r="K48" s="422"/>
      <c r="L48" s="443"/>
      <c r="M48" s="419">
        <f>SUM(M45:M47)</f>
        <v>148051.657894426</v>
      </c>
      <c r="N48" s="421"/>
      <c r="O48" s="412">
        <f t="shared" si="6"/>
        <v>626.66989442589693</v>
      </c>
      <c r="P48" s="413">
        <f t="shared" si="7"/>
        <v>4.2507712086494896E-3</v>
      </c>
      <c r="Q48" s="240"/>
      <c r="R48" s="240"/>
    </row>
    <row r="49" spans="1:19" x14ac:dyDescent="0.35">
      <c r="A49" s="234"/>
      <c r="B49" s="261" t="s">
        <v>67</v>
      </c>
      <c r="C49" s="262"/>
      <c r="D49" s="263" t="s">
        <v>31</v>
      </c>
      <c r="E49" s="262"/>
      <c r="F49" s="264"/>
      <c r="G49" s="300">
        <v>3.0000000000000001E-3</v>
      </c>
      <c r="H49" s="444">
        <f>+$G19*(1+G72)</f>
        <v>4170520.0000000005</v>
      </c>
      <c r="I49" s="267">
        <f t="shared" ref="I49:I59" si="17">H49*G49</f>
        <v>12511.560000000001</v>
      </c>
      <c r="K49" s="300">
        <v>3.0000000000000001E-3</v>
      </c>
      <c r="L49" s="444">
        <f>+$G19*(1+K72)</f>
        <v>4170520.0000000005</v>
      </c>
      <c r="M49" s="267">
        <f t="shared" ref="M49:M59" si="18">L49*K49</f>
        <v>12511.560000000001</v>
      </c>
      <c r="N49" s="264"/>
      <c r="O49" s="268">
        <f t="shared" si="6"/>
        <v>0</v>
      </c>
      <c r="P49" s="269">
        <f t="shared" si="7"/>
        <v>0</v>
      </c>
      <c r="Q49" s="240"/>
      <c r="R49" s="240"/>
    </row>
    <row r="50" spans="1:19" x14ac:dyDescent="0.35">
      <c r="A50" s="234"/>
      <c r="B50" s="261" t="s">
        <v>68</v>
      </c>
      <c r="C50" s="262"/>
      <c r="D50" s="263" t="s">
        <v>31</v>
      </c>
      <c r="E50" s="262"/>
      <c r="F50" s="264"/>
      <c r="G50" s="300">
        <v>5.0000000000000001E-4</v>
      </c>
      <c r="H50" s="444">
        <f>+H49</f>
        <v>4170520.0000000005</v>
      </c>
      <c r="I50" s="267">
        <f t="shared" si="17"/>
        <v>2085.2600000000002</v>
      </c>
      <c r="K50" s="300">
        <v>5.0000000000000001E-4</v>
      </c>
      <c r="L50" s="444">
        <f>+L49</f>
        <v>4170520.0000000005</v>
      </c>
      <c r="M50" s="267">
        <f t="shared" si="18"/>
        <v>2085.2600000000002</v>
      </c>
      <c r="N50" s="264"/>
      <c r="O50" s="268">
        <f t="shared" si="6"/>
        <v>0</v>
      </c>
      <c r="P50" s="269">
        <f t="shared" si="7"/>
        <v>0</v>
      </c>
      <c r="Q50" s="240"/>
      <c r="R50" s="240"/>
    </row>
    <row r="51" spans="1:19" x14ac:dyDescent="0.35">
      <c r="A51" s="234"/>
      <c r="B51" s="261" t="s">
        <v>48</v>
      </c>
      <c r="C51" s="262"/>
      <c r="D51" s="263" t="s">
        <v>31</v>
      </c>
      <c r="E51" s="262"/>
      <c r="F51" s="264"/>
      <c r="G51" s="300">
        <v>4.0000000000000002E-4</v>
      </c>
      <c r="H51" s="444"/>
      <c r="I51" s="267">
        <f t="shared" si="17"/>
        <v>0</v>
      </c>
      <c r="K51" s="300">
        <f>G51</f>
        <v>4.0000000000000002E-4</v>
      </c>
      <c r="L51" s="444"/>
      <c r="M51" s="267">
        <f t="shared" si="18"/>
        <v>0</v>
      </c>
      <c r="N51" s="264"/>
      <c r="O51" s="268">
        <f t="shared" si="6"/>
        <v>0</v>
      </c>
      <c r="P51" s="269" t="str">
        <f t="shared" si="7"/>
        <v/>
      </c>
      <c r="Q51" s="240"/>
      <c r="R51" s="240"/>
    </row>
    <row r="52" spans="1:19" x14ac:dyDescent="0.35">
      <c r="A52" s="234"/>
      <c r="B52" s="261" t="s">
        <v>69</v>
      </c>
      <c r="C52" s="262"/>
      <c r="D52" s="263" t="s">
        <v>19</v>
      </c>
      <c r="E52" s="262"/>
      <c r="F52" s="264"/>
      <c r="G52" s="271">
        <v>0.25</v>
      </c>
      <c r="H52" s="270">
        <v>1</v>
      </c>
      <c r="I52" s="274">
        <f t="shared" si="17"/>
        <v>0.25</v>
      </c>
      <c r="J52" s="264"/>
      <c r="K52" s="271">
        <v>0.25</v>
      </c>
      <c r="L52" s="270">
        <v>1</v>
      </c>
      <c r="M52" s="274">
        <f t="shared" si="18"/>
        <v>0.25</v>
      </c>
      <c r="N52" s="264"/>
      <c r="O52" s="268">
        <f t="shared" si="6"/>
        <v>0</v>
      </c>
      <c r="P52" s="269">
        <f t="shared" si="7"/>
        <v>0</v>
      </c>
      <c r="Q52" s="240"/>
      <c r="R52" s="240"/>
    </row>
    <row r="53" spans="1:19" s="22" customFormat="1" x14ac:dyDescent="0.35">
      <c r="A53" s="20"/>
      <c r="B53" s="58" t="s">
        <v>50</v>
      </c>
      <c r="C53" s="58"/>
      <c r="D53" s="59" t="s">
        <v>31</v>
      </c>
      <c r="E53" s="58"/>
      <c r="F53" s="27"/>
      <c r="G53" s="104">
        <v>8.2000000000000003E-2</v>
      </c>
      <c r="H53" s="88">
        <f>D74*$G$19</f>
        <v>2624000</v>
      </c>
      <c r="I53" s="70">
        <f t="shared" si="17"/>
        <v>215168</v>
      </c>
      <c r="J53" s="63"/>
      <c r="K53" s="104">
        <v>8.2000000000000003E-2</v>
      </c>
      <c r="L53" s="88">
        <f>+$H53</f>
        <v>2624000</v>
      </c>
      <c r="M53" s="70">
        <f t="shared" si="18"/>
        <v>215168</v>
      </c>
      <c r="N53" s="63"/>
      <c r="O53" s="64">
        <f t="shared" si="6"/>
        <v>0</v>
      </c>
      <c r="P53" s="65">
        <f t="shared" si="7"/>
        <v>0</v>
      </c>
      <c r="Q53" s="66"/>
      <c r="R53" s="66"/>
      <c r="S53" s="260"/>
    </row>
    <row r="54" spans="1:19" s="22" customFormat="1" x14ac:dyDescent="0.35">
      <c r="A54" s="20"/>
      <c r="B54" s="58" t="s">
        <v>51</v>
      </c>
      <c r="C54" s="58"/>
      <c r="D54" s="59" t="s">
        <v>31</v>
      </c>
      <c r="E54" s="58"/>
      <c r="F54" s="27"/>
      <c r="G54" s="104">
        <v>0.113</v>
      </c>
      <c r="H54" s="88">
        <f t="shared" ref="H54:H55" si="19">D75*$G$19</f>
        <v>738000</v>
      </c>
      <c r="I54" s="70">
        <f t="shared" si="17"/>
        <v>83394</v>
      </c>
      <c r="J54" s="63"/>
      <c r="K54" s="104">
        <v>0.113</v>
      </c>
      <c r="L54" s="88">
        <f t="shared" ref="L54:L55" si="20">+$H54</f>
        <v>738000</v>
      </c>
      <c r="M54" s="70">
        <f t="shared" si="18"/>
        <v>83394</v>
      </c>
      <c r="N54" s="63"/>
      <c r="O54" s="64">
        <f t="shared" si="6"/>
        <v>0</v>
      </c>
      <c r="P54" s="65">
        <f t="shared" si="7"/>
        <v>0</v>
      </c>
      <c r="Q54" s="66"/>
      <c r="R54" s="66"/>
      <c r="S54" s="260"/>
    </row>
    <row r="55" spans="1:19" s="22" customFormat="1" x14ac:dyDescent="0.35">
      <c r="A55" s="20"/>
      <c r="B55" s="58" t="s">
        <v>52</v>
      </c>
      <c r="C55" s="58"/>
      <c r="D55" s="59" t="s">
        <v>31</v>
      </c>
      <c r="E55" s="58"/>
      <c r="F55" s="27"/>
      <c r="G55" s="104">
        <v>0.17</v>
      </c>
      <c r="H55" s="88">
        <f t="shared" si="19"/>
        <v>738000</v>
      </c>
      <c r="I55" s="70">
        <f t="shared" si="17"/>
        <v>125460.00000000001</v>
      </c>
      <c r="J55" s="63"/>
      <c r="K55" s="104">
        <v>0.17</v>
      </c>
      <c r="L55" s="88">
        <f t="shared" si="20"/>
        <v>738000</v>
      </c>
      <c r="M55" s="70">
        <f t="shared" si="18"/>
        <v>125460.00000000001</v>
      </c>
      <c r="N55" s="63"/>
      <c r="O55" s="64">
        <f t="shared" si="6"/>
        <v>0</v>
      </c>
      <c r="P55" s="65">
        <f t="shared" si="7"/>
        <v>0</v>
      </c>
      <c r="Q55" s="66"/>
      <c r="R55" s="66"/>
      <c r="S55" s="260"/>
    </row>
    <row r="56" spans="1:19" s="22" customFormat="1" x14ac:dyDescent="0.35">
      <c r="A56" s="20"/>
      <c r="B56" s="58" t="s">
        <v>53</v>
      </c>
      <c r="C56" s="58"/>
      <c r="D56" s="59" t="s">
        <v>31</v>
      </c>
      <c r="E56" s="58"/>
      <c r="F56" s="27"/>
      <c r="G56" s="104">
        <v>9.8000000000000004E-2</v>
      </c>
      <c r="H56" s="88">
        <f>IF(AND($N$1=1, $G19&gt;=750), 750, IF(AND($N$1=1, AND($G19&lt;750, $G19&gt;=0)), $G19, IF(AND($N$1=2, $G19&gt;=750), 750, IF(AND($N$1=2, AND($G19&lt;750, $G19&gt;=0)), $G19))))</f>
        <v>750</v>
      </c>
      <c r="I56" s="70">
        <f t="shared" si="17"/>
        <v>73.5</v>
      </c>
      <c r="J56" s="63"/>
      <c r="K56" s="104">
        <v>9.8000000000000004E-2</v>
      </c>
      <c r="L56" s="88">
        <f>IF(AND($N$1=1, $G19&gt;=750), 750, IF(AND($N$1=1, AND($G19&lt;750, $G19&gt;=0)), $G19, IF(AND($N$1=2, $G19&gt;=750), 750, IF(AND($N$1=2, AND($G19&lt;750, $G19&gt;=0)), $G19))))</f>
        <v>750</v>
      </c>
      <c r="M56" s="70">
        <f t="shared" si="18"/>
        <v>73.5</v>
      </c>
      <c r="N56" s="63"/>
      <c r="O56" s="64">
        <f t="shared" si="6"/>
        <v>0</v>
      </c>
      <c r="P56" s="65">
        <f t="shared" si="7"/>
        <v>0</v>
      </c>
      <c r="Q56" s="66"/>
      <c r="R56" s="66"/>
      <c r="S56" s="260"/>
    </row>
    <row r="57" spans="1:19" s="22" customFormat="1" x14ac:dyDescent="0.35">
      <c r="A57" s="20"/>
      <c r="B57" s="58" t="s">
        <v>54</v>
      </c>
      <c r="C57" s="58"/>
      <c r="D57" s="59" t="s">
        <v>31</v>
      </c>
      <c r="E57" s="58"/>
      <c r="F57" s="27"/>
      <c r="G57" s="104">
        <v>0.115</v>
      </c>
      <c r="H57" s="88">
        <f>IF(AND($N$1=1, $G19&gt;=750), $G19-750, IF(AND($N$1=1, AND($G19&lt;750, $G19&gt;=0)), 0, IF(AND($N$1=2, $G19&gt;=750), $G19-750, IF(AND($N$1=2, AND($G19&lt;750, $G19&gt;=0)), 0))))</f>
        <v>4099250</v>
      </c>
      <c r="I57" s="70">
        <f t="shared" si="17"/>
        <v>471413.75</v>
      </c>
      <c r="J57" s="63"/>
      <c r="K57" s="104">
        <v>0.115</v>
      </c>
      <c r="L57" s="88">
        <f>IF(AND($N$1=1, $G19&gt;=750), $G19-750, IF(AND($N$1=1, AND($G19&lt;750, $G19&gt;=0)), 0, IF(AND($N$1=2, $G19&gt;=750), $G19-750, IF(AND($N$1=2, AND($G19&lt;750, $G19&gt;=0)), 0))))</f>
        <v>4099250</v>
      </c>
      <c r="M57" s="70">
        <f t="shared" si="18"/>
        <v>471413.75</v>
      </c>
      <c r="N57" s="63"/>
      <c r="O57" s="64">
        <f t="shared" si="6"/>
        <v>0</v>
      </c>
      <c r="P57" s="65">
        <f t="shared" si="7"/>
        <v>0</v>
      </c>
      <c r="Q57" s="66"/>
      <c r="R57" s="66"/>
      <c r="S57" s="260"/>
    </row>
    <row r="58" spans="1:19" s="22" customFormat="1" x14ac:dyDescent="0.35">
      <c r="A58" s="20"/>
      <c r="B58" s="58" t="s">
        <v>55</v>
      </c>
      <c r="C58" s="58"/>
      <c r="D58" s="59" t="s">
        <v>31</v>
      </c>
      <c r="E58" s="58"/>
      <c r="F58" s="27"/>
      <c r="G58" s="104">
        <v>0.26889999999999997</v>
      </c>
      <c r="H58" s="88">
        <v>0</v>
      </c>
      <c r="I58" s="70">
        <f t="shared" si="17"/>
        <v>0</v>
      </c>
      <c r="J58" s="63"/>
      <c r="K58" s="104">
        <v>0.26889999999999997</v>
      </c>
      <c r="L58" s="88">
        <v>0</v>
      </c>
      <c r="M58" s="70">
        <f t="shared" si="18"/>
        <v>0</v>
      </c>
      <c r="N58" s="63"/>
      <c r="O58" s="64">
        <f t="shared" si="6"/>
        <v>0</v>
      </c>
      <c r="P58" s="65" t="str">
        <f t="shared" si="7"/>
        <v/>
      </c>
      <c r="Q58" s="66"/>
      <c r="R58" s="66"/>
      <c r="S58" s="260"/>
    </row>
    <row r="59" spans="1:19" s="22" customFormat="1" ht="15" thickBot="1" x14ac:dyDescent="0.4">
      <c r="A59" s="20"/>
      <c r="B59" s="58" t="s">
        <v>56</v>
      </c>
      <c r="C59" s="58"/>
      <c r="D59" s="59" t="s">
        <v>31</v>
      </c>
      <c r="E59" s="58"/>
      <c r="F59" s="27"/>
      <c r="G59" s="104">
        <v>0.26889999999999997</v>
      </c>
      <c r="H59" s="88">
        <f>+$G$19</f>
        <v>4100000</v>
      </c>
      <c r="I59" s="70">
        <f t="shared" si="17"/>
        <v>1102490</v>
      </c>
      <c r="J59" s="63"/>
      <c r="K59" s="104">
        <v>0.26889999999999997</v>
      </c>
      <c r="L59" s="88">
        <f>+$G$19</f>
        <v>4100000</v>
      </c>
      <c r="M59" s="70">
        <f t="shared" si="18"/>
        <v>1102490</v>
      </c>
      <c r="N59" s="63"/>
      <c r="O59" s="64">
        <f t="shared" si="6"/>
        <v>0</v>
      </c>
      <c r="P59" s="65">
        <f t="shared" si="7"/>
        <v>0</v>
      </c>
      <c r="Q59" s="66"/>
      <c r="R59" s="66"/>
      <c r="S59" s="260"/>
    </row>
    <row r="60" spans="1:19" ht="15" thickBot="1" x14ac:dyDescent="0.4">
      <c r="A60" s="234"/>
      <c r="B60" s="302"/>
      <c r="C60" s="303"/>
      <c r="D60" s="304"/>
      <c r="E60" s="303"/>
      <c r="F60" s="305"/>
      <c r="G60" s="306"/>
      <c r="H60" s="307"/>
      <c r="I60" s="308"/>
      <c r="J60" s="305"/>
      <c r="K60" s="306"/>
      <c r="L60" s="307"/>
      <c r="M60" s="308"/>
      <c r="N60" s="305"/>
      <c r="O60" s="309"/>
      <c r="P60" s="310"/>
      <c r="Q60" s="240"/>
      <c r="R60" s="240"/>
    </row>
    <row r="61" spans="1:19" x14ac:dyDescent="0.35">
      <c r="A61" s="234"/>
      <c r="B61" s="311" t="s">
        <v>82</v>
      </c>
      <c r="C61" s="262"/>
      <c r="D61" s="312"/>
      <c r="E61" s="262"/>
      <c r="F61" s="313"/>
      <c r="G61" s="314"/>
      <c r="H61" s="314"/>
      <c r="I61" s="315">
        <f>SUM(I48:I52,I59)</f>
        <v>1264512.0580000002</v>
      </c>
      <c r="J61" s="316"/>
      <c r="K61" s="314"/>
      <c r="L61" s="314"/>
      <c r="M61" s="315">
        <f>SUM(M48:M52,M59)</f>
        <v>1265138.7278944261</v>
      </c>
      <c r="N61" s="316"/>
      <c r="O61" s="317">
        <f>M61-I61</f>
        <v>626.66989442589693</v>
      </c>
      <c r="P61" s="318">
        <f>IF(OR(I61=0,M61=0),"",(O61/I61))</f>
        <v>4.9558237935434291E-4</v>
      </c>
      <c r="Q61" s="240"/>
      <c r="R61" s="240"/>
    </row>
    <row r="62" spans="1:19" x14ac:dyDescent="0.35">
      <c r="A62" s="234"/>
      <c r="B62" s="311" t="s">
        <v>58</v>
      </c>
      <c r="C62" s="262"/>
      <c r="D62" s="312"/>
      <c r="E62" s="262"/>
      <c r="F62" s="313"/>
      <c r="G62" s="319">
        <v>-0.17</v>
      </c>
      <c r="H62" s="320"/>
      <c r="I62" s="268"/>
      <c r="J62" s="316"/>
      <c r="K62" s="319">
        <f>$G62</f>
        <v>-0.17</v>
      </c>
      <c r="L62" s="320"/>
      <c r="M62" s="268"/>
      <c r="N62" s="316"/>
      <c r="O62" s="268">
        <f>M62-I62</f>
        <v>0</v>
      </c>
      <c r="P62" s="269" t="str">
        <f>IF(OR(I62=0,M62=0),"",(O62/I62))</f>
        <v/>
      </c>
      <c r="Q62" s="240"/>
      <c r="R62" s="240"/>
    </row>
    <row r="63" spans="1:19" x14ac:dyDescent="0.35">
      <c r="A63" s="234"/>
      <c r="B63" s="321" t="s">
        <v>59</v>
      </c>
      <c r="C63" s="262"/>
      <c r="D63" s="312"/>
      <c r="E63" s="262"/>
      <c r="F63" s="266"/>
      <c r="G63" s="322">
        <v>0.13</v>
      </c>
      <c r="H63" s="266"/>
      <c r="I63" s="268">
        <f>I61*G63</f>
        <v>164386.56754000002</v>
      </c>
      <c r="J63" s="323"/>
      <c r="K63" s="322">
        <v>0.13</v>
      </c>
      <c r="L63" s="266"/>
      <c r="M63" s="268">
        <f>M61*K63</f>
        <v>164468.03462627539</v>
      </c>
      <c r="N63" s="323"/>
      <c r="O63" s="268">
        <f>M63-I63</f>
        <v>81.467086275370093</v>
      </c>
      <c r="P63" s="269">
        <f>IF(OR(I63=0,M63=0),"",(O63/I63))</f>
        <v>4.9558237935436416E-4</v>
      </c>
      <c r="Q63" s="240"/>
      <c r="R63" s="240"/>
    </row>
    <row r="64" spans="1:19" ht="15" thickBot="1" x14ac:dyDescent="0.4">
      <c r="A64" s="234"/>
      <c r="B64" s="541" t="s">
        <v>83</v>
      </c>
      <c r="C64" s="541"/>
      <c r="D64" s="541"/>
      <c r="E64" s="324"/>
      <c r="F64" s="325"/>
      <c r="G64" s="325"/>
      <c r="H64" s="325"/>
      <c r="I64" s="326">
        <f>SUM(I61:I63)</f>
        <v>1428898.6255400002</v>
      </c>
      <c r="J64" s="327"/>
      <c r="K64" s="325"/>
      <c r="L64" s="325"/>
      <c r="M64" s="326">
        <f>SUM(M61:M63)</f>
        <v>1429606.7625207014</v>
      </c>
      <c r="N64" s="327"/>
      <c r="O64" s="326">
        <f>M64-I64</f>
        <v>708.13698070123792</v>
      </c>
      <c r="P64" s="329">
        <f>IF(OR(I64=0,M64=0),"",(O64/I64))</f>
        <v>4.9558237935432503E-4</v>
      </c>
      <c r="Q64" s="240"/>
      <c r="R64" s="240"/>
    </row>
    <row r="65" spans="1:18" ht="15" thickBot="1" x14ac:dyDescent="0.4">
      <c r="A65" s="330"/>
      <c r="B65" s="450"/>
      <c r="C65" s="371"/>
      <c r="D65" s="372"/>
      <c r="E65" s="371"/>
      <c r="F65" s="373"/>
      <c r="G65" s="306"/>
      <c r="H65" s="374"/>
      <c r="I65" s="375"/>
      <c r="J65" s="373"/>
      <c r="K65" s="306"/>
      <c r="L65" s="374"/>
      <c r="M65" s="375"/>
      <c r="N65" s="373"/>
      <c r="O65" s="376"/>
      <c r="P65" s="310"/>
      <c r="Q65" s="240"/>
      <c r="R65" s="240"/>
    </row>
    <row r="66" spans="1:18" x14ac:dyDescent="0.35">
      <c r="A66" s="330"/>
      <c r="B66" s="378" t="s">
        <v>70</v>
      </c>
      <c r="C66" s="378"/>
      <c r="D66" s="379"/>
      <c r="E66" s="378"/>
      <c r="F66" s="384"/>
      <c r="G66" s="386"/>
      <c r="H66" s="386"/>
      <c r="I66" s="387">
        <f>SUM(I56:I57,I48,I49:I52)</f>
        <v>633509.30800000019</v>
      </c>
      <c r="J66" s="388"/>
      <c r="K66" s="386"/>
      <c r="L66" s="386"/>
      <c r="M66" s="387">
        <f>SUM(M56:M57,M48,M49:M52)</f>
        <v>634135.97789442609</v>
      </c>
      <c r="N66" s="388"/>
      <c r="O66" s="268">
        <f>M66-I66</f>
        <v>626.66989442589693</v>
      </c>
      <c r="P66" s="269">
        <f>IF(OR(I66=0,M66=0),"",(O66/I66))</f>
        <v>9.8920392567601666E-4</v>
      </c>
      <c r="Q66" s="240"/>
    </row>
    <row r="67" spans="1:18" x14ac:dyDescent="0.35">
      <c r="A67" s="234"/>
      <c r="B67" s="262" t="s">
        <v>58</v>
      </c>
      <c r="C67" s="262"/>
      <c r="D67" s="312"/>
      <c r="E67" s="262"/>
      <c r="F67" s="266"/>
      <c r="G67" s="319">
        <v>-0.17</v>
      </c>
      <c r="H67" s="320"/>
      <c r="I67" s="268"/>
      <c r="J67" s="323"/>
      <c r="K67" s="319">
        <f>$G67</f>
        <v>-0.17</v>
      </c>
      <c r="L67" s="320"/>
      <c r="M67" s="268"/>
      <c r="N67" s="323"/>
      <c r="O67" s="268">
        <f>M67-I67</f>
        <v>0</v>
      </c>
      <c r="P67" s="269" t="str">
        <f>IF(OR(I67=0,M67=0),"",(O67/I67))</f>
        <v/>
      </c>
      <c r="Q67" s="240"/>
      <c r="R67" s="240"/>
    </row>
    <row r="68" spans="1:18" x14ac:dyDescent="0.35">
      <c r="A68" s="330"/>
      <c r="B68" s="451" t="s">
        <v>59</v>
      </c>
      <c r="C68" s="378"/>
      <c r="D68" s="379"/>
      <c r="E68" s="378"/>
      <c r="F68" s="384"/>
      <c r="G68" s="385">
        <v>0.13</v>
      </c>
      <c r="H68" s="386"/>
      <c r="I68" s="387">
        <f>I66*G68</f>
        <v>82356.210040000034</v>
      </c>
      <c r="J68" s="388"/>
      <c r="K68" s="385">
        <v>0.13</v>
      </c>
      <c r="L68" s="386"/>
      <c r="M68" s="387">
        <f>M66*K68</f>
        <v>82437.67712627539</v>
      </c>
      <c r="N68" s="388"/>
      <c r="O68" s="268">
        <f>M68-I68</f>
        <v>81.467086275355541</v>
      </c>
      <c r="P68" s="269">
        <f>IF(OR(I68=0,M68=0),"",(O68/I68))</f>
        <v>9.8920392567588221E-4</v>
      </c>
      <c r="Q68" s="240"/>
    </row>
    <row r="69" spans="1:18" ht="15" thickBot="1" x14ac:dyDescent="0.4">
      <c r="A69" s="330"/>
      <c r="B69" s="542" t="s">
        <v>84</v>
      </c>
      <c r="C69" s="542"/>
      <c r="D69" s="542"/>
      <c r="E69" s="262"/>
      <c r="F69" s="426"/>
      <c r="G69" s="426"/>
      <c r="H69" s="426"/>
      <c r="I69" s="427">
        <f>SUM(I66:I68)</f>
        <v>715865.51804000023</v>
      </c>
      <c r="J69" s="428"/>
      <c r="K69" s="426"/>
      <c r="L69" s="426"/>
      <c r="M69" s="427">
        <f>SUM(M66:M68)</f>
        <v>716573.65502070147</v>
      </c>
      <c r="N69" s="428"/>
      <c r="O69" s="473">
        <f>M69-I69</f>
        <v>708.13698070123792</v>
      </c>
      <c r="P69" s="269">
        <f>IF(OR(I69=0,M69=0),"",(O69/I69))</f>
        <v>9.8920392567598088E-4</v>
      </c>
      <c r="Q69" s="240"/>
    </row>
    <row r="70" spans="1:18" ht="15" thickBot="1" x14ac:dyDescent="0.4">
      <c r="A70" s="330"/>
      <c r="B70" s="331"/>
      <c r="C70" s="332"/>
      <c r="D70" s="333"/>
      <c r="E70" s="332"/>
      <c r="F70" s="452"/>
      <c r="G70" s="453"/>
      <c r="H70" s="454"/>
      <c r="I70" s="455"/>
      <c r="J70" s="334"/>
      <c r="K70" s="453"/>
      <c r="L70" s="454"/>
      <c r="M70" s="455"/>
      <c r="N70" s="334"/>
      <c r="O70" s="506"/>
      <c r="P70" s="465"/>
      <c r="Q70" s="240"/>
    </row>
    <row r="71" spans="1:18" x14ac:dyDescent="0.35">
      <c r="A71" s="234"/>
      <c r="B71" s="234"/>
      <c r="C71" s="234"/>
      <c r="D71" s="235"/>
      <c r="E71" s="234"/>
      <c r="F71" s="234"/>
      <c r="G71" s="234"/>
      <c r="H71" s="234"/>
      <c r="I71" s="250"/>
      <c r="J71" s="234"/>
      <c r="K71" s="234"/>
      <c r="L71" s="234"/>
      <c r="M71" s="250"/>
      <c r="N71" s="234"/>
      <c r="O71" s="234"/>
      <c r="P71" s="466"/>
      <c r="Q71" s="240"/>
    </row>
    <row r="72" spans="1:18" x14ac:dyDescent="0.35">
      <c r="A72" s="234"/>
      <c r="B72" s="248" t="s">
        <v>62</v>
      </c>
      <c r="C72" s="234"/>
      <c r="D72" s="235"/>
      <c r="E72" s="234"/>
      <c r="F72" s="234"/>
      <c r="G72" s="340">
        <v>1.72E-2</v>
      </c>
      <c r="H72" s="234"/>
      <c r="I72" s="234"/>
      <c r="J72" s="234"/>
      <c r="K72" s="340">
        <v>1.72E-2</v>
      </c>
      <c r="L72" s="234"/>
      <c r="M72" s="250"/>
      <c r="N72" s="234"/>
      <c r="O72" s="234"/>
      <c r="P72" s="466"/>
      <c r="Q72" s="240"/>
    </row>
    <row r="73" spans="1:18" s="22" customFormat="1" x14ac:dyDescent="0.35">
      <c r="D73" s="2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</row>
    <row r="74" spans="1:18" s="22" customFormat="1" x14ac:dyDescent="0.35">
      <c r="D74" s="342">
        <v>0.64</v>
      </c>
      <c r="E74" s="210" t="s">
        <v>50</v>
      </c>
      <c r="F74" s="211"/>
      <c r="G74" s="212"/>
      <c r="H74" s="48"/>
      <c r="I74" s="48"/>
      <c r="J74" s="48"/>
      <c r="K74" s="21"/>
      <c r="L74" s="21"/>
      <c r="M74" s="21"/>
      <c r="N74" s="21"/>
      <c r="O74" s="21"/>
      <c r="P74" s="21"/>
      <c r="Q74" s="21"/>
      <c r="R74" s="343"/>
    </row>
    <row r="75" spans="1:18" s="22" customFormat="1" x14ac:dyDescent="0.35">
      <c r="D75" s="344">
        <v>0.18</v>
      </c>
      <c r="E75" s="214" t="s">
        <v>51</v>
      </c>
      <c r="F75" s="215"/>
      <c r="G75" s="216"/>
      <c r="H75" s="48"/>
      <c r="I75" s="48"/>
      <c r="J75" s="48"/>
      <c r="K75" s="21"/>
      <c r="L75" s="21"/>
      <c r="M75" s="21"/>
      <c r="N75" s="21"/>
      <c r="O75" s="21"/>
      <c r="P75" s="21"/>
      <c r="Q75" s="21"/>
      <c r="R75" s="343"/>
    </row>
    <row r="76" spans="1:18" s="22" customFormat="1" x14ac:dyDescent="0.35">
      <c r="D76" s="345">
        <v>0.18</v>
      </c>
      <c r="E76" s="218" t="s">
        <v>52</v>
      </c>
      <c r="F76" s="219"/>
      <c r="G76" s="220"/>
      <c r="H76" s="48"/>
      <c r="I76" s="48"/>
      <c r="J76" s="48"/>
      <c r="K76" s="21"/>
      <c r="L76" s="21"/>
      <c r="M76" s="21"/>
      <c r="N76" s="21"/>
      <c r="O76" s="21"/>
      <c r="P76" s="21"/>
      <c r="Q76" s="21"/>
      <c r="R76" s="343"/>
    </row>
    <row r="77" spans="1:18" x14ac:dyDescent="0.35">
      <c r="A77" s="234"/>
      <c r="B77" s="234"/>
      <c r="C77" s="234"/>
      <c r="D77" s="235"/>
      <c r="E77" s="234"/>
      <c r="F77" s="234"/>
      <c r="G77" s="22"/>
      <c r="H77" s="22"/>
      <c r="I77" s="22"/>
      <c r="J77" s="343"/>
      <c r="K77" s="343"/>
      <c r="L77" s="343"/>
      <c r="M77" s="343"/>
    </row>
    <row r="78" spans="1:18" x14ac:dyDescent="0.35">
      <c r="A78" s="234"/>
      <c r="B78" s="234"/>
      <c r="C78" s="234"/>
      <c r="D78" s="235"/>
      <c r="E78" s="234"/>
      <c r="F78" s="234"/>
      <c r="G78" s="22"/>
      <c r="H78" s="22"/>
      <c r="I78" s="22"/>
      <c r="J78" s="343"/>
      <c r="K78" s="343"/>
      <c r="L78" s="343"/>
      <c r="M78" s="343"/>
    </row>
    <row r="79" spans="1:18" x14ac:dyDescent="0.35">
      <c r="A79" s="234"/>
      <c r="B79" s="234"/>
      <c r="C79" s="234"/>
      <c r="D79" s="235"/>
      <c r="E79" s="234"/>
      <c r="F79" s="234"/>
      <c r="G79" s="22"/>
      <c r="H79" s="22"/>
      <c r="I79" s="22"/>
      <c r="J79" s="343"/>
      <c r="K79" s="343"/>
      <c r="L79" s="343"/>
      <c r="M79" s="343"/>
    </row>
    <row r="80" spans="1:18" x14ac:dyDescent="0.35">
      <c r="A80" s="234"/>
      <c r="B80" s="234"/>
      <c r="C80" s="234"/>
      <c r="D80" s="235"/>
      <c r="E80" s="234"/>
      <c r="F80" s="234"/>
      <c r="G80" s="22"/>
      <c r="H80" s="22"/>
      <c r="I80" s="22"/>
      <c r="J80" s="343"/>
      <c r="K80" s="343"/>
      <c r="L80" s="343"/>
      <c r="M80" s="343"/>
    </row>
    <row r="81" spans="1:13" x14ac:dyDescent="0.35">
      <c r="A81" s="234"/>
      <c r="B81" s="234"/>
      <c r="C81" s="234"/>
      <c r="D81" s="235"/>
      <c r="E81" s="234"/>
      <c r="F81" s="234"/>
      <c r="G81" s="22"/>
      <c r="H81" s="22"/>
      <c r="I81" s="22"/>
      <c r="J81" s="343"/>
      <c r="K81" s="343"/>
      <c r="L81" s="343"/>
      <c r="M81" s="343"/>
    </row>
    <row r="82" spans="1:13" x14ac:dyDescent="0.35">
      <c r="A82" s="234"/>
      <c r="B82" s="234"/>
      <c r="C82" s="234"/>
      <c r="D82" s="235"/>
      <c r="E82" s="234"/>
      <c r="F82" s="234"/>
      <c r="G82" s="22"/>
      <c r="H82" s="22"/>
      <c r="I82" s="22"/>
      <c r="J82" s="343"/>
      <c r="K82" s="343"/>
      <c r="L82" s="343"/>
      <c r="M82" s="343"/>
    </row>
    <row r="83" spans="1:13" x14ac:dyDescent="0.35">
      <c r="A83" s="234"/>
      <c r="B83" s="234"/>
      <c r="C83" s="234"/>
      <c r="D83" s="235"/>
      <c r="E83" s="234"/>
      <c r="F83" s="234"/>
      <c r="G83" s="22"/>
      <c r="H83" s="22"/>
      <c r="I83" s="22"/>
      <c r="J83" s="343"/>
      <c r="K83" s="343"/>
      <c r="L83" s="343"/>
      <c r="M83" s="343"/>
    </row>
    <row r="84" spans="1:13" x14ac:dyDescent="0.35">
      <c r="A84" s="234"/>
      <c r="B84" s="234"/>
      <c r="C84" s="234"/>
      <c r="D84" s="235"/>
      <c r="E84" s="234"/>
      <c r="F84" s="234"/>
      <c r="G84" s="22"/>
      <c r="H84" s="22"/>
      <c r="I84" s="22"/>
      <c r="J84" s="343"/>
      <c r="K84" s="343"/>
      <c r="L84" s="343"/>
      <c r="M84" s="343"/>
    </row>
    <row r="85" spans="1:13" x14ac:dyDescent="0.35">
      <c r="A85" s="234"/>
      <c r="B85" s="234"/>
      <c r="C85" s="234"/>
      <c r="D85" s="235"/>
      <c r="E85" s="234"/>
      <c r="F85" s="234"/>
      <c r="G85" s="22"/>
      <c r="H85" s="22"/>
      <c r="I85" s="22"/>
      <c r="J85" s="343"/>
      <c r="K85" s="343"/>
      <c r="L85" s="343"/>
      <c r="M85" s="343"/>
    </row>
    <row r="86" spans="1:13" x14ac:dyDescent="0.35">
      <c r="A86" s="234"/>
      <c r="B86" s="234"/>
      <c r="C86" s="234"/>
      <c r="D86" s="235"/>
      <c r="E86" s="234"/>
      <c r="F86" s="234"/>
      <c r="G86" s="22"/>
      <c r="H86" s="22"/>
      <c r="I86" s="22"/>
      <c r="J86" s="343"/>
      <c r="K86" s="343"/>
      <c r="L86" s="343"/>
      <c r="M86" s="343"/>
    </row>
    <row r="87" spans="1:13" x14ac:dyDescent="0.35">
      <c r="A87" s="234"/>
      <c r="B87" s="234"/>
      <c r="C87" s="234"/>
      <c r="D87" s="235"/>
      <c r="E87" s="234"/>
      <c r="F87" s="234"/>
      <c r="G87" s="22"/>
      <c r="H87" s="22"/>
      <c r="I87" s="22"/>
      <c r="J87" s="343"/>
      <c r="K87" s="343"/>
      <c r="L87" s="343"/>
      <c r="M87" s="343"/>
    </row>
    <row r="88" spans="1:13" x14ac:dyDescent="0.35">
      <c r="A88" s="234"/>
      <c r="B88" s="234"/>
      <c r="C88" s="234"/>
      <c r="D88" s="235"/>
      <c r="E88" s="234"/>
      <c r="F88" s="234"/>
      <c r="G88" s="22"/>
      <c r="H88" s="22"/>
      <c r="I88" s="22"/>
      <c r="J88" s="343"/>
      <c r="K88" s="343"/>
      <c r="L88" s="343"/>
      <c r="M88" s="343"/>
    </row>
    <row r="89" spans="1:13" x14ac:dyDescent="0.35">
      <c r="A89" s="234"/>
      <c r="B89" s="234"/>
      <c r="C89" s="234"/>
      <c r="D89" s="235"/>
      <c r="E89" s="234"/>
      <c r="F89" s="234"/>
      <c r="G89" s="22"/>
      <c r="H89" s="22"/>
      <c r="I89" s="22"/>
      <c r="J89" s="343"/>
      <c r="K89" s="343"/>
      <c r="L89" s="343"/>
      <c r="M89" s="343"/>
    </row>
    <row r="90" spans="1:13" x14ac:dyDescent="0.35">
      <c r="A90" s="234"/>
      <c r="B90" s="234"/>
      <c r="C90" s="234"/>
      <c r="D90" s="235"/>
      <c r="E90" s="234"/>
      <c r="F90" s="234"/>
      <c r="G90" s="22"/>
      <c r="H90" s="22"/>
      <c r="I90" s="22"/>
      <c r="J90" s="343"/>
      <c r="K90" s="343"/>
      <c r="L90" s="343"/>
      <c r="M90" s="343"/>
    </row>
    <row r="91" spans="1:13" x14ac:dyDescent="0.35">
      <c r="A91" s="234"/>
      <c r="B91" s="234"/>
      <c r="C91" s="234"/>
      <c r="D91" s="235"/>
      <c r="E91" s="234"/>
      <c r="F91" s="234"/>
      <c r="G91" s="22"/>
      <c r="H91" s="22"/>
      <c r="I91" s="22"/>
      <c r="J91" s="343"/>
      <c r="K91" s="343"/>
      <c r="L91" s="343"/>
      <c r="M91" s="343"/>
    </row>
    <row r="92" spans="1:13" x14ac:dyDescent="0.35">
      <c r="A92" s="234"/>
      <c r="B92" s="234"/>
      <c r="C92" s="234"/>
      <c r="D92" s="235"/>
      <c r="E92" s="234"/>
      <c r="F92" s="234"/>
      <c r="G92" s="22"/>
      <c r="H92" s="22"/>
      <c r="I92" s="22"/>
      <c r="J92" s="343"/>
      <c r="K92" s="343"/>
      <c r="L92" s="343"/>
      <c r="M92" s="343"/>
    </row>
    <row r="93" spans="1:13" x14ac:dyDescent="0.35">
      <c r="A93" s="234"/>
      <c r="B93" s="234"/>
      <c r="C93" s="234"/>
      <c r="D93" s="235"/>
      <c r="E93" s="234"/>
      <c r="F93" s="234"/>
      <c r="G93" s="22"/>
      <c r="H93" s="22"/>
      <c r="I93" s="22"/>
      <c r="J93" s="343"/>
      <c r="K93" s="343"/>
      <c r="L93" s="343"/>
      <c r="M93" s="343"/>
    </row>
    <row r="94" spans="1:13" x14ac:dyDescent="0.35">
      <c r="A94" s="234"/>
      <c r="B94" s="234"/>
      <c r="C94" s="234"/>
      <c r="D94" s="235"/>
      <c r="E94" s="234"/>
      <c r="F94" s="234"/>
      <c r="G94" s="22"/>
      <c r="H94" s="22"/>
      <c r="I94" s="22"/>
      <c r="J94" s="343"/>
      <c r="K94" s="343"/>
      <c r="L94" s="343"/>
      <c r="M94" s="343"/>
    </row>
    <row r="95" spans="1:13" x14ac:dyDescent="0.35">
      <c r="A95" s="234"/>
      <c r="B95" s="234"/>
      <c r="C95" s="234"/>
      <c r="D95" s="235"/>
      <c r="E95" s="234"/>
      <c r="F95" s="234"/>
      <c r="G95" s="22"/>
      <c r="H95" s="22"/>
      <c r="I95" s="22"/>
      <c r="J95" s="343"/>
      <c r="K95" s="343"/>
      <c r="L95" s="343"/>
      <c r="M95" s="343"/>
    </row>
    <row r="96" spans="1:13" x14ac:dyDescent="0.35">
      <c r="A96" s="234"/>
      <c r="B96" s="234"/>
      <c r="C96" s="234"/>
      <c r="D96" s="235"/>
      <c r="E96" s="234"/>
      <c r="F96" s="234"/>
      <c r="G96" s="22"/>
      <c r="H96" s="22"/>
      <c r="I96" s="22"/>
      <c r="J96" s="343"/>
      <c r="K96" s="343"/>
      <c r="L96" s="343"/>
      <c r="M96" s="343"/>
    </row>
    <row r="97" spans="1:13" x14ac:dyDescent="0.35">
      <c r="A97" s="234"/>
      <c r="B97" s="234"/>
      <c r="C97" s="234"/>
      <c r="D97" s="235"/>
      <c r="E97" s="234"/>
      <c r="F97" s="234"/>
      <c r="G97" s="22"/>
      <c r="H97" s="22"/>
      <c r="I97" s="22"/>
      <c r="J97" s="343"/>
      <c r="K97" s="343"/>
      <c r="L97" s="343"/>
      <c r="M97" s="343"/>
    </row>
    <row r="98" spans="1:13" x14ac:dyDescent="0.35">
      <c r="A98" s="234"/>
      <c r="B98" s="234"/>
      <c r="C98" s="234"/>
      <c r="D98" s="235"/>
      <c r="E98" s="234"/>
      <c r="F98" s="234"/>
      <c r="G98" s="22"/>
      <c r="H98" s="22"/>
      <c r="I98" s="22"/>
      <c r="J98" s="343"/>
      <c r="K98" s="343"/>
      <c r="L98" s="343"/>
      <c r="M98" s="343"/>
    </row>
    <row r="99" spans="1:13" x14ac:dyDescent="0.35">
      <c r="A99" s="234"/>
      <c r="B99" s="234"/>
      <c r="C99" s="234"/>
      <c r="D99" s="235"/>
      <c r="E99" s="234"/>
      <c r="F99" s="234"/>
      <c r="G99" s="22"/>
      <c r="H99" s="22"/>
      <c r="I99" s="22"/>
      <c r="J99" s="343"/>
      <c r="K99" s="343"/>
      <c r="L99" s="343"/>
      <c r="M99" s="343"/>
    </row>
    <row r="100" spans="1:13" x14ac:dyDescent="0.35">
      <c r="A100" s="234"/>
      <c r="B100" s="234"/>
      <c r="C100" s="234"/>
      <c r="D100" s="235"/>
      <c r="E100" s="234"/>
      <c r="F100" s="234"/>
      <c r="G100" s="22"/>
      <c r="H100" s="22"/>
      <c r="I100" s="22"/>
      <c r="J100" s="343"/>
      <c r="K100" s="343"/>
      <c r="L100" s="343"/>
      <c r="M100" s="343"/>
    </row>
    <row r="101" spans="1:13" x14ac:dyDescent="0.35">
      <c r="A101" s="234"/>
      <c r="B101" s="234"/>
      <c r="C101" s="234"/>
      <c r="D101" s="235"/>
      <c r="E101" s="234"/>
      <c r="F101" s="234"/>
      <c r="G101" s="22"/>
      <c r="H101" s="22"/>
      <c r="I101" s="22"/>
      <c r="J101" s="343"/>
      <c r="K101" s="343"/>
      <c r="L101" s="343"/>
      <c r="M101" s="343"/>
    </row>
    <row r="102" spans="1:13" x14ac:dyDescent="0.35">
      <c r="A102" s="234"/>
      <c r="B102" s="234"/>
      <c r="C102" s="234"/>
      <c r="D102" s="235"/>
      <c r="E102" s="234"/>
      <c r="F102" s="234"/>
      <c r="G102" s="22"/>
      <c r="H102" s="22"/>
      <c r="I102" s="22"/>
      <c r="J102" s="343"/>
      <c r="K102" s="343"/>
      <c r="L102" s="343"/>
      <c r="M102" s="343"/>
    </row>
    <row r="103" spans="1:13" x14ac:dyDescent="0.35">
      <c r="A103" s="234"/>
      <c r="B103" s="234"/>
      <c r="C103" s="234"/>
      <c r="D103" s="235"/>
      <c r="E103" s="234"/>
      <c r="F103" s="234"/>
      <c r="G103" s="22"/>
      <c r="H103" s="22"/>
      <c r="I103" s="22"/>
      <c r="J103" s="343"/>
      <c r="K103" s="343"/>
      <c r="L103" s="343"/>
      <c r="M103" s="343"/>
    </row>
    <row r="104" spans="1:13" x14ac:dyDescent="0.35">
      <c r="A104" s="234"/>
      <c r="B104" s="234"/>
      <c r="C104" s="234"/>
      <c r="D104" s="235"/>
      <c r="E104" s="234"/>
      <c r="F104" s="234"/>
      <c r="G104" s="22"/>
      <c r="H104" s="22"/>
      <c r="I104" s="22"/>
      <c r="J104" s="343"/>
      <c r="K104" s="343"/>
      <c r="L104" s="343"/>
      <c r="M104" s="343"/>
    </row>
    <row r="105" spans="1:13" x14ac:dyDescent="0.35">
      <c r="A105" s="234"/>
      <c r="B105" s="234"/>
      <c r="C105" s="234"/>
      <c r="D105" s="235"/>
      <c r="E105" s="234"/>
      <c r="F105" s="234"/>
      <c r="G105" s="22"/>
      <c r="H105" s="22"/>
      <c r="I105" s="22"/>
      <c r="J105" s="343"/>
      <c r="K105" s="343"/>
      <c r="L105" s="343"/>
      <c r="M105" s="343"/>
    </row>
    <row r="106" spans="1:13" x14ac:dyDescent="0.35">
      <c r="A106" s="234"/>
      <c r="B106" s="234"/>
      <c r="C106" s="234"/>
      <c r="D106" s="235"/>
      <c r="E106" s="234"/>
      <c r="F106" s="234"/>
      <c r="G106" s="22"/>
      <c r="H106" s="22"/>
      <c r="I106" s="22"/>
      <c r="J106" s="343"/>
      <c r="K106" s="343"/>
      <c r="L106" s="343"/>
      <c r="M106" s="343"/>
    </row>
    <row r="107" spans="1:13" x14ac:dyDescent="0.35">
      <c r="A107" s="234"/>
      <c r="B107" s="234"/>
      <c r="C107" s="234"/>
      <c r="D107" s="235"/>
      <c r="E107" s="234"/>
      <c r="F107" s="234"/>
      <c r="G107" s="22"/>
      <c r="H107" s="22"/>
      <c r="I107" s="22"/>
      <c r="J107" s="343"/>
      <c r="K107" s="343"/>
      <c r="L107" s="343"/>
      <c r="M107" s="343"/>
    </row>
    <row r="108" spans="1:13" x14ac:dyDescent="0.35">
      <c r="A108" s="234"/>
      <c r="B108" s="234"/>
      <c r="C108" s="234"/>
      <c r="D108" s="235"/>
      <c r="E108" s="234"/>
      <c r="F108" s="234"/>
      <c r="G108" s="22"/>
      <c r="H108" s="22"/>
      <c r="I108" s="22"/>
      <c r="J108" s="343"/>
      <c r="K108" s="343"/>
      <c r="L108" s="343"/>
      <c r="M108" s="343"/>
    </row>
    <row r="109" spans="1:13" x14ac:dyDescent="0.35">
      <c r="A109" s="234"/>
      <c r="B109" s="234"/>
      <c r="C109" s="234"/>
      <c r="D109" s="235"/>
      <c r="E109" s="234"/>
      <c r="F109" s="234"/>
      <c r="G109" s="22"/>
      <c r="H109" s="22"/>
      <c r="I109" s="22"/>
      <c r="J109" s="343"/>
      <c r="K109" s="343"/>
      <c r="L109" s="343"/>
      <c r="M109" s="343"/>
    </row>
    <row r="110" spans="1:13" x14ac:dyDescent="0.35">
      <c r="A110" s="234"/>
      <c r="B110" s="234"/>
      <c r="C110" s="234"/>
      <c r="D110" s="235"/>
      <c r="E110" s="234"/>
      <c r="F110" s="234"/>
      <c r="G110" s="22"/>
      <c r="H110" s="22"/>
      <c r="I110" s="22"/>
      <c r="J110" s="343"/>
      <c r="K110" s="343"/>
      <c r="L110" s="343"/>
      <c r="M110" s="343"/>
    </row>
    <row r="111" spans="1:13" x14ac:dyDescent="0.35">
      <c r="A111" s="234"/>
      <c r="B111" s="234"/>
      <c r="C111" s="234"/>
      <c r="D111" s="235"/>
      <c r="E111" s="234"/>
      <c r="F111" s="234"/>
      <c r="G111" s="22"/>
      <c r="H111" s="22"/>
      <c r="I111" s="22"/>
      <c r="J111" s="343"/>
      <c r="K111" s="343"/>
      <c r="L111" s="343"/>
      <c r="M111" s="343"/>
    </row>
    <row r="112" spans="1:13" x14ac:dyDescent="0.35">
      <c r="A112" s="234"/>
      <c r="B112" s="234"/>
      <c r="C112" s="234"/>
      <c r="D112" s="235"/>
      <c r="E112" s="234"/>
      <c r="F112" s="234"/>
      <c r="G112" s="22"/>
      <c r="H112" s="22"/>
      <c r="I112" s="22"/>
      <c r="J112" s="343"/>
      <c r="K112" s="343"/>
      <c r="L112" s="343"/>
      <c r="M112" s="343"/>
    </row>
    <row r="113" spans="1:13" x14ac:dyDescent="0.35">
      <c r="A113" s="234"/>
      <c r="B113" s="234"/>
      <c r="C113" s="234"/>
      <c r="D113" s="235"/>
      <c r="E113" s="234"/>
      <c r="F113" s="234"/>
      <c r="G113" s="22"/>
      <c r="H113" s="22"/>
      <c r="I113" s="22"/>
      <c r="J113" s="343"/>
      <c r="K113" s="343"/>
      <c r="L113" s="343"/>
      <c r="M113" s="343"/>
    </row>
    <row r="114" spans="1:13" x14ac:dyDescent="0.35">
      <c r="A114" s="234"/>
      <c r="B114" s="234"/>
      <c r="C114" s="234"/>
      <c r="D114" s="235"/>
      <c r="E114" s="234"/>
      <c r="F114" s="234"/>
      <c r="G114" s="22"/>
      <c r="H114" s="22"/>
      <c r="I114" s="22"/>
      <c r="J114" s="343"/>
      <c r="K114" s="343"/>
      <c r="L114" s="343"/>
      <c r="M114" s="343"/>
    </row>
    <row r="115" spans="1:13" x14ac:dyDescent="0.35">
      <c r="A115" s="234"/>
      <c r="B115" s="234"/>
      <c r="C115" s="234"/>
      <c r="D115" s="235"/>
      <c r="E115" s="234"/>
      <c r="F115" s="234"/>
      <c r="G115" s="22"/>
      <c r="H115" s="22"/>
      <c r="I115" s="22"/>
      <c r="J115" s="343"/>
      <c r="K115" s="343"/>
      <c r="L115" s="343"/>
      <c r="M115" s="343"/>
    </row>
    <row r="116" spans="1:13" x14ac:dyDescent="0.35">
      <c r="A116" s="234"/>
      <c r="B116" s="234"/>
      <c r="C116" s="234"/>
      <c r="D116" s="235"/>
      <c r="E116" s="234"/>
      <c r="F116" s="234"/>
      <c r="G116" s="22"/>
      <c r="H116" s="22"/>
      <c r="I116" s="22"/>
      <c r="J116" s="343"/>
      <c r="K116" s="343"/>
      <c r="L116" s="343"/>
      <c r="M116" s="343"/>
    </row>
    <row r="117" spans="1:13" x14ac:dyDescent="0.35">
      <c r="A117" s="234"/>
      <c r="B117" s="234"/>
      <c r="C117" s="234"/>
      <c r="D117" s="235"/>
      <c r="E117" s="234"/>
      <c r="F117" s="234"/>
      <c r="G117" s="22"/>
      <c r="H117" s="22"/>
      <c r="I117" s="22"/>
      <c r="J117" s="343"/>
      <c r="K117" s="343"/>
      <c r="L117" s="343"/>
      <c r="M117" s="343"/>
    </row>
    <row r="118" spans="1:13" x14ac:dyDescent="0.35">
      <c r="A118" s="234"/>
      <c r="B118" s="234"/>
      <c r="C118" s="234"/>
      <c r="D118" s="235"/>
      <c r="E118" s="234"/>
      <c r="F118" s="234"/>
      <c r="G118" s="22"/>
      <c r="H118" s="22"/>
      <c r="I118" s="22"/>
      <c r="J118" s="343"/>
      <c r="K118" s="343"/>
      <c r="L118" s="343"/>
      <c r="M118" s="343"/>
    </row>
    <row r="119" spans="1:13" x14ac:dyDescent="0.35">
      <c r="A119" s="234"/>
      <c r="B119" s="234"/>
      <c r="C119" s="234"/>
      <c r="D119" s="235"/>
      <c r="E119" s="234"/>
      <c r="F119" s="234"/>
      <c r="G119" s="22"/>
      <c r="H119" s="22"/>
      <c r="I119" s="22"/>
      <c r="J119" s="343"/>
      <c r="K119" s="343"/>
      <c r="L119" s="343"/>
      <c r="M119" s="343"/>
    </row>
    <row r="120" spans="1:13" x14ac:dyDescent="0.35">
      <c r="A120" s="234"/>
      <c r="B120" s="234"/>
      <c r="C120" s="234"/>
      <c r="D120" s="235"/>
      <c r="E120" s="234"/>
      <c r="F120" s="234"/>
      <c r="G120" s="22"/>
      <c r="H120" s="22"/>
      <c r="I120" s="22"/>
      <c r="J120" s="343"/>
      <c r="K120" s="343"/>
      <c r="L120" s="343"/>
      <c r="M120" s="343"/>
    </row>
    <row r="121" spans="1:13" x14ac:dyDescent="0.35">
      <c r="A121" s="234"/>
      <c r="B121" s="234"/>
      <c r="C121" s="234"/>
      <c r="D121" s="235"/>
      <c r="E121" s="234"/>
      <c r="F121" s="234"/>
      <c r="G121" s="22"/>
      <c r="H121" s="22"/>
      <c r="I121" s="22"/>
      <c r="J121" s="343"/>
      <c r="K121" s="343"/>
      <c r="L121" s="343"/>
      <c r="M121" s="343"/>
    </row>
    <row r="122" spans="1:13" x14ac:dyDescent="0.35">
      <c r="A122" s="234"/>
      <c r="B122" s="234"/>
      <c r="C122" s="234"/>
      <c r="D122" s="235"/>
      <c r="E122" s="234"/>
      <c r="F122" s="234"/>
      <c r="G122" s="22"/>
      <c r="H122" s="22"/>
      <c r="I122" s="22"/>
      <c r="J122" s="343"/>
      <c r="K122" s="343"/>
      <c r="L122" s="343"/>
      <c r="M122" s="343"/>
    </row>
    <row r="123" spans="1:13" x14ac:dyDescent="0.35">
      <c r="A123" s="234"/>
      <c r="B123" s="234"/>
      <c r="C123" s="234"/>
      <c r="D123" s="235"/>
      <c r="E123" s="234"/>
      <c r="F123" s="234"/>
      <c r="G123" s="22"/>
      <c r="H123" s="22"/>
      <c r="I123" s="22"/>
      <c r="J123" s="343"/>
      <c r="K123" s="343"/>
      <c r="L123" s="343"/>
      <c r="M123" s="343"/>
    </row>
    <row r="124" spans="1:13" x14ac:dyDescent="0.35">
      <c r="A124" s="234"/>
      <c r="B124" s="234"/>
      <c r="C124" s="234"/>
      <c r="D124" s="235"/>
      <c r="E124" s="234"/>
      <c r="F124" s="234"/>
      <c r="G124" s="22"/>
      <c r="H124" s="22"/>
      <c r="I124" s="22"/>
      <c r="J124" s="343"/>
      <c r="K124" s="343"/>
      <c r="L124" s="343"/>
      <c r="M124" s="343"/>
    </row>
    <row r="125" spans="1:13" x14ac:dyDescent="0.35">
      <c r="A125" s="234"/>
      <c r="B125" s="234"/>
      <c r="C125" s="234"/>
      <c r="D125" s="235"/>
      <c r="E125" s="234"/>
      <c r="F125" s="234"/>
      <c r="G125" s="22"/>
      <c r="H125" s="22"/>
      <c r="I125" s="22"/>
      <c r="J125" s="343"/>
      <c r="K125" s="343"/>
      <c r="L125" s="343"/>
      <c r="M125" s="343"/>
    </row>
    <row r="126" spans="1:13" x14ac:dyDescent="0.35">
      <c r="A126" s="234"/>
      <c r="B126" s="234"/>
      <c r="C126" s="234"/>
      <c r="D126" s="235"/>
      <c r="E126" s="234"/>
      <c r="F126" s="234"/>
      <c r="G126" s="22"/>
      <c r="H126" s="22"/>
      <c r="I126" s="22"/>
      <c r="J126" s="343"/>
      <c r="K126" s="343"/>
      <c r="L126" s="343"/>
      <c r="M126" s="343"/>
    </row>
    <row r="127" spans="1:13" x14ac:dyDescent="0.35">
      <c r="A127" s="234"/>
      <c r="B127" s="234"/>
      <c r="C127" s="234"/>
      <c r="D127" s="235"/>
      <c r="E127" s="234"/>
      <c r="F127" s="234"/>
      <c r="G127" s="22"/>
      <c r="H127" s="22"/>
      <c r="I127" s="22"/>
      <c r="J127" s="343"/>
      <c r="K127" s="343"/>
      <c r="L127" s="343"/>
      <c r="M127" s="343"/>
    </row>
    <row r="128" spans="1:13" x14ac:dyDescent="0.35">
      <c r="A128" s="234"/>
      <c r="B128" s="234"/>
      <c r="C128" s="234"/>
      <c r="D128" s="235"/>
      <c r="E128" s="234"/>
      <c r="F128" s="234"/>
      <c r="G128" s="22"/>
      <c r="H128" s="22"/>
      <c r="I128" s="22"/>
      <c r="J128" s="343"/>
      <c r="K128" s="343"/>
      <c r="L128" s="343"/>
      <c r="M128" s="343"/>
    </row>
    <row r="129" spans="1:13" x14ac:dyDescent="0.35">
      <c r="A129" s="234"/>
      <c r="B129" s="234"/>
      <c r="C129" s="234"/>
      <c r="D129" s="235"/>
      <c r="E129" s="234"/>
      <c r="F129" s="234"/>
      <c r="G129" s="22"/>
      <c r="H129" s="22"/>
      <c r="I129" s="22"/>
      <c r="J129" s="343"/>
      <c r="K129" s="343"/>
      <c r="L129" s="343"/>
      <c r="M129" s="343"/>
    </row>
    <row r="130" spans="1:13" x14ac:dyDescent="0.35">
      <c r="G130" s="22"/>
      <c r="H130" s="22"/>
      <c r="I130" s="22"/>
      <c r="J130" s="343"/>
      <c r="K130" s="343"/>
      <c r="L130" s="343"/>
      <c r="M130" s="343"/>
    </row>
    <row r="131" spans="1:13" x14ac:dyDescent="0.35">
      <c r="G131" s="22"/>
      <c r="H131" s="22"/>
      <c r="I131" s="22"/>
      <c r="J131" s="343"/>
      <c r="K131" s="343"/>
      <c r="L131" s="343"/>
      <c r="M131" s="343"/>
    </row>
    <row r="132" spans="1:13" x14ac:dyDescent="0.35">
      <c r="G132" s="22"/>
      <c r="H132" s="22"/>
      <c r="I132" s="22"/>
      <c r="J132" s="343"/>
      <c r="K132" s="343"/>
      <c r="L132" s="343"/>
      <c r="M132" s="343"/>
    </row>
  </sheetData>
  <mergeCells count="12">
    <mergeCell ref="B69:D69"/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64:D64"/>
    <mergeCell ref="K20:M20"/>
  </mergeCells>
  <conditionalFormatting sqref="J77:M132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H74:J76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G74:G76">
    <cfRule type="cellIs" dxfId="13" priority="1" operator="lessThan">
      <formula>0</formula>
    </cfRule>
    <cfRule type="cellIs" dxfId="12" priority="2" operator="greaterThan">
      <formula>0</formula>
    </cfRule>
  </conditionalFormatting>
  <dataValidations count="5">
    <dataValidation type="list" allowBlank="1" showInputMessage="1" showErrorMessage="1" sqref="D16" xr:uid="{AED895DA-EFC3-4CE2-A8D6-98E0A21EFE07}">
      <formula1>"TOU, non-TOU"</formula1>
    </dataValidation>
    <dataValidation type="list" allowBlank="1" showInputMessage="1" showErrorMessage="1" sqref="D23 D28" xr:uid="{DD4CB6F5-5458-4F83-B2D0-51E0AB9D16C6}">
      <formula1>"per 30 days, per kWh, per kW, per kVA"</formula1>
    </dataValidation>
    <dataValidation type="list" allowBlank="1" showInputMessage="1" showErrorMessage="1" prompt="Select Charge Unit - monthly, per kWh, per kW" sqref="D65 D60 D70" xr:uid="{004437C6-A76B-4F2F-BEAA-0CCF10617DEA}">
      <formula1>"Monthly, per kWh, per kW"</formula1>
    </dataValidation>
    <dataValidation type="list" allowBlank="1" showInputMessage="1" showErrorMessage="1" sqref="E46:E47 E65 E70 E49:E60 E23:E34 E36:E44" xr:uid="{FDB91544-B882-4DCC-BA1A-86240EF2E52C}">
      <formula1>#REF!</formula1>
    </dataValidation>
    <dataValidation type="list" allowBlank="1" showInputMessage="1" showErrorMessage="1" prompt="Select Charge Unit - per 30 days, per kWh, per kW, per kVA." sqref="D46:D47 D49:D59 D29:D34 D24:D27 D36:D44" xr:uid="{0BD02991-2F11-4A10-8A82-C35F751BDDFF}">
      <formula1>"per 30 days, per kWh, per kW, per kVA"</formula1>
    </dataValidation>
  </dataValidations>
  <printOptions horizontalCentered="1" gridLines="1"/>
  <pageMargins left="0.70866141732283472" right="0.70866141732283472" top="1.7322834645669292" bottom="0.74803149606299213" header="0.31496062992125984" footer="0.35433070866141736"/>
  <pageSetup scale="43" fitToHeight="3" orientation="landscape" r:id="rId1"/>
  <headerFooter scaleWithDoc="0">
    <oddHeader>&amp;R&amp;7Toronto Hydro-Electric System Limited 
EB-2021-0060
Tab 4
Schedule 1
UPDATED: November 30, 2021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57150</xdr:colOff>
                    <xdr:row>16</xdr:row>
                    <xdr:rowOff>171450</xdr:rowOff>
                  </from>
                  <to>
                    <xdr:col>14</xdr:col>
                    <xdr:colOff>927100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38100</xdr:rowOff>
                  </from>
                  <to>
                    <xdr:col>8</xdr:col>
                    <xdr:colOff>1238250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7F9F-48AD-4A2F-AE68-DE5E1BB6D099}">
  <sheetPr>
    <pageSetUpPr fitToPage="1"/>
  </sheetPr>
  <dimension ref="A1:S176"/>
  <sheetViews>
    <sheetView topLeftCell="A12" zoomScale="60" zoomScaleNormal="60" workbookViewId="0">
      <selection activeCell="T142" sqref="T142"/>
    </sheetView>
  </sheetViews>
  <sheetFormatPr defaultColWidth="9.26953125" defaultRowHeight="14.5" x14ac:dyDescent="0.35"/>
  <cols>
    <col min="1" max="1" width="1.7265625" style="225" customWidth="1"/>
    <col min="2" max="2" width="141.7265625" style="225" customWidth="1"/>
    <col min="3" max="3" width="1.54296875" style="225" customWidth="1"/>
    <col min="4" max="4" width="21.26953125" style="348" bestFit="1" customWidth="1"/>
    <col min="5" max="5" width="1.1796875" style="225" customWidth="1"/>
    <col min="6" max="6" width="1.26953125" style="225" hidden="1" customWidth="1"/>
    <col min="7" max="7" width="14" style="225" customWidth="1"/>
    <col min="8" max="8" width="10.54296875" style="225" bestFit="1" customWidth="1"/>
    <col min="9" max="9" width="12.7265625" style="225" bestFit="1" customWidth="1"/>
    <col min="10" max="10" width="0.7265625" style="225" customWidth="1"/>
    <col min="11" max="11" width="10.7265625" style="225" bestFit="1" customWidth="1"/>
    <col min="12" max="12" width="9.26953125" style="225" bestFit="1" customWidth="1"/>
    <col min="13" max="13" width="12.54296875" style="225" bestFit="1" customWidth="1"/>
    <col min="14" max="14" width="0.54296875" style="225" customWidth="1"/>
    <col min="15" max="15" width="11.54296875" style="225" bestFit="1" customWidth="1"/>
    <col min="16" max="16" width="10" style="225" bestFit="1" customWidth="1"/>
    <col min="17" max="17" width="1.26953125" style="225" customWidth="1"/>
    <col min="18" max="18" width="0.7265625" style="225" customWidth="1"/>
    <col min="19" max="19" width="1.453125" style="225" customWidth="1"/>
    <col min="20" max="16384" width="9.26953125" style="225"/>
  </cols>
  <sheetData>
    <row r="1" spans="1:19" ht="20" x14ac:dyDescent="0.35">
      <c r="A1" s="222"/>
      <c r="B1" s="223"/>
      <c r="C1" s="223"/>
      <c r="D1" s="224"/>
      <c r="E1" s="223"/>
      <c r="F1" s="223"/>
      <c r="G1" s="223"/>
      <c r="H1" s="223"/>
      <c r="I1" s="222"/>
      <c r="J1" s="222"/>
      <c r="N1" s="225">
        <v>1</v>
      </c>
      <c r="O1" s="225">
        <v>1</v>
      </c>
    </row>
    <row r="2" spans="1:19" ht="17.5" x14ac:dyDescent="0.35">
      <c r="A2" s="227"/>
      <c r="B2" s="227"/>
      <c r="C2" s="227"/>
      <c r="D2" s="228"/>
      <c r="E2" s="227"/>
      <c r="F2" s="227"/>
      <c r="G2" s="227"/>
      <c r="H2" s="227"/>
      <c r="I2" s="222"/>
      <c r="J2" s="222"/>
      <c r="L2" s="226"/>
      <c r="M2" s="226"/>
      <c r="N2" s="226"/>
      <c r="O2" s="226"/>
      <c r="P2" s="226"/>
    </row>
    <row r="3" spans="1:19" ht="17.5" x14ac:dyDescent="0.35">
      <c r="A3" s="533"/>
      <c r="B3" s="533"/>
      <c r="C3" s="533"/>
      <c r="D3" s="533"/>
      <c r="E3" s="533"/>
      <c r="F3" s="533"/>
      <c r="G3" s="533"/>
      <c r="H3" s="533"/>
      <c r="I3" s="222"/>
      <c r="J3" s="222"/>
    </row>
    <row r="4" spans="1:19" ht="17.5" x14ac:dyDescent="0.35">
      <c r="A4" s="227"/>
      <c r="B4" s="227"/>
      <c r="C4" s="227"/>
      <c r="D4" s="228"/>
      <c r="E4" s="227"/>
      <c r="F4" s="229"/>
      <c r="G4" s="229"/>
      <c r="H4" s="229"/>
      <c r="I4" s="222"/>
      <c r="J4" s="222"/>
    </row>
    <row r="5" spans="1:19" ht="15.5" x14ac:dyDescent="0.35">
      <c r="A5" s="222"/>
      <c r="B5" s="222"/>
      <c r="C5" s="230"/>
      <c r="D5" s="231"/>
      <c r="E5" s="230"/>
      <c r="F5" s="222"/>
      <c r="G5" s="222"/>
      <c r="H5" s="222"/>
      <c r="I5" s="222"/>
      <c r="J5" s="222"/>
      <c r="K5" s="7"/>
      <c r="L5" s="7"/>
      <c r="M5" s="7"/>
      <c r="N5" s="7"/>
      <c r="O5" s="7"/>
      <c r="P5" s="7"/>
      <c r="Q5" s="7"/>
    </row>
    <row r="6" spans="1:19" x14ac:dyDescent="0.35">
      <c r="A6" s="222"/>
      <c r="B6" s="222"/>
      <c r="C6" s="222"/>
      <c r="D6" s="232"/>
      <c r="E6" s="222"/>
      <c r="F6" s="222"/>
      <c r="G6" s="222"/>
      <c r="H6" s="222"/>
      <c r="I6" s="222"/>
      <c r="J6" s="222"/>
      <c r="K6" s="7"/>
      <c r="L6" s="7"/>
      <c r="M6" s="7"/>
      <c r="N6" s="7"/>
      <c r="O6" s="7"/>
      <c r="P6" s="7"/>
      <c r="Q6" s="7"/>
    </row>
    <row r="7" spans="1:19" x14ac:dyDescent="0.35">
      <c r="A7" s="222"/>
      <c r="B7" s="222"/>
      <c r="C7" s="222"/>
      <c r="D7" s="232"/>
      <c r="E7" s="222"/>
      <c r="F7" s="222"/>
      <c r="G7" s="222"/>
      <c r="H7" s="222"/>
      <c r="I7" s="222"/>
      <c r="J7" s="222"/>
      <c r="K7" s="7"/>
      <c r="L7" s="7"/>
      <c r="M7" s="7"/>
      <c r="N7" s="7"/>
      <c r="O7" s="7"/>
      <c r="P7" s="7"/>
      <c r="Q7" s="7"/>
    </row>
    <row r="8" spans="1:19" x14ac:dyDescent="0.35">
      <c r="A8" s="233"/>
      <c r="B8" s="222"/>
      <c r="C8" s="222"/>
      <c r="D8" s="232"/>
      <c r="E8" s="222"/>
      <c r="F8" s="222"/>
      <c r="G8" s="222"/>
      <c r="H8" s="222"/>
      <c r="I8" s="222"/>
      <c r="J8" s="222"/>
      <c r="K8" s="7"/>
      <c r="L8" s="7"/>
      <c r="M8" s="7"/>
      <c r="N8" s="7"/>
      <c r="O8" s="7"/>
      <c r="P8" s="7"/>
      <c r="Q8" s="7"/>
    </row>
    <row r="9" spans="1:19" x14ac:dyDescent="0.35">
      <c r="A9" s="234"/>
      <c r="B9" s="234"/>
      <c r="C9" s="234"/>
      <c r="D9" s="235"/>
      <c r="E9" s="234"/>
      <c r="F9" s="234"/>
      <c r="G9" s="234"/>
      <c r="H9" s="234"/>
      <c r="K9" s="7"/>
      <c r="L9" s="7"/>
      <c r="M9" s="7"/>
      <c r="N9" s="7"/>
      <c r="O9" s="7"/>
      <c r="P9" s="7"/>
      <c r="Q9" s="7"/>
    </row>
    <row r="10" spans="1:19" ht="18" x14ac:dyDescent="0.4">
      <c r="A10" s="234"/>
      <c r="B10" s="532" t="s">
        <v>0</v>
      </c>
      <c r="C10" s="532"/>
      <c r="D10" s="532"/>
      <c r="E10" s="532"/>
      <c r="F10" s="532"/>
      <c r="G10" s="532"/>
      <c r="H10" s="532"/>
      <c r="I10" s="532"/>
      <c r="J10" s="532"/>
      <c r="K10" s="7"/>
      <c r="L10" s="7"/>
      <c r="M10" s="7"/>
      <c r="N10" s="7"/>
      <c r="O10" s="7"/>
      <c r="P10" s="7"/>
      <c r="Q10" s="7"/>
    </row>
    <row r="11" spans="1:19" ht="18" x14ac:dyDescent="0.4">
      <c r="A11" s="234"/>
      <c r="B11" s="532" t="s">
        <v>1</v>
      </c>
      <c r="C11" s="532"/>
      <c r="D11" s="532"/>
      <c r="E11" s="532"/>
      <c r="F11" s="532"/>
      <c r="G11" s="532"/>
      <c r="H11" s="532"/>
      <c r="I11" s="532"/>
      <c r="J11" s="532"/>
      <c r="K11" s="7"/>
      <c r="L11" s="7"/>
      <c r="M11" s="7"/>
      <c r="N11" s="7"/>
      <c r="O11" s="7"/>
      <c r="P11" s="7"/>
      <c r="Q11" s="7"/>
    </row>
    <row r="12" spans="1:19" x14ac:dyDescent="0.35">
      <c r="A12" s="234"/>
      <c r="B12" s="234"/>
      <c r="C12" s="234"/>
      <c r="D12" s="235"/>
      <c r="E12" s="234"/>
      <c r="F12" s="234"/>
      <c r="G12" s="234"/>
      <c r="H12" s="234"/>
      <c r="K12" s="7"/>
      <c r="L12" s="7"/>
      <c r="M12" s="7"/>
      <c r="N12" s="7"/>
      <c r="O12" s="7"/>
      <c r="P12" s="7"/>
      <c r="Q12" s="7"/>
    </row>
    <row r="13" spans="1:19" x14ac:dyDescent="0.35">
      <c r="A13" s="234"/>
      <c r="B13" s="234"/>
      <c r="C13" s="234"/>
      <c r="D13" s="235"/>
      <c r="E13" s="234"/>
      <c r="F13" s="234"/>
      <c r="G13" s="234"/>
      <c r="H13" s="234"/>
      <c r="K13" s="7"/>
      <c r="L13" s="7"/>
      <c r="M13" s="7"/>
      <c r="N13" s="7"/>
      <c r="O13" s="7"/>
      <c r="P13" s="7"/>
      <c r="Q13" s="7"/>
    </row>
    <row r="14" spans="1:19" ht="15.5" x14ac:dyDescent="0.35">
      <c r="A14" s="234"/>
      <c r="B14" s="236" t="s">
        <v>2</v>
      </c>
      <c r="C14" s="234"/>
      <c r="D14" s="534" t="s">
        <v>91</v>
      </c>
      <c r="E14" s="534"/>
      <c r="F14" s="534"/>
      <c r="G14" s="534"/>
      <c r="H14" s="534"/>
      <c r="I14" s="534"/>
      <c r="J14" s="534"/>
      <c r="K14" s="7"/>
      <c r="L14" s="7"/>
      <c r="M14" s="7"/>
      <c r="N14" s="7"/>
      <c r="O14" s="7"/>
      <c r="P14" s="7"/>
      <c r="Q14" s="7"/>
    </row>
    <row r="15" spans="1:19" ht="15.5" x14ac:dyDescent="0.35">
      <c r="A15" s="234"/>
      <c r="B15" s="236"/>
      <c r="C15" s="234"/>
      <c r="D15" s="474"/>
      <c r="E15" s="475"/>
      <c r="F15" s="239"/>
      <c r="G15" s="239"/>
      <c r="H15" s="239"/>
      <c r="I15" s="239"/>
      <c r="J15" s="239"/>
      <c r="K15" s="240"/>
      <c r="L15" s="240"/>
      <c r="M15" s="239"/>
      <c r="N15" s="240"/>
      <c r="O15" s="240"/>
      <c r="P15" s="240"/>
      <c r="Q15" s="240"/>
      <c r="R15" s="240"/>
      <c r="S15" s="240"/>
    </row>
    <row r="16" spans="1:19" ht="15.5" x14ac:dyDescent="0.35">
      <c r="A16" s="234"/>
      <c r="B16" s="237"/>
      <c r="C16" s="234"/>
      <c r="D16" s="238"/>
      <c r="E16" s="238"/>
      <c r="F16" s="239"/>
      <c r="G16" s="471" t="s">
        <v>92</v>
      </c>
      <c r="H16" s="239"/>
      <c r="I16" s="242"/>
      <c r="J16" s="239"/>
      <c r="K16" s="243"/>
      <c r="L16" s="240"/>
      <c r="M16" s="242"/>
      <c r="N16" s="240"/>
      <c r="O16" s="244"/>
      <c r="P16" s="245"/>
      <c r="Q16" s="240"/>
      <c r="R16" s="240"/>
      <c r="S16" s="240"/>
    </row>
    <row r="17" spans="1:19" ht="15.5" x14ac:dyDescent="0.35">
      <c r="A17" s="234"/>
      <c r="B17" s="236" t="s">
        <v>4</v>
      </c>
      <c r="C17" s="234"/>
      <c r="D17" s="241" t="s">
        <v>73</v>
      </c>
      <c r="E17" s="238"/>
      <c r="F17" s="238"/>
      <c r="G17" s="439">
        <v>16000</v>
      </c>
      <c r="H17" s="437" t="s">
        <v>93</v>
      </c>
      <c r="I17" s="476"/>
      <c r="J17" s="238"/>
    </row>
    <row r="18" spans="1:19" ht="15.5" x14ac:dyDescent="0.35">
      <c r="A18" s="234"/>
      <c r="B18" s="237"/>
      <c r="C18" s="234"/>
      <c r="D18" s="477"/>
      <c r="E18" s="238"/>
      <c r="F18" s="238"/>
      <c r="G18" s="439">
        <v>2700</v>
      </c>
      <c r="H18" s="437" t="s">
        <v>75</v>
      </c>
      <c r="I18" s="238"/>
      <c r="J18" s="238"/>
    </row>
    <row r="19" spans="1:19" x14ac:dyDescent="0.35">
      <c r="A19" s="234"/>
      <c r="B19" s="246"/>
      <c r="C19" s="234"/>
      <c r="D19" s="247"/>
      <c r="E19" s="248"/>
      <c r="F19" s="234"/>
      <c r="G19" s="439">
        <v>2700</v>
      </c>
      <c r="H19" s="248" t="s">
        <v>76</v>
      </c>
      <c r="I19" s="234"/>
      <c r="J19" s="234"/>
    </row>
    <row r="20" spans="1:19" x14ac:dyDescent="0.35">
      <c r="A20" s="234"/>
      <c r="B20" s="478"/>
      <c r="C20" s="234"/>
      <c r="D20" s="247" t="s">
        <v>6</v>
      </c>
      <c r="E20" s="234"/>
      <c r="F20" s="234"/>
      <c r="G20" s="439">
        <v>955000</v>
      </c>
      <c r="H20" s="437" t="s">
        <v>7</v>
      </c>
      <c r="I20" s="234"/>
      <c r="J20" s="234"/>
      <c r="M20" s="440"/>
    </row>
    <row r="21" spans="1:19" s="22" customFormat="1" x14ac:dyDescent="0.35">
      <c r="A21" s="20"/>
      <c r="B21" s="158"/>
      <c r="C21" s="20"/>
      <c r="D21" s="51"/>
      <c r="E21" s="50"/>
      <c r="F21" s="20"/>
      <c r="G21" s="523" t="s">
        <v>8</v>
      </c>
      <c r="H21" s="524"/>
      <c r="I21" s="525"/>
      <c r="J21" s="20"/>
      <c r="K21" s="523" t="s">
        <v>9</v>
      </c>
      <c r="L21" s="524"/>
      <c r="M21" s="525"/>
      <c r="N21" s="20"/>
      <c r="O21" s="523" t="s">
        <v>10</v>
      </c>
      <c r="P21" s="525"/>
      <c r="Q21" s="251"/>
      <c r="R21" s="251"/>
    </row>
    <row r="22" spans="1:19" x14ac:dyDescent="0.35">
      <c r="A22" s="234"/>
      <c r="B22" s="252"/>
      <c r="C22" s="234"/>
      <c r="D22" s="526" t="s">
        <v>11</v>
      </c>
      <c r="E22" s="247"/>
      <c r="F22" s="234"/>
      <c r="G22" s="256" t="s">
        <v>12</v>
      </c>
      <c r="H22" s="254" t="s">
        <v>13</v>
      </c>
      <c r="I22" s="255" t="s">
        <v>14</v>
      </c>
      <c r="J22" s="234"/>
      <c r="K22" s="256" t="s">
        <v>12</v>
      </c>
      <c r="L22" s="254" t="s">
        <v>13</v>
      </c>
      <c r="M22" s="255" t="s">
        <v>14</v>
      </c>
      <c r="N22" s="234"/>
      <c r="O22" s="528" t="s">
        <v>15</v>
      </c>
      <c r="P22" s="530" t="s">
        <v>16</v>
      </c>
      <c r="Q22" s="240"/>
      <c r="R22" s="240"/>
    </row>
    <row r="23" spans="1:19" x14ac:dyDescent="0.35">
      <c r="A23" s="234"/>
      <c r="B23" s="252"/>
      <c r="C23" s="234"/>
      <c r="D23" s="527"/>
      <c r="E23" s="247"/>
      <c r="F23" s="234"/>
      <c r="G23" s="259" t="s">
        <v>17</v>
      </c>
      <c r="H23" s="258"/>
      <c r="I23" s="258" t="s">
        <v>17</v>
      </c>
      <c r="J23" s="234"/>
      <c r="K23" s="259" t="s">
        <v>17</v>
      </c>
      <c r="L23" s="258"/>
      <c r="M23" s="258" t="s">
        <v>17</v>
      </c>
      <c r="N23" s="234"/>
      <c r="O23" s="529"/>
      <c r="P23" s="531"/>
      <c r="Q23" s="240"/>
      <c r="R23" s="240"/>
    </row>
    <row r="24" spans="1:19" s="22" customFormat="1" x14ac:dyDescent="0.35">
      <c r="A24" s="20"/>
      <c r="B24" s="57" t="s">
        <v>94</v>
      </c>
      <c r="C24" s="58"/>
      <c r="D24" s="59" t="s">
        <v>95</v>
      </c>
      <c r="E24" s="58"/>
      <c r="F24" s="27"/>
      <c r="G24" s="60">
        <v>1.63</v>
      </c>
      <c r="H24" s="479">
        <f>+$G$17</f>
        <v>16000</v>
      </c>
      <c r="I24" s="62">
        <f t="shared" ref="I24" si="0">H24*G24</f>
        <v>26080</v>
      </c>
      <c r="J24" s="63"/>
      <c r="K24" s="60">
        <v>1.65</v>
      </c>
      <c r="L24" s="61">
        <f>+$G$17</f>
        <v>16000</v>
      </c>
      <c r="M24" s="62">
        <f t="shared" ref="M24" si="1">L24*K24</f>
        <v>26400</v>
      </c>
      <c r="N24" s="63"/>
      <c r="O24" s="64">
        <f t="shared" ref="O24:O30" si="2">M24-I24</f>
        <v>320</v>
      </c>
      <c r="P24" s="65">
        <f t="shared" ref="P24:P30" si="3">IF(OR(I24=0,M24=0),"",(O24/I24))</f>
        <v>1.2269938650306749E-2</v>
      </c>
      <c r="Q24" s="66"/>
      <c r="R24" s="66"/>
      <c r="S24" s="260"/>
    </row>
    <row r="25" spans="1:19" x14ac:dyDescent="0.35">
      <c r="A25" s="234"/>
      <c r="B25" s="261" t="s">
        <v>30</v>
      </c>
      <c r="C25" s="262"/>
      <c r="D25" s="263" t="s">
        <v>77</v>
      </c>
      <c r="E25" s="262"/>
      <c r="F25" s="264"/>
      <c r="G25" s="104">
        <v>36.392299999999999</v>
      </c>
      <c r="H25" s="360">
        <f t="shared" ref="H25:H32" si="4">$G$19</f>
        <v>2700</v>
      </c>
      <c r="I25" s="274">
        <f>H25*G25</f>
        <v>98259.209999999992</v>
      </c>
      <c r="J25" s="264"/>
      <c r="K25" s="104">
        <v>36.9345</v>
      </c>
      <c r="L25" s="360">
        <f t="shared" ref="L25:L32" si="5">$G$19</f>
        <v>2700</v>
      </c>
      <c r="M25" s="274">
        <f>L25*K25</f>
        <v>99723.15</v>
      </c>
      <c r="N25" s="264"/>
      <c r="O25" s="268">
        <f t="shared" si="2"/>
        <v>1463.9400000000023</v>
      </c>
      <c r="P25" s="269">
        <f t="shared" si="3"/>
        <v>1.4898756055539246E-2</v>
      </c>
      <c r="Q25" s="240"/>
      <c r="R25" s="240"/>
    </row>
    <row r="26" spans="1:19" x14ac:dyDescent="0.35">
      <c r="A26" s="234"/>
      <c r="B26" s="261" t="s">
        <v>22</v>
      </c>
      <c r="C26" s="262"/>
      <c r="D26" s="263" t="s">
        <v>77</v>
      </c>
      <c r="E26" s="262"/>
      <c r="F26" s="264"/>
      <c r="G26" s="300">
        <v>-2.4094000000000002</v>
      </c>
      <c r="H26" s="360">
        <f t="shared" si="4"/>
        <v>2700</v>
      </c>
      <c r="I26" s="267">
        <f t="shared" ref="I26:I34" si="6">H26*G26</f>
        <v>-6505.38</v>
      </c>
      <c r="J26" s="264"/>
      <c r="K26" s="300">
        <v>0</v>
      </c>
      <c r="L26" s="360">
        <f t="shared" si="5"/>
        <v>2700</v>
      </c>
      <c r="M26" s="267">
        <f t="shared" ref="M26:M34" si="7">L26*K26</f>
        <v>0</v>
      </c>
      <c r="N26" s="264"/>
      <c r="O26" s="268">
        <f t="shared" si="2"/>
        <v>6505.38</v>
      </c>
      <c r="P26" s="269" t="str">
        <f t="shared" si="3"/>
        <v/>
      </c>
      <c r="Q26" s="240"/>
      <c r="R26" s="240"/>
    </row>
    <row r="27" spans="1:19" x14ac:dyDescent="0.35">
      <c r="A27" s="234"/>
      <c r="B27" s="261" t="s">
        <v>23</v>
      </c>
      <c r="C27" s="262"/>
      <c r="D27" s="263" t="s">
        <v>77</v>
      </c>
      <c r="E27" s="262"/>
      <c r="F27" s="264"/>
      <c r="G27" s="300">
        <v>-0.38600000000000001</v>
      </c>
      <c r="H27" s="360">
        <f t="shared" si="4"/>
        <v>2700</v>
      </c>
      <c r="I27" s="267">
        <f t="shared" si="6"/>
        <v>-1042.2</v>
      </c>
      <c r="J27" s="264"/>
      <c r="K27" s="300">
        <v>0</v>
      </c>
      <c r="L27" s="360">
        <f t="shared" si="5"/>
        <v>2700</v>
      </c>
      <c r="M27" s="267">
        <f t="shared" si="7"/>
        <v>0</v>
      </c>
      <c r="N27" s="264"/>
      <c r="O27" s="268">
        <f t="shared" si="2"/>
        <v>1042.2</v>
      </c>
      <c r="P27" s="269" t="str">
        <f t="shared" si="3"/>
        <v/>
      </c>
      <c r="Q27" s="240"/>
      <c r="R27" s="240"/>
    </row>
    <row r="28" spans="1:19" x14ac:dyDescent="0.35">
      <c r="A28" s="234"/>
      <c r="B28" s="261" t="s">
        <v>24</v>
      </c>
      <c r="C28" s="262"/>
      <c r="D28" s="263" t="s">
        <v>77</v>
      </c>
      <c r="E28" s="262"/>
      <c r="F28" s="264"/>
      <c r="G28" s="300">
        <v>-1.2E-2</v>
      </c>
      <c r="H28" s="360">
        <f t="shared" si="4"/>
        <v>2700</v>
      </c>
      <c r="I28" s="267">
        <f t="shared" si="6"/>
        <v>-32.4</v>
      </c>
      <c r="J28" s="264"/>
      <c r="K28" s="300">
        <v>-1.2E-2</v>
      </c>
      <c r="L28" s="360">
        <f t="shared" si="5"/>
        <v>2700</v>
      </c>
      <c r="M28" s="267">
        <f t="shared" si="7"/>
        <v>-32.4</v>
      </c>
      <c r="N28" s="264"/>
      <c r="O28" s="268">
        <f t="shared" si="2"/>
        <v>0</v>
      </c>
      <c r="P28" s="269">
        <f t="shared" si="3"/>
        <v>0</v>
      </c>
      <c r="Q28" s="240"/>
      <c r="R28" s="240"/>
    </row>
    <row r="29" spans="1:19" x14ac:dyDescent="0.35">
      <c r="A29" s="234"/>
      <c r="B29" s="261" t="s">
        <v>64</v>
      </c>
      <c r="C29" s="262"/>
      <c r="D29" s="263" t="s">
        <v>77</v>
      </c>
      <c r="E29" s="262"/>
      <c r="F29" s="264"/>
      <c r="G29" s="300">
        <v>0</v>
      </c>
      <c r="H29" s="360">
        <f t="shared" si="4"/>
        <v>2700</v>
      </c>
      <c r="I29" s="267">
        <f t="shared" si="6"/>
        <v>0</v>
      </c>
      <c r="J29" s="264"/>
      <c r="K29" s="300">
        <v>0</v>
      </c>
      <c r="L29" s="360">
        <f t="shared" si="5"/>
        <v>2700</v>
      </c>
      <c r="M29" s="267">
        <f t="shared" si="7"/>
        <v>0</v>
      </c>
      <c r="N29" s="264"/>
      <c r="O29" s="268">
        <f t="shared" si="2"/>
        <v>0</v>
      </c>
      <c r="P29" s="269" t="str">
        <f t="shared" si="3"/>
        <v/>
      </c>
      <c r="Q29" s="240"/>
      <c r="R29" s="240"/>
    </row>
    <row r="30" spans="1:19" x14ac:dyDescent="0.35">
      <c r="A30" s="234"/>
      <c r="B30" s="261" t="s">
        <v>26</v>
      </c>
      <c r="C30" s="262"/>
      <c r="D30" s="263" t="s">
        <v>77</v>
      </c>
      <c r="E30" s="262"/>
      <c r="F30" s="264"/>
      <c r="G30" s="359">
        <v>0</v>
      </c>
      <c r="H30" s="360">
        <f t="shared" ref="H30" si="8">$G$18</f>
        <v>2700</v>
      </c>
      <c r="I30" s="267">
        <f t="shared" si="6"/>
        <v>0</v>
      </c>
      <c r="J30" s="264"/>
      <c r="K30" s="359">
        <v>0</v>
      </c>
      <c r="L30" s="360">
        <f t="shared" ref="L30" si="9">$G$18</f>
        <v>2700</v>
      </c>
      <c r="M30" s="267">
        <f t="shared" si="7"/>
        <v>0</v>
      </c>
      <c r="N30" s="264"/>
      <c r="O30" s="268">
        <f t="shared" si="2"/>
        <v>0</v>
      </c>
      <c r="P30" s="269" t="str">
        <f t="shared" si="3"/>
        <v/>
      </c>
      <c r="Q30" s="240"/>
      <c r="R30" s="240"/>
    </row>
    <row r="31" spans="1:19" x14ac:dyDescent="0.35">
      <c r="A31" s="234"/>
      <c r="B31" s="261" t="s">
        <v>27</v>
      </c>
      <c r="C31" s="262"/>
      <c r="D31" s="263" t="s">
        <v>77</v>
      </c>
      <c r="E31" s="262"/>
      <c r="F31" s="264"/>
      <c r="G31" s="300">
        <v>0</v>
      </c>
      <c r="H31" s="360">
        <f t="shared" si="4"/>
        <v>2700</v>
      </c>
      <c r="I31" s="267">
        <f t="shared" si="6"/>
        <v>0</v>
      </c>
      <c r="J31" s="264"/>
      <c r="K31" s="300">
        <v>-2.0478999999999998</v>
      </c>
      <c r="L31" s="360">
        <f t="shared" si="5"/>
        <v>2700</v>
      </c>
      <c r="M31" s="267">
        <f t="shared" si="7"/>
        <v>-5529.33</v>
      </c>
      <c r="N31" s="264"/>
      <c r="O31" s="268">
        <f>M31-I31</f>
        <v>-5529.33</v>
      </c>
      <c r="P31" s="269" t="str">
        <f>IF(OR(I31=0,M31=0),"",(O31/I31))</f>
        <v/>
      </c>
      <c r="Q31" s="240"/>
      <c r="R31" s="240"/>
    </row>
    <row r="32" spans="1:19" x14ac:dyDescent="0.35">
      <c r="A32" s="234"/>
      <c r="B32" s="261" t="s">
        <v>78</v>
      </c>
      <c r="C32" s="262"/>
      <c r="D32" s="263" t="s">
        <v>77</v>
      </c>
      <c r="E32" s="262"/>
      <c r="F32" s="264"/>
      <c r="G32" s="300">
        <v>-0.39140000000000003</v>
      </c>
      <c r="H32" s="360">
        <f t="shared" si="4"/>
        <v>2700</v>
      </c>
      <c r="I32" s="267">
        <f t="shared" si="6"/>
        <v>-1056.78</v>
      </c>
      <c r="J32" s="264"/>
      <c r="K32" s="300">
        <v>-0.39140000000000003</v>
      </c>
      <c r="L32" s="360">
        <f t="shared" si="5"/>
        <v>2700</v>
      </c>
      <c r="M32" s="267">
        <f t="shared" si="7"/>
        <v>-1056.78</v>
      </c>
      <c r="N32" s="264"/>
      <c r="O32" s="268">
        <f>M32-I32</f>
        <v>0</v>
      </c>
      <c r="P32" s="269">
        <f>IF(OR(I32=0,M32=0),"",(O32/I32))</f>
        <v>0</v>
      </c>
      <c r="Q32" s="240"/>
      <c r="R32" s="240"/>
    </row>
    <row r="33" spans="1:19" x14ac:dyDescent="0.35">
      <c r="A33" s="234"/>
      <c r="B33" s="261" t="s">
        <v>29</v>
      </c>
      <c r="C33" s="262"/>
      <c r="D33" s="263" t="s">
        <v>19</v>
      </c>
      <c r="E33" s="262"/>
      <c r="F33" s="264"/>
      <c r="G33" s="265">
        <v>0</v>
      </c>
      <c r="H33" s="273">
        <f>+$G$17</f>
        <v>16000</v>
      </c>
      <c r="I33" s="267">
        <f t="shared" si="6"/>
        <v>0</v>
      </c>
      <c r="J33" s="264"/>
      <c r="K33" s="265">
        <v>0</v>
      </c>
      <c r="L33" s="273">
        <f>+$G$17</f>
        <v>16000</v>
      </c>
      <c r="M33" s="267">
        <f t="shared" si="7"/>
        <v>0</v>
      </c>
      <c r="N33" s="264"/>
      <c r="O33" s="268">
        <f t="shared" ref="O33:O57" si="10">M33-I33</f>
        <v>0</v>
      </c>
      <c r="P33" s="269" t="str">
        <f t="shared" ref="P33:P57" si="11">IF(OR(I33=0,M33=0),"",(O33/I33))</f>
        <v/>
      </c>
      <c r="Q33" s="240"/>
      <c r="R33" s="240"/>
    </row>
    <row r="34" spans="1:19" x14ac:dyDescent="0.35">
      <c r="A34" s="234"/>
      <c r="B34" s="261" t="s">
        <v>29</v>
      </c>
      <c r="C34" s="262"/>
      <c r="D34" s="263" t="s">
        <v>77</v>
      </c>
      <c r="E34" s="262"/>
      <c r="F34" s="264"/>
      <c r="G34" s="300">
        <v>-8.7900000000000006E-2</v>
      </c>
      <c r="H34" s="360">
        <f t="shared" ref="H34" si="12">$G$18</f>
        <v>2700</v>
      </c>
      <c r="I34" s="267">
        <f t="shared" si="6"/>
        <v>-237.33</v>
      </c>
      <c r="J34" s="264"/>
      <c r="K34" s="300">
        <v>0</v>
      </c>
      <c r="L34" s="360">
        <f t="shared" ref="L34" si="13">$G$18</f>
        <v>2700</v>
      </c>
      <c r="M34" s="267">
        <f t="shared" si="7"/>
        <v>0</v>
      </c>
      <c r="N34" s="264"/>
      <c r="O34" s="268">
        <f t="shared" si="10"/>
        <v>237.33</v>
      </c>
      <c r="P34" s="269" t="str">
        <f t="shared" si="11"/>
        <v/>
      </c>
      <c r="Q34" s="240"/>
      <c r="R34" s="240"/>
    </row>
    <row r="35" spans="1:19" x14ac:dyDescent="0.35">
      <c r="A35" s="234"/>
      <c r="B35" s="498" t="s">
        <v>33</v>
      </c>
      <c r="C35" s="406"/>
      <c r="D35" s="407"/>
      <c r="E35" s="406"/>
      <c r="F35" s="408"/>
      <c r="G35" s="409"/>
      <c r="H35" s="410"/>
      <c r="I35" s="411">
        <f>SUM(I24:I34)</f>
        <v>115465.12</v>
      </c>
      <c r="J35" s="408"/>
      <c r="K35" s="409"/>
      <c r="L35" s="410"/>
      <c r="M35" s="411">
        <f>SUM(M24:M34)</f>
        <v>119504.64</v>
      </c>
      <c r="N35" s="408"/>
      <c r="O35" s="412">
        <f t="shared" si="10"/>
        <v>4039.5200000000041</v>
      </c>
      <c r="P35" s="413">
        <f t="shared" si="11"/>
        <v>3.4984764230098268E-2</v>
      </c>
      <c r="Q35" s="240"/>
      <c r="R35" s="240"/>
    </row>
    <row r="36" spans="1:19" x14ac:dyDescent="0.35">
      <c r="A36" s="234"/>
      <c r="B36" s="67" t="s">
        <v>34</v>
      </c>
      <c r="C36" s="262"/>
      <c r="D36" s="263" t="s">
        <v>31</v>
      </c>
      <c r="E36" s="262"/>
      <c r="F36" s="264"/>
      <c r="G36" s="480">
        <f>+$G$57</f>
        <v>0.26889999999999997</v>
      </c>
      <c r="H36" s="273">
        <f>$G$20*(1+G70)-$G$20</f>
        <v>28172.500000000116</v>
      </c>
      <c r="I36" s="267">
        <f>H36*G36</f>
        <v>7575.5852500000301</v>
      </c>
      <c r="J36" s="264"/>
      <c r="K36" s="480">
        <f>+$G$57</f>
        <v>0.26889999999999997</v>
      </c>
      <c r="L36" s="273">
        <f>$G$20*(1+K70)-$G$20</f>
        <v>28172.500000000116</v>
      </c>
      <c r="M36" s="267">
        <f>L36*K36</f>
        <v>7575.5852500000301</v>
      </c>
      <c r="N36" s="264"/>
      <c r="O36" s="268">
        <f t="shared" si="10"/>
        <v>0</v>
      </c>
      <c r="P36" s="269">
        <f t="shared" si="11"/>
        <v>0</v>
      </c>
      <c r="Q36" s="240"/>
      <c r="R36" s="240"/>
    </row>
    <row r="37" spans="1:19" s="22" customFormat="1" x14ac:dyDescent="0.35">
      <c r="A37" s="20"/>
      <c r="B37" s="73" t="s">
        <v>35</v>
      </c>
      <c r="C37" s="58"/>
      <c r="D37" s="59" t="s">
        <v>77</v>
      </c>
      <c r="E37" s="58"/>
      <c r="F37" s="27"/>
      <c r="G37" s="442">
        <v>0.1158</v>
      </c>
      <c r="H37" s="72">
        <f>$G$19</f>
        <v>2700</v>
      </c>
      <c r="I37" s="70">
        <f>H37*G37</f>
        <v>312.66000000000003</v>
      </c>
      <c r="J37" s="63"/>
      <c r="K37" s="87"/>
      <c r="L37" s="88"/>
      <c r="M37" s="267">
        <f t="shared" ref="M37:M42" si="14">L37*K37</f>
        <v>0</v>
      </c>
      <c r="N37" s="63"/>
      <c r="O37" s="268">
        <f t="shared" si="10"/>
        <v>-312.66000000000003</v>
      </c>
      <c r="P37" s="269" t="str">
        <f t="shared" si="11"/>
        <v/>
      </c>
      <c r="Q37" s="66"/>
      <c r="R37" s="66"/>
      <c r="S37" s="260"/>
    </row>
    <row r="38" spans="1:19" s="22" customFormat="1" x14ac:dyDescent="0.35">
      <c r="A38" s="20"/>
      <c r="B38" s="73" t="s">
        <v>36</v>
      </c>
      <c r="C38" s="58"/>
      <c r="D38" s="59" t="s">
        <v>77</v>
      </c>
      <c r="E38" s="58"/>
      <c r="F38" s="27"/>
      <c r="G38" s="442">
        <v>0.14019999999999999</v>
      </c>
      <c r="H38" s="72">
        <f>$G$19</f>
        <v>2700</v>
      </c>
      <c r="I38" s="70">
        <f t="shared" ref="I38" si="15">H38*G38</f>
        <v>378.53999999999996</v>
      </c>
      <c r="J38" s="63"/>
      <c r="K38" s="87"/>
      <c r="L38" s="88"/>
      <c r="M38" s="267">
        <f t="shared" si="14"/>
        <v>0</v>
      </c>
      <c r="N38" s="63"/>
      <c r="O38" s="268">
        <f t="shared" si="10"/>
        <v>-378.53999999999996</v>
      </c>
      <c r="P38" s="269" t="str">
        <f t="shared" si="11"/>
        <v/>
      </c>
      <c r="Q38" s="66"/>
      <c r="R38" s="66"/>
      <c r="S38" s="260"/>
    </row>
    <row r="39" spans="1:19" s="22" customFormat="1" x14ac:dyDescent="0.35">
      <c r="A39" s="20"/>
      <c r="B39" s="73" t="s">
        <v>37</v>
      </c>
      <c r="C39" s="58"/>
      <c r="D39" s="59" t="s">
        <v>77</v>
      </c>
      <c r="E39" s="58"/>
      <c r="F39" s="27"/>
      <c r="G39" s="442">
        <v>-3.0499999999999999E-2</v>
      </c>
      <c r="H39" s="72">
        <f>$G$19</f>
        <v>2700</v>
      </c>
      <c r="I39" s="70">
        <f>H39*G39</f>
        <v>-82.35</v>
      </c>
      <c r="J39" s="63"/>
      <c r="K39" s="87"/>
      <c r="L39" s="88"/>
      <c r="M39" s="267">
        <f t="shared" si="14"/>
        <v>0</v>
      </c>
      <c r="N39" s="63"/>
      <c r="O39" s="268">
        <f t="shared" si="10"/>
        <v>82.35</v>
      </c>
      <c r="P39" s="269" t="str">
        <f t="shared" si="11"/>
        <v/>
      </c>
      <c r="Q39" s="66"/>
      <c r="R39" s="66"/>
      <c r="S39" s="260"/>
    </row>
    <row r="40" spans="1:19" s="22" customFormat="1" x14ac:dyDescent="0.35">
      <c r="A40" s="20"/>
      <c r="B40" s="73" t="s">
        <v>38</v>
      </c>
      <c r="C40" s="58"/>
      <c r="D40" s="59" t="s">
        <v>77</v>
      </c>
      <c r="E40" s="58"/>
      <c r="F40" s="27"/>
      <c r="G40" s="442">
        <v>-6.1999999999999998E-3</v>
      </c>
      <c r="H40" s="72">
        <f>$G$19</f>
        <v>2700</v>
      </c>
      <c r="I40" s="70">
        <f t="shared" ref="I40:I42" si="16">H40*G40</f>
        <v>-16.739999999999998</v>
      </c>
      <c r="J40" s="63"/>
      <c r="K40" s="87"/>
      <c r="L40" s="88"/>
      <c r="M40" s="267">
        <f t="shared" si="14"/>
        <v>0</v>
      </c>
      <c r="N40" s="63"/>
      <c r="O40" s="268">
        <f t="shared" si="10"/>
        <v>16.739999999999998</v>
      </c>
      <c r="P40" s="269" t="str">
        <f t="shared" si="11"/>
        <v/>
      </c>
      <c r="Q40" s="66"/>
      <c r="R40" s="66"/>
      <c r="S40" s="260"/>
    </row>
    <row r="41" spans="1:19" s="22" customFormat="1" x14ac:dyDescent="0.35">
      <c r="A41" s="20"/>
      <c r="B41" s="73" t="s">
        <v>39</v>
      </c>
      <c r="C41" s="58"/>
      <c r="D41" s="59" t="s">
        <v>31</v>
      </c>
      <c r="E41" s="58"/>
      <c r="F41" s="27"/>
      <c r="G41" s="87">
        <v>2.3900000000000002E-3</v>
      </c>
      <c r="H41" s="72">
        <f>$G$20</f>
        <v>955000</v>
      </c>
      <c r="I41" s="70">
        <f t="shared" si="16"/>
        <v>2282.4500000000003</v>
      </c>
      <c r="J41" s="63"/>
      <c r="K41" s="87"/>
      <c r="L41" s="88"/>
      <c r="M41" s="267">
        <f t="shared" si="14"/>
        <v>0</v>
      </c>
      <c r="N41" s="63"/>
      <c r="O41" s="268">
        <f t="shared" si="10"/>
        <v>-2282.4500000000003</v>
      </c>
      <c r="P41" s="269" t="str">
        <f t="shared" si="11"/>
        <v/>
      </c>
      <c r="Q41" s="66"/>
      <c r="R41" s="66"/>
      <c r="S41" s="260"/>
    </row>
    <row r="42" spans="1:19" s="22" customFormat="1" x14ac:dyDescent="0.35">
      <c r="A42" s="20"/>
      <c r="B42" s="73" t="s">
        <v>40</v>
      </c>
      <c r="C42" s="58"/>
      <c r="D42" s="59" t="s">
        <v>31</v>
      </c>
      <c r="E42" s="58"/>
      <c r="F42" s="27"/>
      <c r="G42" s="87">
        <v>-1.5900000000000001E-3</v>
      </c>
      <c r="H42" s="72">
        <f>$G$20</f>
        <v>955000</v>
      </c>
      <c r="I42" s="70">
        <f t="shared" si="16"/>
        <v>-1518.45</v>
      </c>
      <c r="J42" s="63"/>
      <c r="K42" s="87"/>
      <c r="L42" s="88"/>
      <c r="M42" s="267">
        <f t="shared" si="14"/>
        <v>0</v>
      </c>
      <c r="N42" s="63"/>
      <c r="O42" s="268">
        <f t="shared" si="10"/>
        <v>1518.45</v>
      </c>
      <c r="P42" s="269" t="str">
        <f t="shared" si="11"/>
        <v/>
      </c>
      <c r="Q42" s="66"/>
      <c r="R42" s="66"/>
      <c r="S42" s="260"/>
    </row>
    <row r="43" spans="1:19" x14ac:dyDescent="0.35">
      <c r="A43" s="234"/>
      <c r="B43" s="469" t="s">
        <v>42</v>
      </c>
      <c r="C43" s="415"/>
      <c r="D43" s="416"/>
      <c r="E43" s="415"/>
      <c r="F43" s="408"/>
      <c r="G43" s="417"/>
      <c r="H43" s="418"/>
      <c r="I43" s="419">
        <f>SUM(I36:I42)+I35</f>
        <v>124396.81525000003</v>
      </c>
      <c r="J43" s="408"/>
      <c r="K43" s="417"/>
      <c r="L43" s="418"/>
      <c r="M43" s="419">
        <f>SUM(M36:M42)+M35</f>
        <v>127080.22525000003</v>
      </c>
      <c r="N43" s="408"/>
      <c r="O43" s="412">
        <f t="shared" si="10"/>
        <v>2683.4100000000035</v>
      </c>
      <c r="P43" s="413">
        <f t="shared" si="11"/>
        <v>2.1571372181893561E-2</v>
      </c>
      <c r="Q43" s="240"/>
      <c r="R43" s="240"/>
    </row>
    <row r="44" spans="1:19" x14ac:dyDescent="0.35">
      <c r="A44" s="234"/>
      <c r="B44" s="293" t="s">
        <v>43</v>
      </c>
      <c r="C44" s="264"/>
      <c r="D44" s="263" t="s">
        <v>81</v>
      </c>
      <c r="E44" s="264"/>
      <c r="F44" s="264"/>
      <c r="G44" s="104">
        <v>2.4039000000000001</v>
      </c>
      <c r="H44" s="360">
        <f>+$G$18</f>
        <v>2700</v>
      </c>
      <c r="I44" s="274">
        <f>H44*G44</f>
        <v>6490.5300000000007</v>
      </c>
      <c r="J44" s="264"/>
      <c r="K44" s="104">
        <v>3.0500705152189349</v>
      </c>
      <c r="L44" s="360">
        <f>+$G$18</f>
        <v>2700</v>
      </c>
      <c r="M44" s="274">
        <f>L44*K44</f>
        <v>8235.1903910911242</v>
      </c>
      <c r="N44" s="264"/>
      <c r="O44" s="268">
        <f t="shared" si="10"/>
        <v>1744.6603910911235</v>
      </c>
      <c r="P44" s="269">
        <f t="shared" si="11"/>
        <v>0.26880091319062133</v>
      </c>
      <c r="Q44" s="240"/>
      <c r="R44" s="240"/>
    </row>
    <row r="45" spans="1:19" x14ac:dyDescent="0.35">
      <c r="A45" s="234"/>
      <c r="B45" s="295" t="s">
        <v>44</v>
      </c>
      <c r="C45" s="264"/>
      <c r="D45" s="263" t="s">
        <v>81</v>
      </c>
      <c r="E45" s="264"/>
      <c r="F45" s="264"/>
      <c r="G45" s="104">
        <v>2.5507</v>
      </c>
      <c r="H45" s="360">
        <f>+$G$18</f>
        <v>2700</v>
      </c>
      <c r="I45" s="274">
        <f>H45*G45</f>
        <v>6886.89</v>
      </c>
      <c r="J45" s="264"/>
      <c r="K45" s="104">
        <v>2.6710919373237969</v>
      </c>
      <c r="L45" s="360">
        <f>+$G$18</f>
        <v>2700</v>
      </c>
      <c r="M45" s="274">
        <f>L45*K45</f>
        <v>7211.9482307742519</v>
      </c>
      <c r="N45" s="264"/>
      <c r="O45" s="268">
        <f t="shared" si="10"/>
        <v>325.05823077425157</v>
      </c>
      <c r="P45" s="269">
        <f t="shared" si="11"/>
        <v>4.719956769663107E-2</v>
      </c>
      <c r="Q45" s="240"/>
      <c r="R45" s="240"/>
    </row>
    <row r="46" spans="1:19" x14ac:dyDescent="0.35">
      <c r="A46" s="234"/>
      <c r="B46" s="469" t="s">
        <v>45</v>
      </c>
      <c r="C46" s="406"/>
      <c r="D46" s="420"/>
      <c r="E46" s="406"/>
      <c r="F46" s="421"/>
      <c r="G46" s="422"/>
      <c r="H46" s="443"/>
      <c r="I46" s="419">
        <f>SUM(I43:I45)</f>
        <v>137774.23525000003</v>
      </c>
      <c r="J46" s="421"/>
      <c r="K46" s="422"/>
      <c r="L46" s="443"/>
      <c r="M46" s="419">
        <f>SUM(M43:M45)</f>
        <v>142527.36387186541</v>
      </c>
      <c r="N46" s="421"/>
      <c r="O46" s="412">
        <f t="shared" si="10"/>
        <v>4753.128621865384</v>
      </c>
      <c r="P46" s="413">
        <f t="shared" si="11"/>
        <v>3.449940123594613E-2</v>
      </c>
      <c r="Q46" s="240"/>
      <c r="R46" s="240"/>
    </row>
    <row r="47" spans="1:19" x14ac:dyDescent="0.35">
      <c r="A47" s="234"/>
      <c r="B47" s="261" t="s">
        <v>67</v>
      </c>
      <c r="C47" s="262"/>
      <c r="D47" s="263" t="s">
        <v>31</v>
      </c>
      <c r="E47" s="262"/>
      <c r="F47" s="264"/>
      <c r="G47" s="300">
        <v>3.0000000000000001E-3</v>
      </c>
      <c r="H47" s="481">
        <f>+$G$20*(1+G70)</f>
        <v>983172.50000000012</v>
      </c>
      <c r="I47" s="267">
        <f t="shared" ref="I47:I57" si="17">H47*G47</f>
        <v>2949.5175000000004</v>
      </c>
      <c r="J47" s="264"/>
      <c r="K47" s="300">
        <v>3.0000000000000001E-3</v>
      </c>
      <c r="L47" s="444">
        <f>+$G$20*(1+K70)</f>
        <v>983172.50000000012</v>
      </c>
      <c r="M47" s="267">
        <f t="shared" ref="M47:M57" si="18">L47*K47</f>
        <v>2949.5175000000004</v>
      </c>
      <c r="N47" s="264"/>
      <c r="O47" s="268">
        <f t="shared" si="10"/>
        <v>0</v>
      </c>
      <c r="P47" s="269">
        <f t="shared" si="11"/>
        <v>0</v>
      </c>
      <c r="Q47" s="240"/>
      <c r="R47" s="240"/>
    </row>
    <row r="48" spans="1:19" x14ac:dyDescent="0.35">
      <c r="A48" s="234"/>
      <c r="B48" s="261" t="s">
        <v>68</v>
      </c>
      <c r="C48" s="262"/>
      <c r="D48" s="263" t="s">
        <v>31</v>
      </c>
      <c r="E48" s="262"/>
      <c r="F48" s="264"/>
      <c r="G48" s="300">
        <v>5.0000000000000001E-4</v>
      </c>
      <c r="H48" s="481">
        <f>+H47</f>
        <v>983172.50000000012</v>
      </c>
      <c r="I48" s="267">
        <f t="shared" si="17"/>
        <v>491.58625000000006</v>
      </c>
      <c r="J48" s="264"/>
      <c r="K48" s="300">
        <v>5.0000000000000001E-4</v>
      </c>
      <c r="L48" s="444">
        <f>+L47</f>
        <v>983172.50000000012</v>
      </c>
      <c r="M48" s="267">
        <f t="shared" si="18"/>
        <v>491.58625000000006</v>
      </c>
      <c r="N48" s="264"/>
      <c r="O48" s="268">
        <f t="shared" si="10"/>
        <v>0</v>
      </c>
      <c r="P48" s="269">
        <f t="shared" si="11"/>
        <v>0</v>
      </c>
      <c r="Q48" s="240"/>
      <c r="R48" s="240"/>
    </row>
    <row r="49" spans="1:19" x14ac:dyDescent="0.35">
      <c r="A49" s="234"/>
      <c r="B49" s="261" t="s">
        <v>48</v>
      </c>
      <c r="C49" s="262"/>
      <c r="D49" s="263" t="s">
        <v>31</v>
      </c>
      <c r="E49" s="262"/>
      <c r="F49" s="264"/>
      <c r="G49" s="300">
        <v>4.0000000000000002E-4</v>
      </c>
      <c r="H49" s="481">
        <f>+H47</f>
        <v>983172.50000000012</v>
      </c>
      <c r="I49" s="267">
        <f t="shared" si="17"/>
        <v>393.26900000000006</v>
      </c>
      <c r="J49" s="264"/>
      <c r="K49" s="300">
        <v>4.0000000000000002E-4</v>
      </c>
      <c r="L49" s="444">
        <f>+L47</f>
        <v>983172.50000000012</v>
      </c>
      <c r="M49" s="267">
        <f t="shared" si="18"/>
        <v>393.26900000000006</v>
      </c>
      <c r="N49" s="264"/>
      <c r="O49" s="268">
        <f t="shared" si="10"/>
        <v>0</v>
      </c>
      <c r="P49" s="269">
        <f t="shared" si="11"/>
        <v>0</v>
      </c>
      <c r="Q49" s="240"/>
      <c r="R49" s="240"/>
    </row>
    <row r="50" spans="1:19" x14ac:dyDescent="0.35">
      <c r="A50" s="234"/>
      <c r="B50" s="261" t="s">
        <v>69</v>
      </c>
      <c r="C50" s="262"/>
      <c r="D50" s="263" t="s">
        <v>19</v>
      </c>
      <c r="E50" s="262"/>
      <c r="F50" s="264"/>
      <c r="G50" s="271">
        <v>0.25</v>
      </c>
      <c r="H50" s="270">
        <v>1</v>
      </c>
      <c r="I50" s="274">
        <f t="shared" si="17"/>
        <v>0.25</v>
      </c>
      <c r="J50" s="264"/>
      <c r="K50" s="271">
        <v>0.25</v>
      </c>
      <c r="L50" s="270">
        <v>1</v>
      </c>
      <c r="M50" s="274">
        <f t="shared" si="18"/>
        <v>0.25</v>
      </c>
      <c r="N50" s="264"/>
      <c r="O50" s="268">
        <f t="shared" si="10"/>
        <v>0</v>
      </c>
      <c r="P50" s="269">
        <f t="shared" si="11"/>
        <v>0</v>
      </c>
      <c r="Q50" s="240"/>
      <c r="R50" s="240"/>
    </row>
    <row r="51" spans="1:19" s="22" customFormat="1" x14ac:dyDescent="0.35">
      <c r="A51" s="20"/>
      <c r="B51" s="67" t="s">
        <v>50</v>
      </c>
      <c r="C51" s="58"/>
      <c r="D51" s="59" t="s">
        <v>31</v>
      </c>
      <c r="E51" s="58"/>
      <c r="F51" s="27"/>
      <c r="G51" s="104">
        <v>8.2000000000000003E-2</v>
      </c>
      <c r="H51" s="88">
        <f>D72*$G$20</f>
        <v>611200</v>
      </c>
      <c r="I51" s="70">
        <f t="shared" si="17"/>
        <v>50118.400000000001</v>
      </c>
      <c r="J51" s="63"/>
      <c r="K51" s="104">
        <v>8.2000000000000003E-2</v>
      </c>
      <c r="L51" s="88">
        <f>+$H51</f>
        <v>611200</v>
      </c>
      <c r="M51" s="70">
        <f t="shared" si="18"/>
        <v>50118.400000000001</v>
      </c>
      <c r="N51" s="63"/>
      <c r="O51" s="64">
        <f t="shared" si="10"/>
        <v>0</v>
      </c>
      <c r="P51" s="65">
        <f t="shared" si="11"/>
        <v>0</v>
      </c>
      <c r="Q51" s="66"/>
      <c r="R51" s="66"/>
      <c r="S51" s="260"/>
    </row>
    <row r="52" spans="1:19" s="22" customFormat="1" x14ac:dyDescent="0.35">
      <c r="A52" s="20"/>
      <c r="B52" s="67" t="s">
        <v>51</v>
      </c>
      <c r="C52" s="58"/>
      <c r="D52" s="59" t="s">
        <v>31</v>
      </c>
      <c r="E52" s="58"/>
      <c r="F52" s="27"/>
      <c r="G52" s="104">
        <v>0.113</v>
      </c>
      <c r="H52" s="88">
        <f t="shared" ref="H52:H53" si="19">D73*$G$20</f>
        <v>171900</v>
      </c>
      <c r="I52" s="70">
        <f t="shared" si="17"/>
        <v>19424.7</v>
      </c>
      <c r="J52" s="63"/>
      <c r="K52" s="104">
        <v>0.113</v>
      </c>
      <c r="L52" s="88">
        <f t="shared" ref="L52:L53" si="20">+$H52</f>
        <v>171900</v>
      </c>
      <c r="M52" s="70">
        <f t="shared" si="18"/>
        <v>19424.7</v>
      </c>
      <c r="N52" s="63"/>
      <c r="O52" s="64">
        <f t="shared" si="10"/>
        <v>0</v>
      </c>
      <c r="P52" s="65">
        <f t="shared" si="11"/>
        <v>0</v>
      </c>
      <c r="Q52" s="66"/>
      <c r="R52" s="66"/>
      <c r="S52" s="260"/>
    </row>
    <row r="53" spans="1:19" s="22" customFormat="1" x14ac:dyDescent="0.35">
      <c r="A53" s="20"/>
      <c r="B53" s="58" t="s">
        <v>52</v>
      </c>
      <c r="C53" s="58"/>
      <c r="D53" s="59" t="s">
        <v>31</v>
      </c>
      <c r="E53" s="58"/>
      <c r="F53" s="27"/>
      <c r="G53" s="104">
        <v>0.17</v>
      </c>
      <c r="H53" s="88">
        <f t="shared" si="19"/>
        <v>171900</v>
      </c>
      <c r="I53" s="70">
        <f t="shared" si="17"/>
        <v>29223.000000000004</v>
      </c>
      <c r="J53" s="63"/>
      <c r="K53" s="104">
        <v>0.17</v>
      </c>
      <c r="L53" s="88">
        <f t="shared" si="20"/>
        <v>171900</v>
      </c>
      <c r="M53" s="70">
        <f t="shared" si="18"/>
        <v>29223.000000000004</v>
      </c>
      <c r="N53" s="63"/>
      <c r="O53" s="64">
        <f t="shared" si="10"/>
        <v>0</v>
      </c>
      <c r="P53" s="65">
        <f t="shared" si="11"/>
        <v>0</v>
      </c>
      <c r="Q53" s="66"/>
      <c r="R53" s="66"/>
      <c r="S53" s="260"/>
    </row>
    <row r="54" spans="1:19" s="22" customFormat="1" x14ac:dyDescent="0.35">
      <c r="A54" s="20"/>
      <c r="B54" s="58" t="s">
        <v>53</v>
      </c>
      <c r="C54" s="58"/>
      <c r="D54" s="59" t="s">
        <v>31</v>
      </c>
      <c r="E54" s="58"/>
      <c r="F54" s="27"/>
      <c r="G54" s="104">
        <v>9.8000000000000004E-2</v>
      </c>
      <c r="H54" s="88">
        <f>IF(AND($N$1=1, $G$20&gt;=750), 750, IF(AND($N$1=1, AND($G$20&lt;750, $G$20&gt;=0)), $G$20, IF(AND($N$1=2, $G$20&gt;=750), 750, IF(AND($N$1=2, AND($G$20&lt;750, $G$20&gt;=0)), $G$20))))</f>
        <v>750</v>
      </c>
      <c r="I54" s="70">
        <f t="shared" si="17"/>
        <v>73.5</v>
      </c>
      <c r="J54" s="63"/>
      <c r="K54" s="104">
        <v>9.8000000000000004E-2</v>
      </c>
      <c r="L54" s="88">
        <f>IF(AND($N$1=1, $G$20&gt;=750), 750, IF(AND($N$1=1, AND($G$20&lt;750, $G$20&gt;=0)), $G$20, IF(AND($N$1=2, $G$20&gt;=750), 750, IF(AND($N$1=2, AND($G$20&lt;750, $G$20&gt;=0)), $G$20))))</f>
        <v>750</v>
      </c>
      <c r="M54" s="70">
        <f t="shared" si="18"/>
        <v>73.5</v>
      </c>
      <c r="N54" s="63"/>
      <c r="O54" s="64">
        <f t="shared" si="10"/>
        <v>0</v>
      </c>
      <c r="P54" s="65">
        <f t="shared" si="11"/>
        <v>0</v>
      </c>
      <c r="Q54" s="66"/>
      <c r="R54" s="66"/>
      <c r="S54" s="260"/>
    </row>
    <row r="55" spans="1:19" s="22" customFormat="1" x14ac:dyDescent="0.35">
      <c r="A55" s="20"/>
      <c r="B55" s="58" t="s">
        <v>54</v>
      </c>
      <c r="C55" s="58"/>
      <c r="D55" s="59" t="s">
        <v>31</v>
      </c>
      <c r="E55" s="58"/>
      <c r="F55" s="27"/>
      <c r="G55" s="104">
        <v>0.115</v>
      </c>
      <c r="H55" s="88">
        <f>IF(AND($N$1=1, $G$20&gt;=750), $G$20-750, IF(AND($N$1=1, AND($G$20&lt;750, $G$20&gt;=0)), 0, IF(AND($N$1=2, $G$20&gt;=750), $G$20-750, IF(AND($N$1=2, AND($G$20&lt;750, $G$20&gt;=0)), 0))))</f>
        <v>954250</v>
      </c>
      <c r="I55" s="70">
        <f t="shared" si="17"/>
        <v>109738.75</v>
      </c>
      <c r="J55" s="63"/>
      <c r="K55" s="104">
        <v>0.115</v>
      </c>
      <c r="L55" s="88">
        <f>IF(AND($N$1=1, $G$20&gt;=750), $G$20-750, IF(AND($N$1=1, AND($G$20&lt;750, $G$20&gt;=0)), 0, IF(AND($N$1=2, $G$20&gt;=750), $G$20-750, IF(AND($N$1=2, AND($G$20&lt;750, $G$20&gt;=0)), 0))))</f>
        <v>954250</v>
      </c>
      <c r="M55" s="70">
        <f t="shared" si="18"/>
        <v>109738.75</v>
      </c>
      <c r="N55" s="63"/>
      <c r="O55" s="64">
        <f t="shared" si="10"/>
        <v>0</v>
      </c>
      <c r="P55" s="65">
        <f t="shared" si="11"/>
        <v>0</v>
      </c>
      <c r="Q55" s="66"/>
      <c r="R55" s="66"/>
      <c r="S55" s="260"/>
    </row>
    <row r="56" spans="1:19" s="22" customFormat="1" x14ac:dyDescent="0.35">
      <c r="A56" s="20"/>
      <c r="B56" s="58" t="s">
        <v>55</v>
      </c>
      <c r="C56" s="58"/>
      <c r="D56" s="59" t="s">
        <v>31</v>
      </c>
      <c r="E56" s="58"/>
      <c r="F56" s="27"/>
      <c r="G56" s="104">
        <v>0.26889999999999997</v>
      </c>
      <c r="H56" s="88">
        <v>0</v>
      </c>
      <c r="I56" s="70">
        <f t="shared" si="17"/>
        <v>0</v>
      </c>
      <c r="J56" s="63"/>
      <c r="K56" s="104">
        <v>0.26889999999999997</v>
      </c>
      <c r="L56" s="88">
        <v>0</v>
      </c>
      <c r="M56" s="70">
        <f t="shared" si="18"/>
        <v>0</v>
      </c>
      <c r="N56" s="63"/>
      <c r="O56" s="64">
        <f t="shared" si="10"/>
        <v>0</v>
      </c>
      <c r="P56" s="65" t="str">
        <f t="shared" si="11"/>
        <v/>
      </c>
      <c r="Q56" s="66"/>
      <c r="R56" s="66"/>
      <c r="S56" s="260"/>
    </row>
    <row r="57" spans="1:19" s="22" customFormat="1" ht="15" thickBot="1" x14ac:dyDescent="0.4">
      <c r="A57" s="20"/>
      <c r="B57" s="58" t="s">
        <v>56</v>
      </c>
      <c r="C57" s="58"/>
      <c r="D57" s="59" t="s">
        <v>31</v>
      </c>
      <c r="E57" s="58"/>
      <c r="F57" s="27"/>
      <c r="G57" s="104">
        <v>0.26889999999999997</v>
      </c>
      <c r="H57" s="88">
        <f>+$G$20</f>
        <v>955000</v>
      </c>
      <c r="I57" s="70">
        <f t="shared" si="17"/>
        <v>256799.49999999997</v>
      </c>
      <c r="J57" s="63"/>
      <c r="K57" s="104">
        <v>0.26889999999999997</v>
      </c>
      <c r="L57" s="88">
        <f>+$G$20</f>
        <v>955000</v>
      </c>
      <c r="M57" s="70">
        <f t="shared" si="18"/>
        <v>256799.49999999997</v>
      </c>
      <c r="N57" s="63"/>
      <c r="O57" s="64">
        <f t="shared" si="10"/>
        <v>0</v>
      </c>
      <c r="P57" s="65">
        <f t="shared" si="11"/>
        <v>0</v>
      </c>
      <c r="Q57" s="66"/>
      <c r="R57" s="66"/>
      <c r="S57" s="260"/>
    </row>
    <row r="58" spans="1:19" ht="15" thickBot="1" x14ac:dyDescent="0.4">
      <c r="A58" s="234"/>
      <c r="B58" s="302"/>
      <c r="C58" s="303"/>
      <c r="D58" s="304"/>
      <c r="E58" s="303"/>
      <c r="F58" s="305"/>
      <c r="G58" s="306"/>
      <c r="H58" s="307"/>
      <c r="I58" s="308"/>
      <c r="J58" s="305"/>
      <c r="K58" s="306"/>
      <c r="L58" s="307"/>
      <c r="M58" s="308"/>
      <c r="N58" s="305"/>
      <c r="O58" s="309"/>
      <c r="P58" s="310"/>
      <c r="Q58" s="240"/>
      <c r="R58" s="240"/>
    </row>
    <row r="59" spans="1:19" x14ac:dyDescent="0.35">
      <c r="A59" s="234"/>
      <c r="B59" s="311" t="s">
        <v>82</v>
      </c>
      <c r="C59" s="262"/>
      <c r="D59" s="312"/>
      <c r="E59" s="262"/>
      <c r="F59" s="313"/>
      <c r="G59" s="314"/>
      <c r="H59" s="314"/>
      <c r="I59" s="315">
        <f>SUM(I46:I50,I57)</f>
        <v>398408.35800000001</v>
      </c>
      <c r="J59" s="316"/>
      <c r="K59" s="314"/>
      <c r="L59" s="314"/>
      <c r="M59" s="315">
        <f>SUM(M46:M50,M57)</f>
        <v>403161.48662186536</v>
      </c>
      <c r="N59" s="316"/>
      <c r="O59" s="317">
        <f>M59-I59</f>
        <v>4753.1286218653549</v>
      </c>
      <c r="P59" s="318">
        <f>IF(OR(I59=0,M59=0),"",(O59/I59))</f>
        <v>1.1930293444961701E-2</v>
      </c>
      <c r="Q59" s="240"/>
      <c r="R59" s="240"/>
    </row>
    <row r="60" spans="1:19" x14ac:dyDescent="0.35">
      <c r="A60" s="234"/>
      <c r="B60" s="311" t="s">
        <v>58</v>
      </c>
      <c r="C60" s="262"/>
      <c r="D60" s="312"/>
      <c r="E60" s="262"/>
      <c r="F60" s="313"/>
      <c r="G60" s="319">
        <v>-0.17</v>
      </c>
      <c r="H60" s="320"/>
      <c r="I60" s="268"/>
      <c r="J60" s="316"/>
      <c r="K60" s="319">
        <f>$G60</f>
        <v>-0.17</v>
      </c>
      <c r="L60" s="320"/>
      <c r="M60" s="268"/>
      <c r="N60" s="316"/>
      <c r="O60" s="268">
        <f>M60-I60</f>
        <v>0</v>
      </c>
      <c r="P60" s="269" t="str">
        <f>IF(OR(I60=0,M60=0),"",(O60/I60))</f>
        <v/>
      </c>
      <c r="Q60" s="240"/>
      <c r="R60" s="240"/>
    </row>
    <row r="61" spans="1:19" x14ac:dyDescent="0.35">
      <c r="A61" s="234"/>
      <c r="B61" s="321" t="s">
        <v>59</v>
      </c>
      <c r="C61" s="262"/>
      <c r="D61" s="312"/>
      <c r="E61" s="262"/>
      <c r="F61" s="266"/>
      <c r="G61" s="322">
        <v>0.13</v>
      </c>
      <c r="H61" s="266"/>
      <c r="I61" s="268">
        <f>I59*G61</f>
        <v>51793.086540000004</v>
      </c>
      <c r="J61" s="323"/>
      <c r="K61" s="322">
        <v>0.13</v>
      </c>
      <c r="L61" s="266"/>
      <c r="M61" s="268">
        <f>M59*K61</f>
        <v>52410.993260842501</v>
      </c>
      <c r="N61" s="323"/>
      <c r="O61" s="268">
        <f>M61-I61</f>
        <v>617.90672084249672</v>
      </c>
      <c r="P61" s="269">
        <f>IF(OR(I61=0,M61=0),"",(O61/I61))</f>
        <v>1.1930293444961711E-2</v>
      </c>
      <c r="Q61" s="240"/>
      <c r="R61" s="240"/>
    </row>
    <row r="62" spans="1:19" ht="15" thickBot="1" x14ac:dyDescent="0.4">
      <c r="A62" s="234"/>
      <c r="B62" s="541" t="s">
        <v>83</v>
      </c>
      <c r="C62" s="541"/>
      <c r="D62" s="541"/>
      <c r="E62" s="324"/>
      <c r="F62" s="325"/>
      <c r="G62" s="325"/>
      <c r="H62" s="325"/>
      <c r="I62" s="390">
        <f>SUM(I59:I61)</f>
        <v>450201.44454</v>
      </c>
      <c r="J62" s="327"/>
      <c r="K62" s="325"/>
      <c r="L62" s="325"/>
      <c r="M62" s="390">
        <f>SUM(M59:M61)</f>
        <v>455572.47988270788</v>
      </c>
      <c r="N62" s="327"/>
      <c r="O62" s="326">
        <f>M62-I62</f>
        <v>5371.0353427078808</v>
      </c>
      <c r="P62" s="329">
        <f>IF(OR(I62=0,M62=0),"",(O62/I62))</f>
        <v>1.1930293444961767E-2</v>
      </c>
      <c r="Q62" s="240"/>
      <c r="R62" s="240"/>
    </row>
    <row r="63" spans="1:19" ht="15" thickBot="1" x14ac:dyDescent="0.4">
      <c r="A63" s="330"/>
      <c r="B63" s="450"/>
      <c r="C63" s="371"/>
      <c r="D63" s="372"/>
      <c r="E63" s="371"/>
      <c r="F63" s="373"/>
      <c r="G63" s="306"/>
      <c r="H63" s="374"/>
      <c r="I63" s="375"/>
      <c r="J63" s="373"/>
      <c r="K63" s="306"/>
      <c r="L63" s="374"/>
      <c r="M63" s="375"/>
      <c r="N63" s="373"/>
      <c r="O63" s="376"/>
      <c r="P63" s="310"/>
      <c r="Q63" s="240"/>
      <c r="R63" s="240"/>
    </row>
    <row r="64" spans="1:19" x14ac:dyDescent="0.35">
      <c r="A64" s="330"/>
      <c r="B64" s="378" t="s">
        <v>70</v>
      </c>
      <c r="C64" s="378"/>
      <c r="D64" s="379"/>
      <c r="E64" s="378"/>
      <c r="F64" s="384"/>
      <c r="G64" s="386"/>
      <c r="H64" s="386"/>
      <c r="I64" s="425">
        <f>SUM(I46:I50,I54:I55)</f>
        <v>251421.10800000001</v>
      </c>
      <c r="J64" s="388"/>
      <c r="K64" s="386"/>
      <c r="L64" s="386"/>
      <c r="M64" s="425">
        <f>SUM(M46:M50,M54:M55)</f>
        <v>256174.23662186539</v>
      </c>
      <c r="N64" s="388"/>
      <c r="O64" s="268">
        <f>M64-I64</f>
        <v>4753.128621865384</v>
      </c>
      <c r="P64" s="269">
        <f>IF(OR(I64=0,M64=0),"",(O64/I64))</f>
        <v>1.8905050016187915E-2</v>
      </c>
      <c r="Q64" s="240"/>
    </row>
    <row r="65" spans="1:18" x14ac:dyDescent="0.35">
      <c r="A65" s="234"/>
      <c r="B65" s="262" t="s">
        <v>58</v>
      </c>
      <c r="C65" s="262"/>
      <c r="D65" s="312"/>
      <c r="E65" s="262"/>
      <c r="F65" s="266"/>
      <c r="G65" s="319">
        <f>G60</f>
        <v>-0.17</v>
      </c>
      <c r="H65" s="320"/>
      <c r="I65" s="268"/>
      <c r="J65" s="323"/>
      <c r="K65" s="319">
        <f>$G65</f>
        <v>-0.17</v>
      </c>
      <c r="L65" s="320"/>
      <c r="M65" s="268"/>
      <c r="N65" s="323"/>
      <c r="O65" s="268">
        <f>M65-I65</f>
        <v>0</v>
      </c>
      <c r="P65" s="269" t="str">
        <f>IF(OR(I65=0,M65=0),"",(O65/I65))</f>
        <v/>
      </c>
      <c r="Q65" s="240"/>
      <c r="R65" s="240"/>
    </row>
    <row r="66" spans="1:18" x14ac:dyDescent="0.35">
      <c r="A66" s="330"/>
      <c r="B66" s="451" t="s">
        <v>59</v>
      </c>
      <c r="C66" s="378"/>
      <c r="D66" s="379"/>
      <c r="E66" s="378"/>
      <c r="F66" s="384"/>
      <c r="G66" s="385">
        <v>0.13</v>
      </c>
      <c r="H66" s="386"/>
      <c r="I66" s="387">
        <f>I64*G66</f>
        <v>32684.744040000001</v>
      </c>
      <c r="J66" s="388"/>
      <c r="K66" s="385">
        <v>0.13</v>
      </c>
      <c r="L66" s="386"/>
      <c r="M66" s="387">
        <f>M64*K66</f>
        <v>33302.650760842502</v>
      </c>
      <c r="N66" s="388"/>
      <c r="O66" s="268">
        <f>M66-I66</f>
        <v>617.90672084250036</v>
      </c>
      <c r="P66" s="269">
        <f>IF(OR(I66=0,M66=0),"",(O66/I66))</f>
        <v>1.8905050016187929E-2</v>
      </c>
      <c r="Q66" s="240"/>
    </row>
    <row r="67" spans="1:18" ht="15" thickBot="1" x14ac:dyDescent="0.4">
      <c r="A67" s="330"/>
      <c r="B67" s="542" t="s">
        <v>84</v>
      </c>
      <c r="C67" s="542"/>
      <c r="D67" s="542"/>
      <c r="E67" s="262"/>
      <c r="F67" s="426"/>
      <c r="G67" s="426"/>
      <c r="H67" s="426"/>
      <c r="I67" s="427">
        <f>SUM(I64:I66)</f>
        <v>284105.85204000003</v>
      </c>
      <c r="J67" s="428"/>
      <c r="K67" s="426"/>
      <c r="L67" s="426"/>
      <c r="M67" s="427">
        <f>SUM(M64:M66)</f>
        <v>289476.88738270791</v>
      </c>
      <c r="N67" s="428"/>
      <c r="O67" s="473">
        <f>M67-I67</f>
        <v>5371.0353427078808</v>
      </c>
      <c r="P67" s="269">
        <f>IF(OR(I67=0,M67=0),"",(O67/I67))</f>
        <v>1.8905050016187905E-2</v>
      </c>
      <c r="Q67" s="240"/>
    </row>
    <row r="68" spans="1:18" ht="15" thickBot="1" x14ac:dyDescent="0.4">
      <c r="A68" s="330"/>
      <c r="B68" s="331"/>
      <c r="C68" s="332"/>
      <c r="D68" s="333"/>
      <c r="E68" s="332"/>
      <c r="F68" s="452"/>
      <c r="G68" s="453"/>
      <c r="H68" s="454"/>
      <c r="I68" s="455"/>
      <c r="J68" s="334"/>
      <c r="K68" s="453"/>
      <c r="L68" s="454"/>
      <c r="M68" s="455"/>
      <c r="N68" s="334"/>
      <c r="O68" s="506"/>
      <c r="P68" s="465"/>
      <c r="Q68" s="240"/>
    </row>
    <row r="69" spans="1:18" x14ac:dyDescent="0.35">
      <c r="A69" s="234"/>
      <c r="B69" s="234"/>
      <c r="C69" s="234"/>
      <c r="D69" s="235"/>
      <c r="E69" s="234"/>
      <c r="F69" s="234"/>
      <c r="G69" s="234"/>
      <c r="H69" s="234"/>
      <c r="I69" s="250"/>
      <c r="J69" s="234"/>
      <c r="K69" s="234"/>
      <c r="L69" s="234"/>
      <c r="M69" s="250"/>
      <c r="N69" s="234"/>
      <c r="O69" s="234"/>
      <c r="P69" s="466"/>
      <c r="Q69" s="240"/>
    </row>
    <row r="70" spans="1:18" x14ac:dyDescent="0.35">
      <c r="A70" s="234"/>
      <c r="B70" s="248" t="s">
        <v>62</v>
      </c>
      <c r="C70" s="234"/>
      <c r="D70" s="235"/>
      <c r="E70" s="234"/>
      <c r="F70" s="234"/>
      <c r="G70" s="340">
        <v>2.9499999999999998E-2</v>
      </c>
      <c r="H70" s="234"/>
      <c r="I70" s="234"/>
      <c r="J70" s="234"/>
      <c r="K70" s="340">
        <v>2.9499999999999998E-2</v>
      </c>
      <c r="L70" s="234"/>
      <c r="M70" s="234"/>
      <c r="N70" s="234"/>
      <c r="O70" s="234"/>
      <c r="P70" s="466"/>
      <c r="Q70" s="240"/>
      <c r="R70" s="240"/>
    </row>
    <row r="71" spans="1:18" s="22" customFormat="1" x14ac:dyDescent="0.35">
      <c r="D71" s="2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</row>
    <row r="72" spans="1:18" s="22" customFormat="1" x14ac:dyDescent="0.35">
      <c r="D72" s="342">
        <v>0.64</v>
      </c>
      <c r="E72" s="210" t="s">
        <v>50</v>
      </c>
      <c r="F72" s="211"/>
      <c r="G72" s="212"/>
      <c r="H72" s="48"/>
      <c r="I72" s="48"/>
      <c r="J72" s="48"/>
      <c r="K72" s="21"/>
      <c r="L72" s="21"/>
      <c r="M72" s="21"/>
      <c r="N72" s="21"/>
      <c r="O72" s="21"/>
      <c r="P72" s="21"/>
      <c r="Q72" s="21"/>
      <c r="R72" s="343"/>
    </row>
    <row r="73" spans="1:18" s="22" customFormat="1" x14ac:dyDescent="0.35">
      <c r="D73" s="344">
        <v>0.18</v>
      </c>
      <c r="E73" s="214" t="s">
        <v>51</v>
      </c>
      <c r="F73" s="215"/>
      <c r="G73" s="216"/>
      <c r="H73" s="48"/>
      <c r="I73" s="48"/>
      <c r="J73" s="48"/>
      <c r="K73" s="21"/>
      <c r="L73" s="21"/>
      <c r="M73" s="21"/>
      <c r="N73" s="21"/>
      <c r="O73" s="21"/>
      <c r="P73" s="21"/>
      <c r="Q73" s="21"/>
      <c r="R73" s="343"/>
    </row>
    <row r="74" spans="1:18" s="22" customFormat="1" x14ac:dyDescent="0.35">
      <c r="D74" s="345">
        <v>0.18</v>
      </c>
      <c r="E74" s="218" t="s">
        <v>52</v>
      </c>
      <c r="F74" s="219"/>
      <c r="G74" s="220"/>
      <c r="H74" s="48"/>
      <c r="I74" s="48"/>
      <c r="J74" s="48"/>
      <c r="K74" s="21"/>
      <c r="L74" s="21"/>
      <c r="M74" s="21"/>
      <c r="N74" s="21"/>
      <c r="O74" s="21"/>
      <c r="P74" s="21"/>
      <c r="Q74" s="21"/>
      <c r="R74" s="343"/>
    </row>
    <row r="75" spans="1:18" x14ac:dyDescent="0.35">
      <c r="G75" s="22"/>
      <c r="H75" s="22"/>
      <c r="I75" s="22"/>
      <c r="J75" s="343"/>
      <c r="K75" s="343"/>
      <c r="L75" s="343"/>
      <c r="M75" s="343"/>
      <c r="P75" s="467"/>
    </row>
    <row r="76" spans="1:18" x14ac:dyDescent="0.35">
      <c r="G76" s="22"/>
      <c r="H76" s="22"/>
      <c r="I76" s="22"/>
      <c r="J76" s="343"/>
      <c r="K76" s="343"/>
      <c r="L76" s="343"/>
      <c r="M76" s="343"/>
      <c r="P76" s="467"/>
    </row>
    <row r="77" spans="1:18" x14ac:dyDescent="0.35">
      <c r="G77" s="22"/>
      <c r="H77" s="22"/>
      <c r="I77" s="22"/>
      <c r="J77" s="343"/>
      <c r="K77" s="343"/>
      <c r="L77" s="343"/>
      <c r="M77" s="343"/>
    </row>
    <row r="78" spans="1:18" x14ac:dyDescent="0.35">
      <c r="G78" s="22"/>
      <c r="H78" s="22"/>
      <c r="I78" s="22"/>
      <c r="J78" s="343"/>
      <c r="K78" s="343"/>
      <c r="L78" s="343"/>
      <c r="M78" s="343"/>
    </row>
    <row r="79" spans="1:18" x14ac:dyDescent="0.35">
      <c r="G79" s="22"/>
      <c r="H79" s="22"/>
      <c r="I79" s="22"/>
      <c r="J79" s="343"/>
      <c r="K79" s="343"/>
      <c r="L79" s="343"/>
      <c r="M79" s="343"/>
    </row>
    <row r="80" spans="1:18" x14ac:dyDescent="0.35">
      <c r="G80" s="22"/>
      <c r="H80" s="22"/>
      <c r="I80" s="22"/>
      <c r="J80" s="343"/>
      <c r="K80" s="343"/>
      <c r="L80" s="343"/>
      <c r="M80" s="343"/>
    </row>
    <row r="81" spans="2:13" x14ac:dyDescent="0.35">
      <c r="G81" s="22"/>
      <c r="H81" s="22"/>
      <c r="I81" s="22"/>
      <c r="J81" s="343"/>
      <c r="K81" s="343"/>
      <c r="L81" s="343"/>
      <c r="M81" s="343"/>
    </row>
    <row r="82" spans="2:13" x14ac:dyDescent="0.35">
      <c r="G82" s="22"/>
      <c r="H82" s="22"/>
      <c r="I82" s="22"/>
      <c r="J82" s="343"/>
      <c r="K82" s="343"/>
      <c r="L82" s="343"/>
      <c r="M82" s="343"/>
    </row>
    <row r="83" spans="2:13" x14ac:dyDescent="0.35">
      <c r="G83" s="22"/>
      <c r="H83" s="22"/>
      <c r="I83" s="22"/>
      <c r="J83" s="343"/>
      <c r="K83" s="343"/>
      <c r="L83" s="343"/>
      <c r="M83" s="343"/>
    </row>
    <row r="84" spans="2:13" x14ac:dyDescent="0.35">
      <c r="G84" s="22"/>
      <c r="H84" s="22"/>
      <c r="I84" s="22"/>
      <c r="J84" s="343"/>
      <c r="K84" s="343"/>
      <c r="L84" s="343"/>
      <c r="M84" s="343"/>
    </row>
    <row r="85" spans="2:13" x14ac:dyDescent="0.35">
      <c r="B85" s="482"/>
      <c r="G85" s="22"/>
      <c r="H85" s="22"/>
      <c r="I85" s="22"/>
      <c r="J85" s="343"/>
      <c r="K85" s="343"/>
      <c r="L85" s="343"/>
      <c r="M85" s="343"/>
    </row>
    <row r="86" spans="2:13" x14ac:dyDescent="0.35">
      <c r="B86" s="482"/>
      <c r="G86" s="22"/>
      <c r="H86" s="22"/>
      <c r="I86" s="22"/>
      <c r="J86" s="343"/>
      <c r="K86" s="343"/>
      <c r="L86" s="343"/>
      <c r="M86" s="343"/>
    </row>
    <row r="87" spans="2:13" x14ac:dyDescent="0.35">
      <c r="B87" s="482"/>
      <c r="G87" s="22"/>
      <c r="H87" s="22"/>
      <c r="I87" s="22"/>
      <c r="J87" s="343"/>
      <c r="K87" s="343"/>
      <c r="L87" s="343"/>
      <c r="M87" s="343"/>
    </row>
    <row r="88" spans="2:13" x14ac:dyDescent="0.35">
      <c r="B88" s="482"/>
      <c r="G88" s="22"/>
      <c r="H88" s="22"/>
      <c r="I88" s="22"/>
      <c r="J88" s="343"/>
      <c r="K88" s="343"/>
      <c r="L88" s="343"/>
      <c r="M88" s="343"/>
    </row>
    <row r="89" spans="2:13" x14ac:dyDescent="0.35">
      <c r="B89" s="482"/>
      <c r="G89" s="22"/>
      <c r="H89" s="22"/>
      <c r="I89" s="22"/>
      <c r="J89" s="343"/>
      <c r="K89" s="343"/>
      <c r="L89" s="343"/>
      <c r="M89" s="343"/>
    </row>
    <row r="90" spans="2:13" x14ac:dyDescent="0.35">
      <c r="B90" s="482"/>
      <c r="G90" s="22"/>
      <c r="H90" s="22"/>
      <c r="I90" s="22"/>
      <c r="J90" s="343"/>
      <c r="K90" s="343"/>
      <c r="L90" s="343"/>
      <c r="M90" s="343"/>
    </row>
    <row r="91" spans="2:13" x14ac:dyDescent="0.35">
      <c r="B91" s="482"/>
      <c r="G91" s="22"/>
      <c r="H91" s="22"/>
      <c r="I91" s="22"/>
      <c r="J91" s="343"/>
      <c r="K91" s="343"/>
      <c r="L91" s="343"/>
      <c r="M91" s="343"/>
    </row>
    <row r="92" spans="2:13" x14ac:dyDescent="0.35">
      <c r="B92" s="482"/>
      <c r="G92" s="22"/>
      <c r="H92" s="22"/>
      <c r="I92" s="22"/>
      <c r="J92" s="343"/>
      <c r="K92" s="343"/>
      <c r="L92" s="343"/>
      <c r="M92" s="343"/>
    </row>
    <row r="93" spans="2:13" x14ac:dyDescent="0.35">
      <c r="B93" s="482"/>
      <c r="G93" s="22"/>
      <c r="H93" s="22"/>
      <c r="I93" s="22"/>
      <c r="J93" s="343"/>
      <c r="K93" s="343"/>
      <c r="L93" s="343"/>
      <c r="M93" s="343"/>
    </row>
    <row r="94" spans="2:13" x14ac:dyDescent="0.35">
      <c r="B94" s="482"/>
      <c r="G94" s="22"/>
      <c r="H94" s="22"/>
      <c r="I94" s="22"/>
      <c r="J94" s="343"/>
      <c r="K94" s="343"/>
      <c r="L94" s="343"/>
      <c r="M94" s="343"/>
    </row>
    <row r="95" spans="2:13" x14ac:dyDescent="0.35">
      <c r="B95" s="482"/>
      <c r="G95" s="22"/>
      <c r="H95" s="22"/>
      <c r="I95" s="22"/>
      <c r="J95" s="343"/>
      <c r="K95" s="343"/>
      <c r="L95" s="343"/>
      <c r="M95" s="343"/>
    </row>
    <row r="96" spans="2:13" x14ac:dyDescent="0.35">
      <c r="B96" s="482"/>
      <c r="G96" s="22"/>
      <c r="H96" s="22"/>
      <c r="I96" s="22"/>
      <c r="J96" s="343"/>
      <c r="K96" s="343"/>
      <c r="L96" s="343"/>
      <c r="M96" s="343"/>
    </row>
    <row r="97" spans="2:13" x14ac:dyDescent="0.35">
      <c r="B97" s="482"/>
      <c r="G97" s="22"/>
      <c r="H97" s="22"/>
      <c r="I97" s="22"/>
      <c r="J97" s="343"/>
      <c r="K97" s="343"/>
      <c r="L97" s="343"/>
      <c r="M97" s="343"/>
    </row>
    <row r="98" spans="2:13" x14ac:dyDescent="0.35">
      <c r="B98" s="482"/>
      <c r="G98" s="22"/>
      <c r="H98" s="22"/>
      <c r="I98" s="22"/>
      <c r="J98" s="343"/>
      <c r="K98" s="343"/>
      <c r="L98" s="343"/>
      <c r="M98" s="343"/>
    </row>
    <row r="99" spans="2:13" x14ac:dyDescent="0.35">
      <c r="B99" s="482"/>
      <c r="G99" s="22"/>
      <c r="H99" s="22"/>
      <c r="I99" s="22"/>
      <c r="J99" s="343"/>
      <c r="K99" s="343"/>
      <c r="L99" s="343"/>
      <c r="M99" s="343"/>
    </row>
    <row r="100" spans="2:13" x14ac:dyDescent="0.35">
      <c r="B100" s="482"/>
      <c r="G100" s="22"/>
      <c r="H100" s="22"/>
      <c r="I100" s="22"/>
      <c r="J100" s="343"/>
      <c r="K100" s="343"/>
      <c r="L100" s="343"/>
      <c r="M100" s="343"/>
    </row>
    <row r="101" spans="2:13" x14ac:dyDescent="0.35">
      <c r="B101" s="482"/>
      <c r="G101" s="22"/>
      <c r="H101" s="22"/>
      <c r="I101" s="22"/>
      <c r="J101" s="343"/>
      <c r="K101" s="343"/>
      <c r="L101" s="343"/>
      <c r="M101" s="343"/>
    </row>
    <row r="102" spans="2:13" x14ac:dyDescent="0.35">
      <c r="B102" s="482"/>
      <c r="G102" s="22"/>
      <c r="H102" s="22"/>
      <c r="I102" s="22"/>
      <c r="J102" s="343"/>
      <c r="K102" s="343"/>
      <c r="L102" s="343"/>
      <c r="M102" s="343"/>
    </row>
    <row r="103" spans="2:13" x14ac:dyDescent="0.35">
      <c r="B103" s="482"/>
      <c r="G103" s="22"/>
      <c r="H103" s="22"/>
      <c r="I103" s="22"/>
      <c r="J103" s="343"/>
      <c r="K103" s="343"/>
      <c r="L103" s="343"/>
      <c r="M103" s="343"/>
    </row>
    <row r="104" spans="2:13" x14ac:dyDescent="0.35">
      <c r="G104" s="22"/>
      <c r="H104" s="22"/>
      <c r="I104" s="22"/>
      <c r="J104" s="343"/>
      <c r="K104" s="343"/>
      <c r="L104" s="343"/>
      <c r="M104" s="343"/>
    </row>
    <row r="105" spans="2:13" x14ac:dyDescent="0.35">
      <c r="G105" s="22"/>
      <c r="H105" s="22"/>
      <c r="I105" s="22"/>
      <c r="J105" s="343"/>
      <c r="K105" s="343"/>
      <c r="L105" s="343"/>
      <c r="M105" s="343"/>
    </row>
    <row r="106" spans="2:13" x14ac:dyDescent="0.35">
      <c r="G106" s="22"/>
      <c r="H106" s="22"/>
      <c r="I106" s="22"/>
      <c r="J106" s="343"/>
      <c r="K106" s="343"/>
      <c r="L106" s="343"/>
      <c r="M106" s="343"/>
    </row>
    <row r="107" spans="2:13" x14ac:dyDescent="0.35">
      <c r="G107" s="22"/>
      <c r="H107" s="22"/>
      <c r="I107" s="22"/>
      <c r="J107" s="343"/>
      <c r="K107" s="343"/>
      <c r="L107" s="343"/>
      <c r="M107" s="343"/>
    </row>
    <row r="108" spans="2:13" x14ac:dyDescent="0.35">
      <c r="G108" s="22"/>
      <c r="H108" s="22"/>
      <c r="I108" s="22"/>
      <c r="J108" s="343"/>
      <c r="K108" s="343"/>
      <c r="L108" s="343"/>
      <c r="M108" s="343"/>
    </row>
    <row r="109" spans="2:13" x14ac:dyDescent="0.35">
      <c r="G109" s="22"/>
      <c r="H109" s="22"/>
      <c r="I109" s="22"/>
      <c r="J109" s="343"/>
      <c r="K109" s="343"/>
      <c r="L109" s="343"/>
      <c r="M109" s="343"/>
    </row>
    <row r="110" spans="2:13" x14ac:dyDescent="0.35">
      <c r="G110" s="22"/>
      <c r="H110" s="22"/>
      <c r="I110" s="22"/>
      <c r="J110" s="343"/>
      <c r="K110" s="343"/>
      <c r="L110" s="343"/>
      <c r="M110" s="343"/>
    </row>
    <row r="111" spans="2:13" x14ac:dyDescent="0.35">
      <c r="G111" s="22"/>
      <c r="H111" s="22"/>
      <c r="I111" s="22"/>
      <c r="J111" s="343"/>
      <c r="K111" s="343"/>
      <c r="L111" s="343"/>
      <c r="M111" s="343"/>
    </row>
    <row r="112" spans="2:13" x14ac:dyDescent="0.35">
      <c r="G112" s="22"/>
      <c r="H112" s="22"/>
      <c r="I112" s="22"/>
      <c r="J112" s="343"/>
      <c r="K112" s="343"/>
      <c r="L112" s="343"/>
      <c r="M112" s="343"/>
    </row>
    <row r="113" spans="7:13" x14ac:dyDescent="0.35">
      <c r="G113" s="22"/>
      <c r="H113" s="22"/>
      <c r="I113" s="22"/>
      <c r="J113" s="343"/>
      <c r="K113" s="343"/>
      <c r="L113" s="343"/>
      <c r="M113" s="343"/>
    </row>
    <row r="114" spans="7:13" x14ac:dyDescent="0.35">
      <c r="G114" s="22"/>
      <c r="H114" s="22"/>
      <c r="I114" s="22"/>
      <c r="J114" s="343"/>
      <c r="K114" s="343"/>
      <c r="L114" s="343"/>
      <c r="M114" s="343"/>
    </row>
    <row r="115" spans="7:13" x14ac:dyDescent="0.35">
      <c r="G115" s="22"/>
      <c r="H115" s="22"/>
      <c r="I115" s="22"/>
      <c r="J115" s="343"/>
      <c r="K115" s="343"/>
      <c r="L115" s="343"/>
      <c r="M115" s="343"/>
    </row>
    <row r="116" spans="7:13" x14ac:dyDescent="0.35">
      <c r="G116" s="22"/>
      <c r="H116" s="22"/>
      <c r="I116" s="22"/>
      <c r="J116" s="343"/>
      <c r="K116" s="343"/>
      <c r="L116" s="343"/>
      <c r="M116" s="343"/>
    </row>
    <row r="117" spans="7:13" x14ac:dyDescent="0.35">
      <c r="G117" s="22"/>
      <c r="H117" s="22"/>
      <c r="I117" s="22"/>
      <c r="J117" s="343"/>
      <c r="K117" s="343"/>
      <c r="L117" s="343"/>
      <c r="M117" s="343"/>
    </row>
    <row r="118" spans="7:13" x14ac:dyDescent="0.35">
      <c r="G118" s="22"/>
      <c r="H118" s="22"/>
      <c r="I118" s="22"/>
      <c r="J118" s="343"/>
      <c r="K118" s="343"/>
      <c r="L118" s="343"/>
      <c r="M118" s="343"/>
    </row>
    <row r="119" spans="7:13" x14ac:dyDescent="0.35">
      <c r="G119" s="22"/>
      <c r="H119" s="22"/>
      <c r="I119" s="22"/>
      <c r="J119" s="343"/>
      <c r="K119" s="343"/>
      <c r="L119" s="343"/>
      <c r="M119" s="343"/>
    </row>
    <row r="120" spans="7:13" x14ac:dyDescent="0.35">
      <c r="G120" s="22"/>
      <c r="H120" s="22"/>
      <c r="I120" s="22"/>
      <c r="J120" s="343"/>
      <c r="K120" s="343"/>
      <c r="L120" s="343"/>
      <c r="M120" s="343"/>
    </row>
    <row r="121" spans="7:13" x14ac:dyDescent="0.35">
      <c r="G121" s="22"/>
      <c r="H121" s="22"/>
      <c r="I121" s="22"/>
      <c r="J121" s="343"/>
      <c r="K121" s="343"/>
      <c r="L121" s="343"/>
      <c r="M121" s="343"/>
    </row>
    <row r="122" spans="7:13" x14ac:dyDescent="0.35">
      <c r="G122" s="22"/>
      <c r="H122" s="22"/>
      <c r="I122" s="22"/>
      <c r="J122" s="343"/>
      <c r="K122" s="343"/>
      <c r="L122" s="343"/>
      <c r="M122" s="343"/>
    </row>
    <row r="123" spans="7:13" x14ac:dyDescent="0.35">
      <c r="G123" s="22"/>
      <c r="H123" s="22"/>
      <c r="I123" s="22"/>
      <c r="J123" s="343"/>
      <c r="K123" s="343"/>
      <c r="L123" s="343"/>
      <c r="M123" s="343"/>
    </row>
    <row r="124" spans="7:13" x14ac:dyDescent="0.35">
      <c r="G124" s="22"/>
      <c r="H124" s="22"/>
      <c r="I124" s="22"/>
      <c r="J124" s="343"/>
      <c r="K124" s="343"/>
      <c r="L124" s="343"/>
      <c r="M124" s="343"/>
    </row>
    <row r="125" spans="7:13" x14ac:dyDescent="0.35">
      <c r="G125" s="22"/>
      <c r="H125" s="22"/>
      <c r="I125" s="22"/>
      <c r="J125" s="343"/>
      <c r="K125" s="343"/>
      <c r="L125" s="343"/>
      <c r="M125" s="343"/>
    </row>
    <row r="126" spans="7:13" x14ac:dyDescent="0.35">
      <c r="G126" s="22"/>
      <c r="H126" s="22"/>
      <c r="I126" s="22"/>
      <c r="J126" s="343"/>
      <c r="K126" s="343"/>
      <c r="L126" s="343"/>
      <c r="M126" s="343"/>
    </row>
    <row r="127" spans="7:13" x14ac:dyDescent="0.35">
      <c r="G127" s="22"/>
      <c r="H127" s="22"/>
      <c r="I127" s="22"/>
      <c r="J127" s="343"/>
      <c r="K127" s="343"/>
      <c r="L127" s="343"/>
      <c r="M127" s="343"/>
    </row>
    <row r="128" spans="7:13" x14ac:dyDescent="0.35">
      <c r="G128" s="22"/>
      <c r="H128" s="22"/>
      <c r="I128" s="22"/>
      <c r="J128" s="343"/>
      <c r="K128" s="343"/>
      <c r="L128" s="343"/>
      <c r="M128" s="343"/>
    </row>
    <row r="129" spans="7:13" x14ac:dyDescent="0.35">
      <c r="G129" s="22"/>
      <c r="H129" s="22"/>
      <c r="I129" s="22"/>
      <c r="J129" s="343"/>
      <c r="K129" s="343"/>
      <c r="L129" s="343"/>
      <c r="M129" s="343"/>
    </row>
    <row r="130" spans="7:13" x14ac:dyDescent="0.35">
      <c r="G130" s="22"/>
      <c r="H130" s="22"/>
      <c r="I130" s="22"/>
      <c r="J130" s="343"/>
      <c r="K130" s="343"/>
      <c r="L130" s="343"/>
      <c r="M130" s="343"/>
    </row>
    <row r="131" spans="7:13" x14ac:dyDescent="0.35">
      <c r="G131" s="22"/>
      <c r="H131" s="22"/>
      <c r="I131" s="22"/>
      <c r="J131" s="343"/>
      <c r="K131" s="343"/>
      <c r="L131" s="343"/>
      <c r="M131" s="343"/>
    </row>
    <row r="132" spans="7:13" x14ac:dyDescent="0.35">
      <c r="G132" s="22"/>
      <c r="H132" s="22"/>
      <c r="I132" s="22"/>
      <c r="J132" s="343"/>
      <c r="K132" s="343"/>
      <c r="L132" s="343"/>
      <c r="M132" s="343"/>
    </row>
    <row r="133" spans="7:13" x14ac:dyDescent="0.35">
      <c r="G133" s="22"/>
      <c r="H133" s="22"/>
      <c r="I133" s="22"/>
      <c r="J133" s="343"/>
      <c r="K133" s="343"/>
      <c r="L133" s="343"/>
      <c r="M133" s="343"/>
    </row>
    <row r="134" spans="7:13" x14ac:dyDescent="0.35">
      <c r="G134" s="22"/>
      <c r="H134" s="22"/>
      <c r="I134" s="22"/>
      <c r="J134" s="343"/>
      <c r="K134" s="343"/>
      <c r="L134" s="343"/>
      <c r="M134" s="343"/>
    </row>
    <row r="135" spans="7:13" x14ac:dyDescent="0.35">
      <c r="G135" s="22"/>
      <c r="H135" s="22"/>
      <c r="I135" s="22"/>
      <c r="J135" s="343"/>
      <c r="K135" s="343"/>
      <c r="L135" s="343"/>
      <c r="M135" s="343"/>
    </row>
    <row r="136" spans="7:13" x14ac:dyDescent="0.35">
      <c r="G136" s="22"/>
      <c r="H136" s="22"/>
      <c r="I136" s="22"/>
      <c r="J136" s="343"/>
      <c r="K136" s="343"/>
      <c r="L136" s="343"/>
      <c r="M136" s="343"/>
    </row>
    <row r="137" spans="7:13" x14ac:dyDescent="0.35">
      <c r="G137" s="22"/>
      <c r="H137" s="22"/>
      <c r="I137" s="22"/>
      <c r="J137" s="343"/>
      <c r="K137" s="343"/>
      <c r="L137" s="343"/>
      <c r="M137" s="343"/>
    </row>
    <row r="138" spans="7:13" x14ac:dyDescent="0.35">
      <c r="G138" s="22"/>
      <c r="H138" s="22"/>
      <c r="I138" s="22"/>
      <c r="J138" s="343"/>
      <c r="K138" s="343"/>
      <c r="L138" s="343"/>
      <c r="M138" s="343"/>
    </row>
    <row r="139" spans="7:13" x14ac:dyDescent="0.35">
      <c r="G139" s="22"/>
      <c r="H139" s="22"/>
      <c r="I139" s="22"/>
      <c r="J139" s="343"/>
      <c r="K139" s="343"/>
      <c r="L139" s="343"/>
      <c r="M139" s="343"/>
    </row>
    <row r="140" spans="7:13" x14ac:dyDescent="0.35">
      <c r="G140" s="22"/>
      <c r="H140" s="22"/>
      <c r="I140" s="22"/>
      <c r="J140" s="343"/>
      <c r="K140" s="343"/>
      <c r="L140" s="343"/>
      <c r="M140" s="343"/>
    </row>
    <row r="141" spans="7:13" x14ac:dyDescent="0.35">
      <c r="G141" s="22"/>
      <c r="H141" s="22"/>
      <c r="I141" s="22"/>
      <c r="J141" s="343"/>
      <c r="K141" s="343"/>
      <c r="L141" s="343"/>
      <c r="M141" s="343"/>
    </row>
    <row r="142" spans="7:13" x14ac:dyDescent="0.35">
      <c r="G142" s="22"/>
      <c r="H142" s="22"/>
      <c r="I142" s="22"/>
      <c r="J142" s="343"/>
      <c r="K142" s="343"/>
      <c r="L142" s="343"/>
      <c r="M142" s="343"/>
    </row>
    <row r="143" spans="7:13" x14ac:dyDescent="0.35">
      <c r="G143" s="22"/>
      <c r="H143" s="22"/>
      <c r="I143" s="22"/>
      <c r="J143" s="343"/>
      <c r="K143" s="343"/>
      <c r="L143" s="343"/>
      <c r="M143" s="343"/>
    </row>
    <row r="144" spans="7:13" x14ac:dyDescent="0.35">
      <c r="G144" s="22"/>
      <c r="H144" s="22"/>
      <c r="I144" s="22"/>
      <c r="J144" s="343"/>
      <c r="K144" s="343"/>
      <c r="L144" s="343"/>
      <c r="M144" s="343"/>
    </row>
    <row r="145" spans="7:13" x14ac:dyDescent="0.35">
      <c r="G145" s="22"/>
      <c r="H145" s="22"/>
      <c r="I145" s="22"/>
      <c r="J145" s="343"/>
      <c r="K145" s="343"/>
      <c r="L145" s="343"/>
      <c r="M145" s="343"/>
    </row>
    <row r="146" spans="7:13" x14ac:dyDescent="0.35">
      <c r="G146" s="22"/>
      <c r="H146" s="22"/>
      <c r="I146" s="22"/>
      <c r="J146" s="343"/>
      <c r="K146" s="343"/>
      <c r="L146" s="343"/>
      <c r="M146" s="343"/>
    </row>
    <row r="147" spans="7:13" x14ac:dyDescent="0.35">
      <c r="G147" s="22"/>
      <c r="H147" s="22"/>
      <c r="I147" s="22"/>
      <c r="J147" s="343"/>
      <c r="K147" s="343"/>
      <c r="L147" s="343"/>
      <c r="M147" s="343"/>
    </row>
    <row r="148" spans="7:13" x14ac:dyDescent="0.35">
      <c r="G148" s="22"/>
      <c r="H148" s="22"/>
      <c r="I148" s="22"/>
      <c r="J148" s="343"/>
      <c r="K148" s="343"/>
      <c r="L148" s="343"/>
      <c r="M148" s="343"/>
    </row>
    <row r="149" spans="7:13" x14ac:dyDescent="0.35">
      <c r="G149" s="22"/>
      <c r="H149" s="22"/>
      <c r="I149" s="22"/>
      <c r="J149" s="343"/>
      <c r="K149" s="343"/>
      <c r="L149" s="343"/>
      <c r="M149" s="343"/>
    </row>
    <row r="150" spans="7:13" x14ac:dyDescent="0.35">
      <c r="G150" s="22"/>
      <c r="H150" s="22"/>
      <c r="I150" s="22"/>
      <c r="J150" s="343"/>
      <c r="K150" s="343"/>
      <c r="L150" s="343"/>
      <c r="M150" s="343"/>
    </row>
    <row r="151" spans="7:13" x14ac:dyDescent="0.35">
      <c r="G151" s="22"/>
      <c r="H151" s="22"/>
      <c r="I151" s="22"/>
      <c r="J151" s="343"/>
      <c r="K151" s="343"/>
      <c r="L151" s="343"/>
      <c r="M151" s="343"/>
    </row>
    <row r="152" spans="7:13" x14ac:dyDescent="0.35">
      <c r="G152" s="22"/>
      <c r="H152" s="22"/>
      <c r="I152" s="22"/>
      <c r="J152" s="343"/>
      <c r="K152" s="343"/>
      <c r="L152" s="343"/>
      <c r="M152" s="343"/>
    </row>
    <row r="153" spans="7:13" x14ac:dyDescent="0.35">
      <c r="G153" s="22"/>
      <c r="H153" s="22"/>
      <c r="I153" s="22"/>
      <c r="J153" s="343"/>
      <c r="K153" s="343"/>
      <c r="L153" s="343"/>
      <c r="M153" s="343"/>
    </row>
    <row r="154" spans="7:13" x14ac:dyDescent="0.35">
      <c r="G154" s="22"/>
      <c r="H154" s="22"/>
      <c r="I154" s="22"/>
      <c r="J154" s="343"/>
      <c r="K154" s="343"/>
      <c r="L154" s="343"/>
      <c r="M154" s="343"/>
    </row>
    <row r="155" spans="7:13" x14ac:dyDescent="0.35">
      <c r="G155" s="22"/>
      <c r="H155" s="22"/>
      <c r="I155" s="22"/>
      <c r="J155" s="343"/>
      <c r="K155" s="343"/>
      <c r="L155" s="343"/>
      <c r="M155" s="343"/>
    </row>
    <row r="156" spans="7:13" x14ac:dyDescent="0.35">
      <c r="G156" s="22"/>
      <c r="H156" s="22"/>
      <c r="I156" s="22"/>
      <c r="J156" s="343"/>
      <c r="K156" s="343"/>
      <c r="L156" s="343"/>
      <c r="M156" s="343"/>
    </row>
    <row r="157" spans="7:13" x14ac:dyDescent="0.35">
      <c r="G157" s="22"/>
      <c r="H157" s="22"/>
      <c r="I157" s="22"/>
      <c r="J157" s="343"/>
      <c r="K157" s="343"/>
      <c r="L157" s="343"/>
      <c r="M157" s="343"/>
    </row>
    <row r="158" spans="7:13" x14ac:dyDescent="0.35">
      <c r="G158" s="22"/>
      <c r="H158" s="22"/>
      <c r="I158" s="22"/>
      <c r="J158" s="343"/>
      <c r="K158" s="343"/>
      <c r="L158" s="343"/>
      <c r="M158" s="343"/>
    </row>
    <row r="159" spans="7:13" x14ac:dyDescent="0.35">
      <c r="G159" s="22"/>
      <c r="H159" s="22"/>
      <c r="I159" s="22"/>
      <c r="J159" s="343"/>
      <c r="K159" s="343"/>
      <c r="L159" s="343"/>
      <c r="M159" s="343"/>
    </row>
    <row r="160" spans="7:13" x14ac:dyDescent="0.35">
      <c r="G160" s="22"/>
      <c r="H160" s="22"/>
      <c r="I160" s="22"/>
      <c r="J160" s="343"/>
      <c r="K160" s="343"/>
      <c r="L160" s="343"/>
      <c r="M160" s="343"/>
    </row>
    <row r="161" spans="7:13" x14ac:dyDescent="0.35">
      <c r="G161" s="22"/>
      <c r="H161" s="22"/>
      <c r="I161" s="22"/>
      <c r="J161" s="343"/>
      <c r="K161" s="343"/>
      <c r="L161" s="343"/>
      <c r="M161" s="343"/>
    </row>
    <row r="162" spans="7:13" x14ac:dyDescent="0.35">
      <c r="G162" s="22"/>
      <c r="H162" s="22"/>
      <c r="I162" s="22"/>
      <c r="J162" s="343"/>
      <c r="K162" s="343"/>
      <c r="L162" s="343"/>
      <c r="M162" s="343"/>
    </row>
    <row r="163" spans="7:13" x14ac:dyDescent="0.35">
      <c r="G163" s="22"/>
      <c r="H163" s="22"/>
      <c r="I163" s="22"/>
      <c r="J163" s="343"/>
      <c r="K163" s="343"/>
      <c r="L163" s="343"/>
      <c r="M163" s="343"/>
    </row>
    <row r="164" spans="7:13" x14ac:dyDescent="0.35">
      <c r="G164" s="22"/>
      <c r="H164" s="22"/>
      <c r="I164" s="22"/>
      <c r="J164" s="343"/>
      <c r="K164" s="343"/>
      <c r="L164" s="343"/>
      <c r="M164" s="343"/>
    </row>
    <row r="165" spans="7:13" x14ac:dyDescent="0.35">
      <c r="G165" s="22"/>
      <c r="H165" s="22"/>
      <c r="I165" s="22"/>
      <c r="J165" s="343"/>
      <c r="K165" s="343"/>
      <c r="L165" s="343"/>
      <c r="M165" s="343"/>
    </row>
    <row r="166" spans="7:13" x14ac:dyDescent="0.35">
      <c r="G166" s="22"/>
      <c r="H166" s="22"/>
      <c r="I166" s="22"/>
      <c r="J166" s="343"/>
      <c r="K166" s="343"/>
      <c r="L166" s="343"/>
      <c r="M166" s="343"/>
    </row>
    <row r="167" spans="7:13" x14ac:dyDescent="0.35">
      <c r="G167" s="22"/>
      <c r="H167" s="22"/>
      <c r="I167" s="22"/>
      <c r="J167" s="343"/>
      <c r="K167" s="343"/>
      <c r="L167" s="343"/>
      <c r="M167" s="343"/>
    </row>
    <row r="168" spans="7:13" x14ac:dyDescent="0.35">
      <c r="G168" s="22"/>
      <c r="H168" s="22"/>
      <c r="I168" s="22"/>
      <c r="J168" s="343"/>
      <c r="K168" s="343"/>
      <c r="L168" s="343"/>
      <c r="M168" s="343"/>
    </row>
    <row r="169" spans="7:13" x14ac:dyDescent="0.35">
      <c r="G169" s="22"/>
      <c r="H169" s="22"/>
      <c r="I169" s="22"/>
      <c r="J169" s="343"/>
      <c r="K169" s="343"/>
      <c r="L169" s="343"/>
      <c r="M169" s="343"/>
    </row>
    <row r="170" spans="7:13" x14ac:dyDescent="0.35">
      <c r="G170" s="22"/>
      <c r="H170" s="22"/>
      <c r="I170" s="22"/>
      <c r="J170" s="343"/>
      <c r="K170" s="343"/>
      <c r="L170" s="343"/>
      <c r="M170" s="343"/>
    </row>
    <row r="171" spans="7:13" x14ac:dyDescent="0.35">
      <c r="G171" s="22"/>
      <c r="H171" s="22"/>
      <c r="I171" s="22"/>
      <c r="J171" s="343"/>
      <c r="K171" s="343"/>
      <c r="L171" s="343"/>
      <c r="M171" s="343"/>
    </row>
    <row r="172" spans="7:13" x14ac:dyDescent="0.35">
      <c r="G172" s="22"/>
      <c r="H172" s="22"/>
      <c r="I172" s="22"/>
      <c r="J172" s="343"/>
      <c r="K172" s="343"/>
      <c r="L172" s="343"/>
      <c r="M172" s="343"/>
    </row>
    <row r="173" spans="7:13" x14ac:dyDescent="0.35">
      <c r="G173" s="22"/>
      <c r="H173" s="22"/>
      <c r="I173" s="22"/>
      <c r="J173" s="343"/>
      <c r="K173" s="343"/>
      <c r="L173" s="343"/>
      <c r="M173" s="343"/>
    </row>
    <row r="174" spans="7:13" x14ac:dyDescent="0.35">
      <c r="G174" s="22"/>
      <c r="H174" s="22"/>
      <c r="I174" s="22"/>
      <c r="J174" s="343"/>
      <c r="K174" s="343"/>
      <c r="L174" s="343"/>
      <c r="M174" s="343"/>
    </row>
    <row r="175" spans="7:13" x14ac:dyDescent="0.35">
      <c r="G175" s="22"/>
      <c r="H175" s="22"/>
      <c r="I175" s="22"/>
      <c r="J175" s="343"/>
      <c r="K175" s="343"/>
      <c r="L175" s="343"/>
      <c r="M175" s="343"/>
    </row>
    <row r="176" spans="7:13" x14ac:dyDescent="0.35">
      <c r="G176" s="22"/>
      <c r="H176" s="22"/>
      <c r="I176" s="22"/>
      <c r="J176" s="343"/>
      <c r="K176" s="343"/>
      <c r="L176" s="343"/>
      <c r="M176" s="343"/>
    </row>
  </sheetData>
  <mergeCells count="12">
    <mergeCell ref="B67:D67"/>
    <mergeCell ref="A3:H3"/>
    <mergeCell ref="B10:J10"/>
    <mergeCell ref="B11:J11"/>
    <mergeCell ref="D14:J14"/>
    <mergeCell ref="G21:I21"/>
    <mergeCell ref="O21:P21"/>
    <mergeCell ref="D22:D23"/>
    <mergeCell ref="O22:O23"/>
    <mergeCell ref="P22:P23"/>
    <mergeCell ref="B62:D62"/>
    <mergeCell ref="K21:M21"/>
  </mergeCells>
  <conditionalFormatting sqref="J75:M176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H72:J74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72:G74">
    <cfRule type="cellIs" dxfId="7" priority="1" operator="lessThan">
      <formula>0</formula>
    </cfRule>
    <cfRule type="cellIs" dxfId="6" priority="2" operator="greaterThan">
      <formula>0</formula>
    </cfRule>
  </conditionalFormatting>
  <dataValidations count="6">
    <dataValidation type="list" allowBlank="1" showInputMessage="1" showErrorMessage="1" sqref="D30" xr:uid="{A73E5200-7B59-40B8-AABD-9A0F9FA24ACE}">
      <formula1>"per 30 days, per kWh, per kW, per kVA"</formula1>
    </dataValidation>
    <dataValidation type="list" allowBlank="1" showInputMessage="1" showErrorMessage="1" sqref="D24" xr:uid="{23EB7EF9-2A83-44A2-8F0D-04793E1CC642}">
      <formula1>"per device per 30 days, per kWh, per kW, per kVA"</formula1>
    </dataValidation>
    <dataValidation type="list" allowBlank="1" showInputMessage="1" showErrorMessage="1" sqref="D17" xr:uid="{DEBB3D77-E5BA-4E0B-832B-6F935B2A3E6C}">
      <formula1>"TOU, non-TOU"</formula1>
    </dataValidation>
    <dataValidation type="list" allowBlank="1" showInputMessage="1" showErrorMessage="1" prompt="Select Charge Unit - per 30 days, per kWh, per kW, per kVA." sqref="D44:D45 D47:D57 D31:D34 D25:D29 D36:D42" xr:uid="{0ECBB654-574D-44AC-908C-1B23D0802D40}">
      <formula1>"per 30 days, per kWh, per kW, per kVA"</formula1>
    </dataValidation>
    <dataValidation type="list" allowBlank="1" showInputMessage="1" showErrorMessage="1" sqref="E44:E45 E24:E34 E36:E42 E68 E63 E47:E58" xr:uid="{261B78E9-E427-4761-8948-363F72D1A4AB}">
      <formula1>#REF!</formula1>
    </dataValidation>
    <dataValidation type="list" allowBlank="1" showInputMessage="1" showErrorMessage="1" prompt="Select Charge Unit - monthly, per kWh, per kW" sqref="D68 D63 D58" xr:uid="{4587F29A-566E-4E06-B73D-23D274388D0E}">
      <formula1>"Monthly, per kWh, per kW"</formula1>
    </dataValidation>
  </dataValidations>
  <printOptions horizontalCentered="1" gridLines="1"/>
  <pageMargins left="0.70866141732283472" right="0.70866141732283472" top="1.7322834645669292" bottom="0.74803149606299213" header="0.31496062992125984" footer="0.35433070866141736"/>
  <pageSetup scale="46" fitToHeight="3" orientation="landscape" r:id="rId1"/>
  <headerFooter scaleWithDoc="0">
    <oddHeader>&amp;R&amp;7Toronto Hydro-Electric System Limited 
EB-2021-0060
Tab 4
Schedule 1
UPDATED: November 30, 2021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133350</xdr:colOff>
                    <xdr:row>17</xdr:row>
                    <xdr:rowOff>95250</xdr:rowOff>
                  </from>
                  <to>
                    <xdr:col>20</xdr:col>
                    <xdr:colOff>285750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7</xdr:col>
                    <xdr:colOff>704850</xdr:colOff>
                    <xdr:row>18</xdr:row>
                    <xdr:rowOff>19050</xdr:rowOff>
                  </from>
                  <to>
                    <xdr:col>11</xdr:col>
                    <xdr:colOff>69850</xdr:colOff>
                    <xdr:row>19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CF77-EC41-4FFD-8195-C230349AC94C}">
  <sheetPr>
    <pageSetUpPr fitToPage="1"/>
  </sheetPr>
  <dimension ref="A1:S134"/>
  <sheetViews>
    <sheetView zoomScale="80" zoomScaleNormal="80" workbookViewId="0">
      <selection activeCell="T142" sqref="T142"/>
    </sheetView>
  </sheetViews>
  <sheetFormatPr defaultColWidth="9.26953125" defaultRowHeight="14.5" x14ac:dyDescent="0.35"/>
  <cols>
    <col min="1" max="1" width="1.7265625" style="225" customWidth="1"/>
    <col min="2" max="2" width="144.453125" style="225" bestFit="1" customWidth="1"/>
    <col min="3" max="3" width="1.54296875" style="225" customWidth="1"/>
    <col min="4" max="4" width="26.7265625" style="348" bestFit="1" customWidth="1"/>
    <col min="5" max="5" width="0.54296875" style="225" customWidth="1"/>
    <col min="6" max="6" width="0.7265625" style="225" customWidth="1"/>
    <col min="7" max="7" width="12.26953125" style="225" bestFit="1" customWidth="1"/>
    <col min="8" max="8" width="12.7265625" style="225" customWidth="1"/>
    <col min="9" max="9" width="11.7265625" style="225" bestFit="1" customWidth="1"/>
    <col min="10" max="10" width="0.7265625" style="225" customWidth="1"/>
    <col min="11" max="11" width="12" style="225" bestFit="1" customWidth="1"/>
    <col min="12" max="12" width="8" style="225" bestFit="1" customWidth="1"/>
    <col min="13" max="13" width="14.26953125" style="225" customWidth="1"/>
    <col min="14" max="14" width="1.1796875" style="225" customWidth="1"/>
    <col min="15" max="15" width="9" style="225" bestFit="1" customWidth="1"/>
    <col min="16" max="16" width="9.54296875" style="225" bestFit="1" customWidth="1"/>
    <col min="17" max="17" width="1.26953125" style="225" customWidth="1"/>
    <col min="18" max="18" width="0.7265625" style="225" customWidth="1"/>
    <col min="19" max="19" width="1.26953125" style="225" customWidth="1"/>
    <col min="20" max="16384" width="9.26953125" style="225"/>
  </cols>
  <sheetData>
    <row r="1" spans="1:19" ht="20" x14ac:dyDescent="0.35">
      <c r="A1" s="222"/>
      <c r="B1" s="223"/>
      <c r="C1" s="223"/>
      <c r="D1" s="224"/>
      <c r="E1" s="223"/>
      <c r="F1" s="223"/>
      <c r="G1" s="223"/>
      <c r="H1" s="223"/>
      <c r="I1" s="222"/>
      <c r="J1" s="222"/>
      <c r="N1" s="225">
        <v>1</v>
      </c>
      <c r="O1" s="225">
        <v>1</v>
      </c>
    </row>
    <row r="2" spans="1:19" ht="17.5" x14ac:dyDescent="0.35">
      <c r="A2" s="227"/>
      <c r="B2" s="227"/>
      <c r="C2" s="227"/>
      <c r="D2" s="228"/>
      <c r="E2" s="227"/>
      <c r="F2" s="227"/>
      <c r="G2" s="227"/>
      <c r="H2" s="227"/>
      <c r="I2" s="222"/>
      <c r="J2" s="222"/>
    </row>
    <row r="3" spans="1:19" ht="17.5" x14ac:dyDescent="0.35">
      <c r="A3" s="533"/>
      <c r="B3" s="533"/>
      <c r="C3" s="533"/>
      <c r="D3" s="533"/>
      <c r="E3" s="533"/>
      <c r="F3" s="533"/>
      <c r="G3" s="533"/>
      <c r="H3" s="533"/>
      <c r="I3" s="222"/>
      <c r="J3" s="222"/>
    </row>
    <row r="4" spans="1:19" ht="17.5" x14ac:dyDescent="0.35">
      <c r="A4" s="227"/>
      <c r="B4" s="227"/>
      <c r="C4" s="227"/>
      <c r="D4" s="228"/>
      <c r="E4" s="227"/>
      <c r="F4" s="229"/>
      <c r="G4" s="229"/>
      <c r="H4" s="229"/>
      <c r="I4" s="222"/>
      <c r="J4" s="222"/>
    </row>
    <row r="5" spans="1:19" ht="15.5" x14ac:dyDescent="0.35">
      <c r="A5" s="222"/>
      <c r="B5" s="222"/>
      <c r="C5" s="230"/>
      <c r="D5" s="231"/>
      <c r="E5" s="230"/>
      <c r="F5" s="222"/>
      <c r="G5" s="222"/>
      <c r="H5" s="222"/>
      <c r="I5" s="222"/>
      <c r="J5" s="222"/>
      <c r="L5" s="7"/>
      <c r="M5" s="7"/>
      <c r="N5" s="7"/>
      <c r="O5" s="7"/>
      <c r="P5" s="7"/>
      <c r="Q5" s="7"/>
    </row>
    <row r="6" spans="1:19" x14ac:dyDescent="0.35">
      <c r="A6" s="222"/>
      <c r="B6" s="222"/>
      <c r="C6" s="222"/>
      <c r="D6" s="232"/>
      <c r="E6" s="222"/>
      <c r="F6" s="222"/>
      <c r="G6" s="222"/>
      <c r="H6" s="222"/>
      <c r="I6" s="222"/>
      <c r="J6" s="222"/>
      <c r="L6" s="7"/>
      <c r="M6" s="7"/>
      <c r="N6" s="7"/>
      <c r="O6" s="7"/>
      <c r="P6" s="7"/>
      <c r="Q6" s="7"/>
    </row>
    <row r="7" spans="1:19" x14ac:dyDescent="0.35">
      <c r="A7" s="222"/>
      <c r="B7" s="222"/>
      <c r="C7" s="222"/>
      <c r="D7" s="232"/>
      <c r="E7" s="222"/>
      <c r="F7" s="222"/>
      <c r="G7" s="222"/>
      <c r="H7" s="222"/>
      <c r="I7" s="222"/>
      <c r="J7" s="222"/>
      <c r="L7" s="7"/>
      <c r="M7" s="7"/>
      <c r="N7" s="7"/>
      <c r="O7" s="7"/>
      <c r="P7" s="7"/>
      <c r="Q7" s="7"/>
    </row>
    <row r="8" spans="1:19" x14ac:dyDescent="0.35">
      <c r="A8" s="233"/>
      <c r="B8" s="222"/>
      <c r="C8" s="222"/>
      <c r="D8" s="232"/>
      <c r="E8" s="222"/>
      <c r="F8" s="222"/>
      <c r="G8" s="222"/>
      <c r="H8" s="222"/>
      <c r="I8" s="222"/>
      <c r="J8" s="222"/>
      <c r="L8" s="7"/>
      <c r="M8" s="7"/>
      <c r="N8" s="7"/>
      <c r="O8" s="7"/>
      <c r="P8" s="7"/>
      <c r="Q8" s="7"/>
    </row>
    <row r="9" spans="1:19" x14ac:dyDescent="0.35">
      <c r="A9" s="234"/>
      <c r="B9" s="234"/>
      <c r="C9" s="234"/>
      <c r="D9" s="235"/>
      <c r="E9" s="234"/>
      <c r="F9" s="234"/>
      <c r="G9" s="234"/>
      <c r="H9" s="234"/>
      <c r="L9" s="7"/>
      <c r="M9" s="7"/>
      <c r="N9" s="7"/>
      <c r="O9" s="7"/>
      <c r="P9" s="7"/>
      <c r="Q9" s="7"/>
    </row>
    <row r="10" spans="1:19" ht="18" x14ac:dyDescent="0.4">
      <c r="A10" s="234"/>
      <c r="B10" s="532" t="s">
        <v>0</v>
      </c>
      <c r="C10" s="532"/>
      <c r="D10" s="532"/>
      <c r="E10" s="532"/>
      <c r="F10" s="532"/>
      <c r="G10" s="532"/>
      <c r="H10" s="532"/>
      <c r="I10" s="532"/>
      <c r="J10" s="532"/>
      <c r="L10" s="7"/>
      <c r="M10" s="7"/>
      <c r="N10" s="7"/>
      <c r="O10" s="7"/>
      <c r="P10" s="7"/>
      <c r="Q10" s="7"/>
    </row>
    <row r="11" spans="1:19" ht="18" x14ac:dyDescent="0.4">
      <c r="A11" s="234"/>
      <c r="B11" s="532" t="s">
        <v>1</v>
      </c>
      <c r="C11" s="532"/>
      <c r="D11" s="532"/>
      <c r="E11" s="532"/>
      <c r="F11" s="532"/>
      <c r="G11" s="532"/>
      <c r="H11" s="532"/>
      <c r="I11" s="532"/>
      <c r="J11" s="532"/>
      <c r="L11" s="7"/>
      <c r="M11" s="7"/>
      <c r="N11" s="7"/>
      <c r="O11" s="7"/>
      <c r="P11" s="7"/>
      <c r="Q11" s="7"/>
    </row>
    <row r="12" spans="1:19" x14ac:dyDescent="0.35">
      <c r="A12" s="234"/>
      <c r="B12" s="234"/>
      <c r="C12" s="234"/>
      <c r="D12" s="235"/>
      <c r="E12" s="234"/>
      <c r="F12" s="234"/>
      <c r="G12" s="234"/>
      <c r="H12" s="234"/>
      <c r="L12" s="7"/>
      <c r="M12" s="7"/>
      <c r="N12" s="7"/>
      <c r="O12" s="7"/>
      <c r="P12" s="7"/>
      <c r="Q12" s="7"/>
    </row>
    <row r="13" spans="1:19" x14ac:dyDescent="0.35">
      <c r="A13" s="234"/>
      <c r="B13" s="234"/>
      <c r="C13" s="234"/>
      <c r="D13" s="235"/>
      <c r="E13" s="234"/>
      <c r="F13" s="234"/>
      <c r="G13" s="234"/>
      <c r="H13" s="234"/>
      <c r="L13" s="7"/>
      <c r="M13" s="7"/>
      <c r="N13" s="7"/>
      <c r="O13" s="7"/>
      <c r="P13" s="7"/>
      <c r="Q13" s="7"/>
    </row>
    <row r="14" spans="1:19" ht="15.5" x14ac:dyDescent="0.35">
      <c r="A14" s="234"/>
      <c r="B14" s="236" t="s">
        <v>2</v>
      </c>
      <c r="C14" s="234"/>
      <c r="D14" s="534" t="s">
        <v>96</v>
      </c>
      <c r="E14" s="534"/>
      <c r="F14" s="534"/>
      <c r="G14" s="534"/>
      <c r="H14" s="534"/>
      <c r="I14" s="534"/>
      <c r="J14" s="534"/>
      <c r="M14" s="483"/>
    </row>
    <row r="15" spans="1:19" ht="15.5" x14ac:dyDescent="0.35">
      <c r="A15" s="234"/>
      <c r="B15" s="237"/>
      <c r="C15" s="234"/>
      <c r="D15" s="238"/>
      <c r="E15" s="238"/>
      <c r="F15" s="239"/>
      <c r="G15" s="239"/>
      <c r="H15" s="239"/>
      <c r="I15" s="239"/>
      <c r="J15" s="239"/>
      <c r="K15" s="240"/>
      <c r="L15" s="240"/>
      <c r="M15" s="239"/>
      <c r="N15" s="240"/>
      <c r="O15" s="240"/>
      <c r="P15" s="240"/>
      <c r="Q15" s="240"/>
      <c r="R15" s="240"/>
      <c r="S15" s="240"/>
    </row>
    <row r="16" spans="1:19" ht="15.5" x14ac:dyDescent="0.35">
      <c r="A16" s="234"/>
      <c r="B16" s="236" t="s">
        <v>4</v>
      </c>
      <c r="C16" s="234"/>
      <c r="D16" s="241" t="s">
        <v>73</v>
      </c>
      <c r="E16" s="238"/>
      <c r="F16" s="239"/>
      <c r="G16" s="484" t="s">
        <v>97</v>
      </c>
      <c r="H16" s="239"/>
      <c r="I16" s="242"/>
      <c r="J16" s="239"/>
      <c r="K16" s="243"/>
      <c r="L16" s="240"/>
      <c r="M16" s="242"/>
      <c r="N16" s="240"/>
      <c r="O16" s="244"/>
      <c r="P16" s="245"/>
      <c r="Q16" s="240"/>
      <c r="R16" s="240"/>
      <c r="S16" s="240"/>
    </row>
    <row r="17" spans="1:18" ht="15.5" x14ac:dyDescent="0.35">
      <c r="A17" s="234"/>
      <c r="B17" s="237"/>
      <c r="C17" s="234"/>
      <c r="D17" s="238"/>
      <c r="E17" s="238"/>
      <c r="F17" s="238"/>
      <c r="G17" s="439">
        <v>1</v>
      </c>
      <c r="H17" s="437" t="s">
        <v>98</v>
      </c>
      <c r="I17" s="238"/>
      <c r="J17" s="238"/>
    </row>
    <row r="18" spans="1:18" x14ac:dyDescent="0.35">
      <c r="A18" s="234"/>
      <c r="B18" s="246"/>
      <c r="C18" s="234"/>
      <c r="D18" s="247" t="s">
        <v>6</v>
      </c>
      <c r="E18" s="248"/>
      <c r="F18" s="234"/>
      <c r="G18" s="439">
        <v>285</v>
      </c>
      <c r="H18" s="248" t="s">
        <v>7</v>
      </c>
      <c r="I18" s="234"/>
      <c r="J18" s="234"/>
    </row>
    <row r="19" spans="1:18" x14ac:dyDescent="0.35">
      <c r="A19" s="234"/>
      <c r="B19" s="478"/>
      <c r="C19" s="234"/>
      <c r="E19" s="234"/>
      <c r="F19" s="234"/>
      <c r="G19" s="234"/>
      <c r="H19" s="234"/>
      <c r="I19" s="234"/>
      <c r="J19" s="234"/>
      <c r="M19" s="440"/>
    </row>
    <row r="20" spans="1:18" s="22" customFormat="1" x14ac:dyDescent="0.35">
      <c r="A20" s="20"/>
      <c r="B20" s="43"/>
      <c r="C20" s="20"/>
      <c r="D20" s="51"/>
      <c r="E20" s="50"/>
      <c r="F20" s="20"/>
      <c r="G20" s="523" t="s">
        <v>8</v>
      </c>
      <c r="H20" s="524"/>
      <c r="I20" s="525"/>
      <c r="J20" s="20"/>
      <c r="K20" s="523" t="s">
        <v>9</v>
      </c>
      <c r="L20" s="524"/>
      <c r="M20" s="525"/>
      <c r="N20" s="20"/>
      <c r="O20" s="523" t="s">
        <v>10</v>
      </c>
      <c r="P20" s="525"/>
      <c r="Q20" s="251"/>
      <c r="R20" s="251"/>
    </row>
    <row r="21" spans="1:18" x14ac:dyDescent="0.35">
      <c r="A21" s="234"/>
      <c r="B21" s="456"/>
      <c r="C21" s="234"/>
      <c r="D21" s="536" t="s">
        <v>11</v>
      </c>
      <c r="E21" s="399"/>
      <c r="F21" s="234"/>
      <c r="G21" s="400" t="s">
        <v>12</v>
      </c>
      <c r="H21" s="401" t="s">
        <v>13</v>
      </c>
      <c r="I21" s="402" t="s">
        <v>14</v>
      </c>
      <c r="J21" s="234"/>
      <c r="K21" s="400" t="s">
        <v>12</v>
      </c>
      <c r="L21" s="401" t="s">
        <v>13</v>
      </c>
      <c r="M21" s="402" t="s">
        <v>14</v>
      </c>
      <c r="N21" s="234"/>
      <c r="O21" s="537" t="s">
        <v>15</v>
      </c>
      <c r="P21" s="538" t="s">
        <v>16</v>
      </c>
      <c r="Q21" s="240"/>
      <c r="R21" s="240"/>
    </row>
    <row r="22" spans="1:18" x14ac:dyDescent="0.35">
      <c r="A22" s="234"/>
      <c r="B22" s="456"/>
      <c r="C22" s="234"/>
      <c r="D22" s="527"/>
      <c r="E22" s="399"/>
      <c r="F22" s="234"/>
      <c r="G22" s="403" t="s">
        <v>17</v>
      </c>
      <c r="H22" s="404"/>
      <c r="I22" s="404" t="s">
        <v>17</v>
      </c>
      <c r="J22" s="234"/>
      <c r="K22" s="403" t="s">
        <v>17</v>
      </c>
      <c r="L22" s="404"/>
      <c r="M22" s="404" t="s">
        <v>17</v>
      </c>
      <c r="N22" s="234"/>
      <c r="O22" s="529"/>
      <c r="P22" s="531"/>
      <c r="Q22" s="240"/>
      <c r="R22" s="240"/>
    </row>
    <row r="23" spans="1:18" x14ac:dyDescent="0.35">
      <c r="A23" s="234"/>
      <c r="B23" s="261" t="s">
        <v>18</v>
      </c>
      <c r="C23" s="262"/>
      <c r="D23" s="263" t="s">
        <v>19</v>
      </c>
      <c r="E23" s="262"/>
      <c r="F23" s="264"/>
      <c r="G23" s="105">
        <v>6.34</v>
      </c>
      <c r="H23" s="485">
        <v>1</v>
      </c>
      <c r="I23" s="274">
        <f t="shared" ref="I23:I35" si="0">H23*G23</f>
        <v>6.34</v>
      </c>
      <c r="J23" s="264"/>
      <c r="K23" s="105">
        <v>6.43</v>
      </c>
      <c r="L23" s="485">
        <v>1</v>
      </c>
      <c r="M23" s="274">
        <f t="shared" ref="M23:M35" si="1">L23*K23</f>
        <v>6.43</v>
      </c>
      <c r="N23" s="264"/>
      <c r="O23" s="268">
        <f t="shared" ref="O23:O29" si="2">M23-I23</f>
        <v>8.9999999999999858E-2</v>
      </c>
      <c r="P23" s="269">
        <f t="shared" ref="P23:P29" si="3">IF(OR(I23=0,M23=0),"",(O23/I23))</f>
        <v>1.4195583596214489E-2</v>
      </c>
      <c r="Q23" s="240"/>
      <c r="R23" s="240"/>
    </row>
    <row r="24" spans="1:18" x14ac:dyDescent="0.35">
      <c r="A24" s="234"/>
      <c r="B24" s="261" t="s">
        <v>99</v>
      </c>
      <c r="C24" s="262"/>
      <c r="D24" s="263" t="s">
        <v>100</v>
      </c>
      <c r="E24" s="262"/>
      <c r="F24" s="264"/>
      <c r="G24" s="105">
        <v>0.66</v>
      </c>
      <c r="H24" s="485">
        <v>1</v>
      </c>
      <c r="I24" s="274">
        <f t="shared" si="0"/>
        <v>0.66</v>
      </c>
      <c r="J24" s="264"/>
      <c r="K24" s="105">
        <v>0.67</v>
      </c>
      <c r="L24" s="485">
        <v>1</v>
      </c>
      <c r="M24" s="274">
        <f t="shared" si="1"/>
        <v>0.67</v>
      </c>
      <c r="N24" s="264"/>
      <c r="O24" s="268">
        <f t="shared" si="2"/>
        <v>1.0000000000000009E-2</v>
      </c>
      <c r="P24" s="269">
        <f t="shared" si="3"/>
        <v>1.5151515151515164E-2</v>
      </c>
      <c r="Q24" s="240"/>
      <c r="R24" s="240"/>
    </row>
    <row r="25" spans="1:18" x14ac:dyDescent="0.35">
      <c r="A25" s="234"/>
      <c r="B25" s="261" t="s">
        <v>22</v>
      </c>
      <c r="C25" s="262"/>
      <c r="D25" s="263" t="s">
        <v>31</v>
      </c>
      <c r="E25" s="262"/>
      <c r="F25" s="264"/>
      <c r="G25" s="359">
        <v>-5.0499999999999998E-3</v>
      </c>
      <c r="H25" s="360">
        <f t="shared" ref="H25:H31" si="4">$G$18</f>
        <v>285</v>
      </c>
      <c r="I25" s="267">
        <f t="shared" si="0"/>
        <v>-1.4392499999999999</v>
      </c>
      <c r="J25" s="264"/>
      <c r="K25" s="359">
        <v>0</v>
      </c>
      <c r="L25" s="360">
        <f t="shared" ref="L25:L31" si="5">$G$18</f>
        <v>285</v>
      </c>
      <c r="M25" s="267">
        <f t="shared" si="1"/>
        <v>0</v>
      </c>
      <c r="N25" s="264"/>
      <c r="O25" s="268">
        <f t="shared" si="2"/>
        <v>1.4392499999999999</v>
      </c>
      <c r="P25" s="269" t="str">
        <f t="shared" si="3"/>
        <v/>
      </c>
      <c r="Q25" s="240"/>
      <c r="R25" s="240"/>
    </row>
    <row r="26" spans="1:18" x14ac:dyDescent="0.35">
      <c r="A26" s="234"/>
      <c r="B26" s="261" t="s">
        <v>23</v>
      </c>
      <c r="C26" s="262"/>
      <c r="D26" s="263" t="s">
        <v>31</v>
      </c>
      <c r="E26" s="262"/>
      <c r="F26" s="264"/>
      <c r="G26" s="359">
        <v>-8.0999999999999996E-4</v>
      </c>
      <c r="H26" s="360">
        <f t="shared" si="4"/>
        <v>285</v>
      </c>
      <c r="I26" s="267">
        <f t="shared" si="0"/>
        <v>-0.23085</v>
      </c>
      <c r="J26" s="264"/>
      <c r="K26" s="359">
        <v>0</v>
      </c>
      <c r="L26" s="360">
        <f t="shared" si="5"/>
        <v>285</v>
      </c>
      <c r="M26" s="267">
        <f t="shared" si="1"/>
        <v>0</v>
      </c>
      <c r="N26" s="264"/>
      <c r="O26" s="268">
        <f t="shared" si="2"/>
        <v>0.23085</v>
      </c>
      <c r="P26" s="269" t="str">
        <f t="shared" si="3"/>
        <v/>
      </c>
      <c r="Q26" s="240"/>
      <c r="R26" s="240"/>
    </row>
    <row r="27" spans="1:18" x14ac:dyDescent="0.35">
      <c r="A27" s="234"/>
      <c r="B27" s="261" t="s">
        <v>24</v>
      </c>
      <c r="C27" s="262"/>
      <c r="D27" s="263" t="s">
        <v>31</v>
      </c>
      <c r="E27" s="262"/>
      <c r="F27" s="264"/>
      <c r="G27" s="359">
        <v>-3.0000000000000001E-5</v>
      </c>
      <c r="H27" s="360">
        <f t="shared" si="4"/>
        <v>285</v>
      </c>
      <c r="I27" s="267">
        <f t="shared" si="0"/>
        <v>-8.5500000000000003E-3</v>
      </c>
      <c r="J27" s="264"/>
      <c r="K27" s="359">
        <v>-3.0000000000000001E-5</v>
      </c>
      <c r="L27" s="360">
        <f t="shared" si="5"/>
        <v>285</v>
      </c>
      <c r="M27" s="267">
        <f t="shared" si="1"/>
        <v>-8.5500000000000003E-3</v>
      </c>
      <c r="N27" s="264"/>
      <c r="O27" s="268">
        <f t="shared" si="2"/>
        <v>0</v>
      </c>
      <c r="P27" s="269">
        <f t="shared" si="3"/>
        <v>0</v>
      </c>
      <c r="Q27" s="240"/>
      <c r="R27" s="240"/>
    </row>
    <row r="28" spans="1:18" x14ac:dyDescent="0.35">
      <c r="A28" s="234"/>
      <c r="B28" s="261" t="s">
        <v>64</v>
      </c>
      <c r="C28" s="262"/>
      <c r="D28" s="263" t="s">
        <v>31</v>
      </c>
      <c r="E28" s="262"/>
      <c r="F28" s="264"/>
      <c r="G28" s="359">
        <v>0</v>
      </c>
      <c r="H28" s="360">
        <f t="shared" si="4"/>
        <v>285</v>
      </c>
      <c r="I28" s="267">
        <f t="shared" si="0"/>
        <v>0</v>
      </c>
      <c r="J28" s="264"/>
      <c r="K28" s="359">
        <v>0</v>
      </c>
      <c r="L28" s="360">
        <f t="shared" si="5"/>
        <v>285</v>
      </c>
      <c r="M28" s="267">
        <f t="shared" si="1"/>
        <v>0</v>
      </c>
      <c r="N28" s="264"/>
      <c r="O28" s="268">
        <f t="shared" si="2"/>
        <v>0</v>
      </c>
      <c r="P28" s="269" t="str">
        <f t="shared" si="3"/>
        <v/>
      </c>
      <c r="Q28" s="240"/>
      <c r="R28" s="240"/>
    </row>
    <row r="29" spans="1:18" x14ac:dyDescent="0.35">
      <c r="A29" s="234"/>
      <c r="B29" s="261" t="s">
        <v>26</v>
      </c>
      <c r="C29" s="262"/>
      <c r="D29" s="263" t="s">
        <v>31</v>
      </c>
      <c r="E29" s="262"/>
      <c r="F29" s="264"/>
      <c r="G29" s="359">
        <v>0</v>
      </c>
      <c r="H29" s="360">
        <f t="shared" si="4"/>
        <v>285</v>
      </c>
      <c r="I29" s="267">
        <f t="shared" si="0"/>
        <v>0</v>
      </c>
      <c r="J29" s="264"/>
      <c r="K29" s="359">
        <v>0</v>
      </c>
      <c r="L29" s="360">
        <f t="shared" si="5"/>
        <v>285</v>
      </c>
      <c r="M29" s="267">
        <f t="shared" si="1"/>
        <v>0</v>
      </c>
      <c r="N29" s="264"/>
      <c r="O29" s="268">
        <f t="shared" si="2"/>
        <v>0</v>
      </c>
      <c r="P29" s="269" t="str">
        <f t="shared" si="3"/>
        <v/>
      </c>
      <c r="Q29" s="240"/>
      <c r="R29" s="240"/>
    </row>
    <row r="30" spans="1:18" x14ac:dyDescent="0.35">
      <c r="A30" s="234"/>
      <c r="B30" s="261" t="s">
        <v>27</v>
      </c>
      <c r="C30" s="262"/>
      <c r="D30" s="263" t="s">
        <v>31</v>
      </c>
      <c r="E30" s="262"/>
      <c r="F30" s="264"/>
      <c r="G30" s="359">
        <v>0</v>
      </c>
      <c r="H30" s="360">
        <f t="shared" si="4"/>
        <v>285</v>
      </c>
      <c r="I30" s="267">
        <f t="shared" si="0"/>
        <v>0</v>
      </c>
      <c r="J30" s="264"/>
      <c r="K30" s="359">
        <v>-4.3E-3</v>
      </c>
      <c r="L30" s="360">
        <f t="shared" si="5"/>
        <v>285</v>
      </c>
      <c r="M30" s="267">
        <f t="shared" si="1"/>
        <v>-1.2255</v>
      </c>
      <c r="N30" s="264"/>
      <c r="O30" s="268">
        <f>M30-I30</f>
        <v>-1.2255</v>
      </c>
      <c r="P30" s="269" t="str">
        <f>IF(OR(I30=0,M30=0),"",(O30/I30))</f>
        <v/>
      </c>
      <c r="Q30" s="240"/>
      <c r="R30" s="240"/>
    </row>
    <row r="31" spans="1:18" x14ac:dyDescent="0.35">
      <c r="A31" s="234"/>
      <c r="B31" s="261" t="s">
        <v>78</v>
      </c>
      <c r="C31" s="262"/>
      <c r="D31" s="263" t="s">
        <v>31</v>
      </c>
      <c r="E31" s="262"/>
      <c r="F31" s="264"/>
      <c r="G31" s="359">
        <v>-8.1999999999999998E-4</v>
      </c>
      <c r="H31" s="360">
        <f t="shared" si="4"/>
        <v>285</v>
      </c>
      <c r="I31" s="267">
        <f t="shared" si="0"/>
        <v>-0.23369999999999999</v>
      </c>
      <c r="J31" s="264"/>
      <c r="K31" s="359">
        <v>-8.1999999999999998E-4</v>
      </c>
      <c r="L31" s="360">
        <f t="shared" si="5"/>
        <v>285</v>
      </c>
      <c r="M31" s="267">
        <f t="shared" si="1"/>
        <v>-0.23369999999999999</v>
      </c>
      <c r="N31" s="264"/>
      <c r="O31" s="268">
        <f>M31-I31</f>
        <v>0</v>
      </c>
      <c r="P31" s="269">
        <f>IF(OR(I31=0,M31=0),"",(O31/I31))</f>
        <v>0</v>
      </c>
      <c r="Q31" s="240"/>
      <c r="R31" s="240"/>
    </row>
    <row r="32" spans="1:18" x14ac:dyDescent="0.35">
      <c r="A32" s="234"/>
      <c r="B32" s="261" t="s">
        <v>29</v>
      </c>
      <c r="C32" s="262"/>
      <c r="D32" s="263" t="s">
        <v>19</v>
      </c>
      <c r="E32" s="262"/>
      <c r="F32" s="264"/>
      <c r="G32" s="265">
        <v>-0.1</v>
      </c>
      <c r="H32" s="266">
        <v>1</v>
      </c>
      <c r="I32" s="267">
        <f t="shared" si="0"/>
        <v>-0.1</v>
      </c>
      <c r="J32" s="264"/>
      <c r="K32" s="265">
        <v>0</v>
      </c>
      <c r="L32" s="266">
        <v>1</v>
      </c>
      <c r="M32" s="267">
        <f t="shared" si="1"/>
        <v>0</v>
      </c>
      <c r="N32" s="264"/>
      <c r="O32" s="268">
        <f t="shared" ref="O32:O58" si="6">M32-I32</f>
        <v>0.1</v>
      </c>
      <c r="P32" s="269" t="str">
        <f t="shared" ref="P32:P58" si="7">IF(OR(I32=0,M32=0),"",(O32/I32))</f>
        <v/>
      </c>
      <c r="Q32" s="240"/>
      <c r="R32" s="240"/>
    </row>
    <row r="33" spans="1:19" x14ac:dyDescent="0.35">
      <c r="A33" s="234"/>
      <c r="B33" s="261" t="s">
        <v>101</v>
      </c>
      <c r="C33" s="262"/>
      <c r="D33" s="263" t="s">
        <v>19</v>
      </c>
      <c r="E33" s="262"/>
      <c r="F33" s="264"/>
      <c r="G33" s="265">
        <v>-0.01</v>
      </c>
      <c r="H33" s="266">
        <v>1</v>
      </c>
      <c r="I33" s="267">
        <f t="shared" si="0"/>
        <v>-0.01</v>
      </c>
      <c r="J33" s="264"/>
      <c r="K33" s="265">
        <v>0</v>
      </c>
      <c r="L33" s="266">
        <v>1</v>
      </c>
      <c r="M33" s="267">
        <f t="shared" si="1"/>
        <v>0</v>
      </c>
      <c r="N33" s="264"/>
      <c r="O33" s="268">
        <f t="shared" si="6"/>
        <v>0.01</v>
      </c>
      <c r="P33" s="269" t="str">
        <f t="shared" si="7"/>
        <v/>
      </c>
      <c r="Q33" s="240"/>
      <c r="R33" s="240"/>
    </row>
    <row r="34" spans="1:19" x14ac:dyDescent="0.35">
      <c r="A34" s="234"/>
      <c r="B34" s="261" t="s">
        <v>29</v>
      </c>
      <c r="C34" s="262"/>
      <c r="D34" s="263" t="s">
        <v>31</v>
      </c>
      <c r="E34" s="262"/>
      <c r="F34" s="264"/>
      <c r="G34" s="359">
        <v>-1.2099999999999999E-3</v>
      </c>
      <c r="H34" s="360">
        <f t="shared" ref="H34" si="8">$G$18</f>
        <v>285</v>
      </c>
      <c r="I34" s="267">
        <f t="shared" si="0"/>
        <v>-0.34484999999999999</v>
      </c>
      <c r="J34" s="264"/>
      <c r="K34" s="359">
        <v>0</v>
      </c>
      <c r="L34" s="360">
        <f t="shared" ref="L34" si="9">$G$18</f>
        <v>285</v>
      </c>
      <c r="M34" s="267">
        <f t="shared" si="1"/>
        <v>0</v>
      </c>
      <c r="N34" s="264"/>
      <c r="O34" s="268">
        <f t="shared" si="6"/>
        <v>0.34484999999999999</v>
      </c>
      <c r="P34" s="269" t="str">
        <f t="shared" si="7"/>
        <v/>
      </c>
      <c r="Q34" s="240"/>
      <c r="R34" s="240"/>
    </row>
    <row r="35" spans="1:19" x14ac:dyDescent="0.35">
      <c r="A35" s="234"/>
      <c r="B35" s="261" t="s">
        <v>30</v>
      </c>
      <c r="C35" s="262"/>
      <c r="D35" s="263" t="s">
        <v>31</v>
      </c>
      <c r="E35" s="262"/>
      <c r="F35" s="264"/>
      <c r="G35" s="272">
        <v>7.9680000000000001E-2</v>
      </c>
      <c r="H35" s="360">
        <f t="shared" ref="H35" si="10">+$G$18</f>
        <v>285</v>
      </c>
      <c r="I35" s="274">
        <f t="shared" si="0"/>
        <v>22.7088</v>
      </c>
      <c r="J35" s="264"/>
      <c r="K35" s="272">
        <v>8.0869999999999997E-2</v>
      </c>
      <c r="L35" s="360">
        <f t="shared" ref="L35" si="11">+$G$18</f>
        <v>285</v>
      </c>
      <c r="M35" s="274">
        <f t="shared" si="1"/>
        <v>23.04795</v>
      </c>
      <c r="N35" s="264"/>
      <c r="O35" s="268">
        <f t="shared" si="6"/>
        <v>0.33915000000000006</v>
      </c>
      <c r="P35" s="269">
        <f t="shared" si="7"/>
        <v>1.4934738955823295E-2</v>
      </c>
      <c r="Q35" s="240"/>
      <c r="R35" s="240"/>
    </row>
    <row r="36" spans="1:19" x14ac:dyDescent="0.35">
      <c r="A36" s="234"/>
      <c r="B36" s="498" t="s">
        <v>33</v>
      </c>
      <c r="C36" s="406"/>
      <c r="D36" s="407"/>
      <c r="E36" s="406"/>
      <c r="F36" s="408"/>
      <c r="G36" s="409"/>
      <c r="H36" s="410"/>
      <c r="I36" s="411">
        <f>SUM(I23:I35)</f>
        <v>27.3416</v>
      </c>
      <c r="J36" s="408"/>
      <c r="K36" s="409"/>
      <c r="L36" s="410"/>
      <c r="M36" s="411">
        <f>SUM(M23:M35)</f>
        <v>28.680199999999999</v>
      </c>
      <c r="N36" s="408"/>
      <c r="O36" s="412">
        <f t="shared" si="6"/>
        <v>1.3385999999999996</v>
      </c>
      <c r="P36" s="413">
        <f t="shared" si="7"/>
        <v>4.8958363811920279E-2</v>
      </c>
      <c r="Q36" s="240"/>
      <c r="R36" s="240"/>
    </row>
    <row r="37" spans="1:19" x14ac:dyDescent="0.35">
      <c r="A37" s="234"/>
      <c r="B37" s="67" t="s">
        <v>34</v>
      </c>
      <c r="C37" s="262"/>
      <c r="D37" s="263" t="s">
        <v>31</v>
      </c>
      <c r="E37" s="262"/>
      <c r="F37" s="264"/>
      <c r="G37" s="480">
        <f>+$G$55</f>
        <v>9.8000000000000004E-2</v>
      </c>
      <c r="H37" s="273">
        <f>$G$18*(1+G66)-$G$18</f>
        <v>8.4075000000000273</v>
      </c>
      <c r="I37" s="267">
        <f>H37*G37</f>
        <v>0.82393500000000275</v>
      </c>
      <c r="J37" s="264"/>
      <c r="K37" s="480">
        <f>+$G$55</f>
        <v>9.8000000000000004E-2</v>
      </c>
      <c r="L37" s="273">
        <f>$G$18*(1+K66)-$G$18</f>
        <v>8.4075000000000273</v>
      </c>
      <c r="M37" s="267">
        <f>L37*K37</f>
        <v>0.82393500000000275</v>
      </c>
      <c r="N37" s="264"/>
      <c r="O37" s="268">
        <f t="shared" si="6"/>
        <v>0</v>
      </c>
      <c r="P37" s="269">
        <f t="shared" si="7"/>
        <v>0</v>
      </c>
      <c r="Q37" s="240"/>
      <c r="R37" s="240"/>
    </row>
    <row r="38" spans="1:19" s="22" customFormat="1" x14ac:dyDescent="0.35">
      <c r="A38" s="20"/>
      <c r="B38" s="73" t="s">
        <v>35</v>
      </c>
      <c r="C38" s="58"/>
      <c r="D38" s="59" t="s">
        <v>31</v>
      </c>
      <c r="E38" s="58"/>
      <c r="F38" s="27"/>
      <c r="G38" s="87">
        <v>2.7E-4</v>
      </c>
      <c r="H38" s="72">
        <f>+$G$18</f>
        <v>285</v>
      </c>
      <c r="I38" s="70">
        <f>H38*G38</f>
        <v>7.6950000000000005E-2</v>
      </c>
      <c r="J38" s="63"/>
      <c r="K38" s="87"/>
      <c r="L38" s="88"/>
      <c r="M38" s="267">
        <f t="shared" ref="M38:M43" si="12">L38*K38</f>
        <v>0</v>
      </c>
      <c r="N38" s="63"/>
      <c r="O38" s="268">
        <f t="shared" si="6"/>
        <v>-7.6950000000000005E-2</v>
      </c>
      <c r="P38" s="269" t="str">
        <f t="shared" si="7"/>
        <v/>
      </c>
      <c r="Q38" s="66"/>
      <c r="R38" s="66"/>
      <c r="S38" s="260"/>
    </row>
    <row r="39" spans="1:19" s="22" customFormat="1" x14ac:dyDescent="0.35">
      <c r="A39" s="20"/>
      <c r="B39" s="73" t="s">
        <v>36</v>
      </c>
      <c r="C39" s="58"/>
      <c r="D39" s="59" t="s">
        <v>31</v>
      </c>
      <c r="E39" s="58"/>
      <c r="F39" s="27"/>
      <c r="G39" s="87">
        <v>4.0000000000000002E-4</v>
      </c>
      <c r="H39" s="72">
        <f>+$G$18</f>
        <v>285</v>
      </c>
      <c r="I39" s="70">
        <f t="shared" ref="I39" si="13">H39*G39</f>
        <v>0.114</v>
      </c>
      <c r="J39" s="63"/>
      <c r="K39" s="87"/>
      <c r="L39" s="88"/>
      <c r="M39" s="267">
        <f t="shared" si="12"/>
        <v>0</v>
      </c>
      <c r="N39" s="63"/>
      <c r="O39" s="268">
        <f t="shared" si="6"/>
        <v>-0.114</v>
      </c>
      <c r="P39" s="269" t="str">
        <f t="shared" si="7"/>
        <v/>
      </c>
      <c r="Q39" s="66"/>
      <c r="R39" s="66"/>
      <c r="S39" s="260"/>
    </row>
    <row r="40" spans="1:19" s="22" customFormat="1" x14ac:dyDescent="0.35">
      <c r="A40" s="20"/>
      <c r="B40" s="73" t="s">
        <v>37</v>
      </c>
      <c r="C40" s="58"/>
      <c r="D40" s="59" t="s">
        <v>31</v>
      </c>
      <c r="E40" s="58"/>
      <c r="F40" s="27"/>
      <c r="G40" s="87">
        <v>-9.0000000000000006E-5</v>
      </c>
      <c r="H40" s="72">
        <f>+$G$18</f>
        <v>285</v>
      </c>
      <c r="I40" s="70">
        <f>H40*G40</f>
        <v>-2.5650000000000003E-2</v>
      </c>
      <c r="J40" s="63"/>
      <c r="K40" s="87"/>
      <c r="L40" s="88"/>
      <c r="M40" s="267">
        <f t="shared" si="12"/>
        <v>0</v>
      </c>
      <c r="N40" s="63"/>
      <c r="O40" s="268">
        <f t="shared" si="6"/>
        <v>2.5650000000000003E-2</v>
      </c>
      <c r="P40" s="269" t="str">
        <f t="shared" si="7"/>
        <v/>
      </c>
      <c r="Q40" s="66"/>
      <c r="R40" s="66"/>
      <c r="S40" s="260"/>
    </row>
    <row r="41" spans="1:19" s="22" customFormat="1" x14ac:dyDescent="0.35">
      <c r="A41" s="20"/>
      <c r="B41" s="73" t="s">
        <v>38</v>
      </c>
      <c r="C41" s="58"/>
      <c r="D41" s="59" t="s">
        <v>31</v>
      </c>
      <c r="E41" s="58"/>
      <c r="F41" s="27"/>
      <c r="G41" s="87">
        <v>-2.0000000000000002E-5</v>
      </c>
      <c r="H41" s="72">
        <f>+$G$18</f>
        <v>285</v>
      </c>
      <c r="I41" s="70">
        <f t="shared" ref="I41:I43" si="14">H41*G41</f>
        <v>-5.7000000000000002E-3</v>
      </c>
      <c r="J41" s="63"/>
      <c r="K41" s="87"/>
      <c r="L41" s="88"/>
      <c r="M41" s="267">
        <f t="shared" si="12"/>
        <v>0</v>
      </c>
      <c r="N41" s="63"/>
      <c r="O41" s="268">
        <f t="shared" si="6"/>
        <v>5.7000000000000002E-3</v>
      </c>
      <c r="P41" s="269" t="str">
        <f t="shared" si="7"/>
        <v/>
      </c>
      <c r="Q41" s="66"/>
      <c r="R41" s="66"/>
      <c r="S41" s="260"/>
    </row>
    <row r="42" spans="1:19" s="22" customFormat="1" x14ac:dyDescent="0.35">
      <c r="A42" s="20"/>
      <c r="B42" s="73" t="s">
        <v>39</v>
      </c>
      <c r="C42" s="58"/>
      <c r="D42" s="59" t="s">
        <v>31</v>
      </c>
      <c r="E42" s="58"/>
      <c r="F42" s="27"/>
      <c r="G42" s="87">
        <v>2.3900000000000002E-3</v>
      </c>
      <c r="H42" s="72">
        <v>0</v>
      </c>
      <c r="I42" s="70">
        <f t="shared" si="14"/>
        <v>0</v>
      </c>
      <c r="J42" s="63"/>
      <c r="K42" s="87"/>
      <c r="L42" s="88"/>
      <c r="M42" s="267">
        <f t="shared" si="12"/>
        <v>0</v>
      </c>
      <c r="N42" s="63"/>
      <c r="O42" s="268">
        <f t="shared" si="6"/>
        <v>0</v>
      </c>
      <c r="P42" s="269" t="str">
        <f t="shared" si="7"/>
        <v/>
      </c>
      <c r="Q42" s="66"/>
      <c r="R42" s="66"/>
      <c r="S42" s="260"/>
    </row>
    <row r="43" spans="1:19" s="22" customFormat="1" x14ac:dyDescent="0.35">
      <c r="A43" s="20"/>
      <c r="B43" s="73" t="s">
        <v>40</v>
      </c>
      <c r="C43" s="58"/>
      <c r="D43" s="59" t="s">
        <v>31</v>
      </c>
      <c r="E43" s="58"/>
      <c r="F43" s="27"/>
      <c r="G43" s="87">
        <v>-1.5900000000000001E-3</v>
      </c>
      <c r="H43" s="72">
        <v>0</v>
      </c>
      <c r="I43" s="70">
        <f t="shared" si="14"/>
        <v>0</v>
      </c>
      <c r="J43" s="63"/>
      <c r="K43" s="87"/>
      <c r="L43" s="88"/>
      <c r="M43" s="267">
        <f t="shared" si="12"/>
        <v>0</v>
      </c>
      <c r="N43" s="63"/>
      <c r="O43" s="268">
        <f t="shared" si="6"/>
        <v>0</v>
      </c>
      <c r="P43" s="269" t="str">
        <f t="shared" si="7"/>
        <v/>
      </c>
      <c r="Q43" s="66"/>
      <c r="R43" s="66"/>
      <c r="S43" s="260"/>
    </row>
    <row r="44" spans="1:19" x14ac:dyDescent="0.35">
      <c r="A44" s="234"/>
      <c r="B44" s="469" t="s">
        <v>42</v>
      </c>
      <c r="C44" s="415"/>
      <c r="D44" s="416"/>
      <c r="E44" s="415"/>
      <c r="F44" s="408"/>
      <c r="G44" s="417"/>
      <c r="H44" s="418"/>
      <c r="I44" s="419">
        <f>SUM(I37:I43)+I36</f>
        <v>28.325135000000003</v>
      </c>
      <c r="J44" s="408"/>
      <c r="K44" s="417"/>
      <c r="L44" s="418"/>
      <c r="M44" s="419">
        <f>SUM(M37:M43)+M36</f>
        <v>29.504135000000002</v>
      </c>
      <c r="N44" s="408"/>
      <c r="O44" s="412">
        <f t="shared" si="6"/>
        <v>1.1789999999999985</v>
      </c>
      <c r="P44" s="413">
        <f t="shared" si="7"/>
        <v>4.1623808677346052E-2</v>
      </c>
      <c r="Q44" s="240"/>
      <c r="R44" s="240"/>
    </row>
    <row r="45" spans="1:19" x14ac:dyDescent="0.35">
      <c r="A45" s="234"/>
      <c r="B45" s="293" t="s">
        <v>102</v>
      </c>
      <c r="C45" s="264"/>
      <c r="D45" s="263" t="s">
        <v>31</v>
      </c>
      <c r="E45" s="264"/>
      <c r="F45" s="264"/>
      <c r="G45" s="272">
        <v>4.9699999999999996E-3</v>
      </c>
      <c r="H45" s="294">
        <f>$G$18*(1+G66)</f>
        <v>293.40750000000003</v>
      </c>
      <c r="I45" s="274">
        <f>H45*G45</f>
        <v>1.4582352750000001</v>
      </c>
      <c r="J45" s="264"/>
      <c r="K45" s="272">
        <v>6.3059405246676369E-3</v>
      </c>
      <c r="L45" s="486">
        <f>$G$18*(1+K66)</f>
        <v>293.40750000000003</v>
      </c>
      <c r="M45" s="274">
        <f>L45*K45</f>
        <v>1.8502102444914199</v>
      </c>
      <c r="N45" s="264"/>
      <c r="O45" s="268">
        <f t="shared" si="6"/>
        <v>0.39197496949141986</v>
      </c>
      <c r="P45" s="269">
        <f t="shared" si="7"/>
        <v>0.26880091039590293</v>
      </c>
      <c r="Q45" s="240"/>
      <c r="R45" s="240"/>
    </row>
    <row r="46" spans="1:19" x14ac:dyDescent="0.35">
      <c r="A46" s="234"/>
      <c r="B46" s="295" t="s">
        <v>103</v>
      </c>
      <c r="C46" s="264"/>
      <c r="D46" s="263" t="s">
        <v>31</v>
      </c>
      <c r="E46" s="264"/>
      <c r="F46" s="264"/>
      <c r="G46" s="272">
        <v>4.1799999999999997E-3</v>
      </c>
      <c r="H46" s="360">
        <f>+H45</f>
        <v>293.40750000000003</v>
      </c>
      <c r="I46" s="274">
        <f>H46*G46</f>
        <v>1.22644335</v>
      </c>
      <c r="J46" s="264"/>
      <c r="K46" s="272">
        <v>4.37729407398305E-3</v>
      </c>
      <c r="L46" s="487">
        <f>+L45</f>
        <v>293.40750000000003</v>
      </c>
      <c r="M46" s="274">
        <f>L46*K46</f>
        <v>1.2843309110121819</v>
      </c>
      <c r="N46" s="264"/>
      <c r="O46" s="268">
        <f t="shared" si="6"/>
        <v>5.7887561012181843E-2</v>
      </c>
      <c r="P46" s="269">
        <f t="shared" si="7"/>
        <v>4.719953923039482E-2</v>
      </c>
      <c r="Q46" s="240"/>
      <c r="R46" s="240"/>
    </row>
    <row r="47" spans="1:19" x14ac:dyDescent="0.35">
      <c r="A47" s="234"/>
      <c r="B47" s="469" t="s">
        <v>45</v>
      </c>
      <c r="C47" s="406"/>
      <c r="D47" s="420"/>
      <c r="E47" s="406"/>
      <c r="F47" s="421"/>
      <c r="G47" s="422"/>
      <c r="H47" s="417"/>
      <c r="I47" s="419">
        <f>SUM(I44:I46)</f>
        <v>31.009813625000003</v>
      </c>
      <c r="J47" s="421"/>
      <c r="K47" s="422"/>
      <c r="L47" s="417"/>
      <c r="M47" s="419">
        <f>SUM(M44:M46)</f>
        <v>32.638676155503603</v>
      </c>
      <c r="N47" s="421"/>
      <c r="O47" s="412">
        <f t="shared" si="6"/>
        <v>1.6288625305036</v>
      </c>
      <c r="P47" s="413">
        <f t="shared" si="7"/>
        <v>5.2527324098149905E-2</v>
      </c>
      <c r="Q47" s="240"/>
      <c r="R47" s="240"/>
    </row>
    <row r="48" spans="1:19" x14ac:dyDescent="0.35">
      <c r="A48" s="234"/>
      <c r="B48" s="295" t="s">
        <v>67</v>
      </c>
      <c r="C48" s="264"/>
      <c r="D48" s="263" t="s">
        <v>31</v>
      </c>
      <c r="E48" s="264"/>
      <c r="F48" s="264"/>
      <c r="G48" s="300">
        <v>3.0000000000000001E-3</v>
      </c>
      <c r="H48" s="360">
        <f>+H45</f>
        <v>293.40750000000003</v>
      </c>
      <c r="I48" s="274">
        <f t="shared" ref="I48:I58" si="15">H48*G48</f>
        <v>0.88022250000000013</v>
      </c>
      <c r="J48" s="264"/>
      <c r="K48" s="300">
        <v>3.0000000000000001E-3</v>
      </c>
      <c r="L48" s="487">
        <f>+L45</f>
        <v>293.40750000000003</v>
      </c>
      <c r="M48" s="274">
        <f t="shared" ref="M48:M58" si="16">L48*K48</f>
        <v>0.88022250000000013</v>
      </c>
      <c r="N48" s="264"/>
      <c r="O48" s="268">
        <f t="shared" si="6"/>
        <v>0</v>
      </c>
      <c r="P48" s="269">
        <f t="shared" si="7"/>
        <v>0</v>
      </c>
      <c r="Q48" s="240"/>
      <c r="R48" s="240"/>
    </row>
    <row r="49" spans="1:19" x14ac:dyDescent="0.35">
      <c r="A49" s="234"/>
      <c r="B49" s="295" t="s">
        <v>68</v>
      </c>
      <c r="C49" s="264"/>
      <c r="D49" s="263" t="s">
        <v>31</v>
      </c>
      <c r="E49" s="264"/>
      <c r="F49" s="264"/>
      <c r="G49" s="300">
        <v>5.0000000000000001E-4</v>
      </c>
      <c r="H49" s="360">
        <f>+H45</f>
        <v>293.40750000000003</v>
      </c>
      <c r="I49" s="274">
        <f t="shared" si="15"/>
        <v>0.14670375000000002</v>
      </c>
      <c r="J49" s="264"/>
      <c r="K49" s="300">
        <v>5.0000000000000001E-4</v>
      </c>
      <c r="L49" s="487">
        <f>+L45</f>
        <v>293.40750000000003</v>
      </c>
      <c r="M49" s="274">
        <f t="shared" si="16"/>
        <v>0.14670375000000002</v>
      </c>
      <c r="N49" s="264"/>
      <c r="O49" s="268">
        <f t="shared" si="6"/>
        <v>0</v>
      </c>
      <c r="P49" s="269">
        <f t="shared" si="7"/>
        <v>0</v>
      </c>
      <c r="Q49" s="240"/>
      <c r="R49" s="240"/>
    </row>
    <row r="50" spans="1:19" x14ac:dyDescent="0.35">
      <c r="A50" s="234"/>
      <c r="B50" s="295" t="s">
        <v>48</v>
      </c>
      <c r="C50" s="264"/>
      <c r="D50" s="263" t="s">
        <v>31</v>
      </c>
      <c r="E50" s="264"/>
      <c r="F50" s="264"/>
      <c r="G50" s="300">
        <v>4.0000000000000002E-4</v>
      </c>
      <c r="H50" s="360">
        <f>+H45</f>
        <v>293.40750000000003</v>
      </c>
      <c r="I50" s="274">
        <f t="shared" si="15"/>
        <v>0.11736300000000002</v>
      </c>
      <c r="J50" s="264"/>
      <c r="K50" s="300">
        <v>4.0000000000000002E-4</v>
      </c>
      <c r="L50" s="487">
        <f>+L45</f>
        <v>293.40750000000003</v>
      </c>
      <c r="M50" s="274">
        <f t="shared" si="16"/>
        <v>0.11736300000000002</v>
      </c>
      <c r="N50" s="264"/>
      <c r="O50" s="268">
        <f t="shared" si="6"/>
        <v>0</v>
      </c>
      <c r="P50" s="269">
        <f t="shared" si="7"/>
        <v>0</v>
      </c>
      <c r="Q50" s="240"/>
      <c r="R50" s="240"/>
    </row>
    <row r="51" spans="1:19" x14ac:dyDescent="0.35">
      <c r="A51" s="234"/>
      <c r="B51" s="262" t="s">
        <v>69</v>
      </c>
      <c r="C51" s="262"/>
      <c r="D51" s="263" t="s">
        <v>19</v>
      </c>
      <c r="E51" s="262"/>
      <c r="F51" s="264"/>
      <c r="G51" s="271">
        <v>0.25</v>
      </c>
      <c r="H51" s="285">
        <v>1</v>
      </c>
      <c r="I51" s="274">
        <f t="shared" si="15"/>
        <v>0.25</v>
      </c>
      <c r="J51" s="264"/>
      <c r="K51" s="271">
        <v>0.25</v>
      </c>
      <c r="L51" s="488">
        <v>1</v>
      </c>
      <c r="M51" s="274">
        <f t="shared" si="16"/>
        <v>0.25</v>
      </c>
      <c r="N51" s="264"/>
      <c r="O51" s="268">
        <f t="shared" si="6"/>
        <v>0</v>
      </c>
      <c r="P51" s="269">
        <f t="shared" si="7"/>
        <v>0</v>
      </c>
      <c r="Q51" s="240"/>
      <c r="R51" s="240"/>
    </row>
    <row r="52" spans="1:19" s="22" customFormat="1" x14ac:dyDescent="0.35">
      <c r="A52" s="20"/>
      <c r="B52" s="58" t="s">
        <v>50</v>
      </c>
      <c r="C52" s="58"/>
      <c r="D52" s="59" t="s">
        <v>31</v>
      </c>
      <c r="E52" s="58"/>
      <c r="F52" s="27"/>
      <c r="G52" s="104">
        <v>8.2000000000000003E-2</v>
      </c>
      <c r="H52" s="88">
        <f>$D$68*$G$18</f>
        <v>182.4</v>
      </c>
      <c r="I52" s="70">
        <f t="shared" si="15"/>
        <v>14.956800000000001</v>
      </c>
      <c r="J52" s="63"/>
      <c r="K52" s="104">
        <v>8.2000000000000003E-2</v>
      </c>
      <c r="L52" s="88">
        <f>$D$68*$G$18</f>
        <v>182.4</v>
      </c>
      <c r="M52" s="70">
        <f t="shared" si="16"/>
        <v>14.956800000000001</v>
      </c>
      <c r="N52" s="63"/>
      <c r="O52" s="64">
        <f t="shared" si="6"/>
        <v>0</v>
      </c>
      <c r="P52" s="65">
        <f t="shared" si="7"/>
        <v>0</v>
      </c>
      <c r="Q52" s="66"/>
      <c r="R52" s="66"/>
      <c r="S52" s="260"/>
    </row>
    <row r="53" spans="1:19" s="22" customFormat="1" x14ac:dyDescent="0.35">
      <c r="A53" s="20"/>
      <c r="B53" s="58" t="s">
        <v>51</v>
      </c>
      <c r="C53" s="58"/>
      <c r="D53" s="59" t="s">
        <v>31</v>
      </c>
      <c r="E53" s="58"/>
      <c r="F53" s="27"/>
      <c r="G53" s="104">
        <v>0.113</v>
      </c>
      <c r="H53" s="88">
        <f>$D$69*$G$18</f>
        <v>51.3</v>
      </c>
      <c r="I53" s="70">
        <f t="shared" si="15"/>
        <v>5.7968999999999999</v>
      </c>
      <c r="J53" s="63"/>
      <c r="K53" s="104">
        <v>0.113</v>
      </c>
      <c r="L53" s="88">
        <f>$D$69*$G$18</f>
        <v>51.3</v>
      </c>
      <c r="M53" s="70">
        <f t="shared" si="16"/>
        <v>5.7968999999999999</v>
      </c>
      <c r="N53" s="63"/>
      <c r="O53" s="64">
        <f t="shared" si="6"/>
        <v>0</v>
      </c>
      <c r="P53" s="65">
        <f t="shared" si="7"/>
        <v>0</v>
      </c>
      <c r="Q53" s="66"/>
      <c r="R53" s="66"/>
      <c r="S53" s="260"/>
    </row>
    <row r="54" spans="1:19" s="22" customFormat="1" x14ac:dyDescent="0.35">
      <c r="A54" s="20"/>
      <c r="B54" s="58" t="s">
        <v>52</v>
      </c>
      <c r="C54" s="58"/>
      <c r="D54" s="59" t="s">
        <v>31</v>
      </c>
      <c r="E54" s="58"/>
      <c r="F54" s="27"/>
      <c r="G54" s="104">
        <v>0.17</v>
      </c>
      <c r="H54" s="88">
        <f>$D$70*$G$18</f>
        <v>51.3</v>
      </c>
      <c r="I54" s="70">
        <f t="shared" si="15"/>
        <v>8.7210000000000001</v>
      </c>
      <c r="J54" s="63"/>
      <c r="K54" s="104">
        <v>0.17</v>
      </c>
      <c r="L54" s="88">
        <f>$D$70*$G$18</f>
        <v>51.3</v>
      </c>
      <c r="M54" s="70">
        <f t="shared" si="16"/>
        <v>8.7210000000000001</v>
      </c>
      <c r="N54" s="63"/>
      <c r="O54" s="64">
        <f t="shared" si="6"/>
        <v>0</v>
      </c>
      <c r="P54" s="65">
        <f t="shared" si="7"/>
        <v>0</v>
      </c>
      <c r="Q54" s="66"/>
      <c r="R54" s="66"/>
      <c r="S54" s="260"/>
    </row>
    <row r="55" spans="1:19" s="22" customFormat="1" x14ac:dyDescent="0.35">
      <c r="A55" s="20"/>
      <c r="B55" s="58" t="s">
        <v>53</v>
      </c>
      <c r="C55" s="58"/>
      <c r="D55" s="59" t="s">
        <v>31</v>
      </c>
      <c r="E55" s="58"/>
      <c r="F55" s="27"/>
      <c r="G55" s="104">
        <v>9.8000000000000004E-2</v>
      </c>
      <c r="H55" s="88">
        <f>IF(AND($N$1=1, $G$18&gt;=750), 750, IF(AND($N$1=1, AND($G$18&lt;750, $G$18&gt;=0)), $G$18, IF(AND($N$1=2, $G$18&gt;=750), 750, IF(AND($N$1=2, AND($G$18&lt;750, $G$18&gt;=0)), $G$18))))</f>
        <v>285</v>
      </c>
      <c r="I55" s="70">
        <f t="shared" si="15"/>
        <v>27.93</v>
      </c>
      <c r="J55" s="63"/>
      <c r="K55" s="104">
        <v>9.8000000000000004E-2</v>
      </c>
      <c r="L55" s="88">
        <f>IF(AND($N$1=1, $G$18&gt;=750), 750, IF(AND($N$1=1, AND($G$18&lt;750, $G$18&gt;=0)), $G$18, IF(AND($N$1=2, $G$18&gt;=750), 750, IF(AND($N$1=2, AND($G$18&lt;750, $G$18&gt;=0)), $G$18))))</f>
        <v>285</v>
      </c>
      <c r="M55" s="70">
        <f t="shared" si="16"/>
        <v>27.93</v>
      </c>
      <c r="N55" s="63"/>
      <c r="O55" s="64">
        <f t="shared" si="6"/>
        <v>0</v>
      </c>
      <c r="P55" s="65">
        <f t="shared" si="7"/>
        <v>0</v>
      </c>
      <c r="Q55" s="66"/>
      <c r="R55" s="66"/>
      <c r="S55" s="260"/>
    </row>
    <row r="56" spans="1:19" s="22" customFormat="1" x14ac:dyDescent="0.35">
      <c r="A56" s="20"/>
      <c r="B56" s="58" t="s">
        <v>54</v>
      </c>
      <c r="C56" s="58"/>
      <c r="D56" s="59" t="s">
        <v>31</v>
      </c>
      <c r="E56" s="58"/>
      <c r="F56" s="27"/>
      <c r="G56" s="104">
        <v>0.115</v>
      </c>
      <c r="H56" s="88">
        <f>IF(AND($N$1=1, $G$18&gt;=750), $G$18-750, IF(AND($N$1=1, AND($G$18&lt;750, $G$18&gt;=0)), 0, IF(AND($N$1=2, $G$18&gt;=750), $G$18-750, IF(AND($N$1=2, AND($G$18&lt;750, $G$18&gt;=0)), 0))))</f>
        <v>0</v>
      </c>
      <c r="I56" s="70">
        <f t="shared" si="15"/>
        <v>0</v>
      </c>
      <c r="J56" s="63"/>
      <c r="K56" s="104">
        <v>0.115</v>
      </c>
      <c r="L56" s="88">
        <f>IF(AND($N$1=1, $G$18&gt;=750), $G$18-750, IF(AND($N$1=1, AND($G$18&lt;750, $G$18&gt;=0)), 0, IF(AND($N$1=2, $G$18&gt;=750), $G$18-750, IF(AND($N$1=2, AND($G$18&lt;750, $G$18&gt;=0)), 0))))</f>
        <v>0</v>
      </c>
      <c r="M56" s="70">
        <f t="shared" si="16"/>
        <v>0</v>
      </c>
      <c r="N56" s="63"/>
      <c r="O56" s="64">
        <f t="shared" si="6"/>
        <v>0</v>
      </c>
      <c r="P56" s="65" t="str">
        <f t="shared" si="7"/>
        <v/>
      </c>
      <c r="Q56" s="66"/>
      <c r="R56" s="66"/>
      <c r="S56" s="260"/>
    </row>
    <row r="57" spans="1:19" s="22" customFormat="1" x14ac:dyDescent="0.35">
      <c r="A57" s="20"/>
      <c r="B57" s="58" t="s">
        <v>55</v>
      </c>
      <c r="C57" s="58"/>
      <c r="D57" s="59" t="s">
        <v>31</v>
      </c>
      <c r="E57" s="58"/>
      <c r="F57" s="27"/>
      <c r="G57" s="104">
        <v>0.26889999999999997</v>
      </c>
      <c r="H57" s="88">
        <v>0</v>
      </c>
      <c r="I57" s="70">
        <f t="shared" si="15"/>
        <v>0</v>
      </c>
      <c r="J57" s="63"/>
      <c r="K57" s="104">
        <v>0.26889999999999997</v>
      </c>
      <c r="L57" s="88">
        <v>0</v>
      </c>
      <c r="M57" s="70">
        <f t="shared" si="16"/>
        <v>0</v>
      </c>
      <c r="N57" s="63"/>
      <c r="O57" s="64">
        <f t="shared" si="6"/>
        <v>0</v>
      </c>
      <c r="P57" s="65" t="str">
        <f t="shared" si="7"/>
        <v/>
      </c>
      <c r="Q57" s="66"/>
      <c r="R57" s="66"/>
      <c r="S57" s="260"/>
    </row>
    <row r="58" spans="1:19" s="22" customFormat="1" ht="15" thickBot="1" x14ac:dyDescent="0.4">
      <c r="A58" s="20"/>
      <c r="B58" s="58" t="s">
        <v>56</v>
      </c>
      <c r="C58" s="58"/>
      <c r="D58" s="59" t="s">
        <v>31</v>
      </c>
      <c r="E58" s="58"/>
      <c r="F58" s="27"/>
      <c r="G58" s="104">
        <v>0.26889999999999997</v>
      </c>
      <c r="H58" s="88">
        <v>0</v>
      </c>
      <c r="I58" s="70">
        <f t="shared" si="15"/>
        <v>0</v>
      </c>
      <c r="J58" s="63"/>
      <c r="K58" s="104">
        <v>0.26889999999999997</v>
      </c>
      <c r="L58" s="88">
        <v>0</v>
      </c>
      <c r="M58" s="70">
        <f t="shared" si="16"/>
        <v>0</v>
      </c>
      <c r="N58" s="63"/>
      <c r="O58" s="64">
        <f t="shared" si="6"/>
        <v>0</v>
      </c>
      <c r="P58" s="65" t="str">
        <f t="shared" si="7"/>
        <v/>
      </c>
      <c r="Q58" s="66"/>
      <c r="R58" s="66"/>
      <c r="S58" s="260"/>
    </row>
    <row r="59" spans="1:19" ht="15" thickBot="1" x14ac:dyDescent="0.4">
      <c r="A59" s="234"/>
      <c r="B59" s="302"/>
      <c r="C59" s="303"/>
      <c r="D59" s="304"/>
      <c r="E59" s="303"/>
      <c r="F59" s="305"/>
      <c r="G59" s="306"/>
      <c r="H59" s="307"/>
      <c r="I59" s="308"/>
      <c r="J59" s="305"/>
      <c r="K59" s="306"/>
      <c r="L59" s="307"/>
      <c r="M59" s="308"/>
      <c r="N59" s="305"/>
      <c r="O59" s="309"/>
      <c r="P59" s="310"/>
      <c r="Q59" s="240"/>
      <c r="R59" s="240"/>
    </row>
    <row r="60" spans="1:19" x14ac:dyDescent="0.35">
      <c r="A60" s="234"/>
      <c r="B60" s="377" t="s">
        <v>70</v>
      </c>
      <c r="C60" s="262"/>
      <c r="D60" s="312"/>
      <c r="E60" s="262"/>
      <c r="F60" s="313"/>
      <c r="G60" s="314"/>
      <c r="H60" s="314"/>
      <c r="I60" s="315">
        <f>SUM(I47:I51,I55)</f>
        <v>60.334102874999999</v>
      </c>
      <c r="J60" s="316"/>
      <c r="K60" s="314"/>
      <c r="L60" s="314"/>
      <c r="M60" s="315">
        <f>SUM(M47:M51,M55)</f>
        <v>61.962965405503603</v>
      </c>
      <c r="N60" s="316"/>
      <c r="O60" s="317">
        <f>M60-I60</f>
        <v>1.6288625305036035</v>
      </c>
      <c r="P60" s="318">
        <f>IF(OR(I60=0,M60=0),"",(O60/I60))</f>
        <v>2.6997377152988843E-2</v>
      </c>
      <c r="Q60" s="240"/>
      <c r="R60" s="240"/>
    </row>
    <row r="61" spans="1:19" x14ac:dyDescent="0.35">
      <c r="A61" s="234"/>
      <c r="B61" s="311" t="s">
        <v>58</v>
      </c>
      <c r="C61" s="262"/>
      <c r="D61" s="312"/>
      <c r="E61" s="262"/>
      <c r="F61" s="313"/>
      <c r="G61" s="319">
        <v>-0.17</v>
      </c>
      <c r="H61" s="320"/>
      <c r="I61" s="268">
        <f>I60*G61</f>
        <v>-10.256797488750001</v>
      </c>
      <c r="J61" s="316"/>
      <c r="K61" s="319">
        <f>$G61</f>
        <v>-0.17</v>
      </c>
      <c r="L61" s="320"/>
      <c r="M61" s="268">
        <f>M60*K61</f>
        <v>-10.533704118935614</v>
      </c>
      <c r="N61" s="316"/>
      <c r="O61" s="268">
        <f>M61-I61</f>
        <v>-0.27690663018561246</v>
      </c>
      <c r="P61" s="269">
        <f>IF(OR(I61=0,M61=0),"",(O61/I61))</f>
        <v>2.6997377152988826E-2</v>
      </c>
      <c r="Q61" s="240"/>
      <c r="R61" s="240"/>
    </row>
    <row r="62" spans="1:19" x14ac:dyDescent="0.35">
      <c r="A62" s="234"/>
      <c r="B62" s="451" t="s">
        <v>59</v>
      </c>
      <c r="C62" s="262"/>
      <c r="D62" s="312"/>
      <c r="E62" s="262"/>
      <c r="F62" s="266"/>
      <c r="G62" s="322">
        <v>0.13</v>
      </c>
      <c r="H62" s="266"/>
      <c r="I62" s="268">
        <f>I60*G62</f>
        <v>7.8434333737499999</v>
      </c>
      <c r="J62" s="323"/>
      <c r="K62" s="322">
        <v>0.13</v>
      </c>
      <c r="L62" s="266"/>
      <c r="M62" s="268">
        <f>M60*K62</f>
        <v>8.0551855027154691</v>
      </c>
      <c r="N62" s="323"/>
      <c r="O62" s="268">
        <f>M62-I62</f>
        <v>0.21175212896546913</v>
      </c>
      <c r="P62" s="269">
        <f>IF(OR(I62=0,M62=0),"",(O62/I62))</f>
        <v>2.699737715298893E-2</v>
      </c>
      <c r="Q62" s="240"/>
      <c r="R62" s="240"/>
    </row>
    <row r="63" spans="1:19" ht="15" thickBot="1" x14ac:dyDescent="0.4">
      <c r="A63" s="234"/>
      <c r="B63" s="539" t="s">
        <v>84</v>
      </c>
      <c r="C63" s="539"/>
      <c r="D63" s="539"/>
      <c r="E63" s="324"/>
      <c r="F63" s="325"/>
      <c r="G63" s="325"/>
      <c r="H63" s="325"/>
      <c r="I63" s="326">
        <f>SUM(I60:I62)</f>
        <v>57.920738759999999</v>
      </c>
      <c r="J63" s="327"/>
      <c r="K63" s="325"/>
      <c r="L63" s="325"/>
      <c r="M63" s="326">
        <f>SUM(M60:M62)</f>
        <v>59.48444678928346</v>
      </c>
      <c r="N63" s="327"/>
      <c r="O63" s="328">
        <f>M63-I63</f>
        <v>1.5637080292834611</v>
      </c>
      <c r="P63" s="329">
        <f>IF(OR(I63=0,M63=0),"",(O63/I63))</f>
        <v>2.6997377152988875E-2</v>
      </c>
      <c r="Q63" s="240"/>
      <c r="R63" s="240"/>
    </row>
    <row r="64" spans="1:19" ht="15" thickBot="1" x14ac:dyDescent="0.4">
      <c r="A64" s="330"/>
      <c r="B64" s="450"/>
      <c r="C64" s="371"/>
      <c r="D64" s="372"/>
      <c r="E64" s="371"/>
      <c r="F64" s="373"/>
      <c r="G64" s="306"/>
      <c r="H64" s="374"/>
      <c r="I64" s="308"/>
      <c r="J64" s="373"/>
      <c r="K64" s="306"/>
      <c r="L64" s="374"/>
      <c r="M64" s="375"/>
      <c r="N64" s="373"/>
      <c r="O64" s="507"/>
      <c r="P64" s="310"/>
      <c r="Q64" s="240"/>
      <c r="R64" s="240"/>
    </row>
    <row r="65" spans="1:18" x14ac:dyDescent="0.35">
      <c r="A65" s="234"/>
      <c r="B65" s="234"/>
      <c r="C65" s="234"/>
      <c r="D65" s="235"/>
      <c r="E65" s="234"/>
      <c r="F65" s="234"/>
      <c r="G65" s="234"/>
      <c r="H65" s="234"/>
      <c r="I65" s="250"/>
      <c r="J65" s="234"/>
      <c r="K65" s="489"/>
      <c r="L65" s="489"/>
      <c r="M65" s="490"/>
      <c r="N65" s="489"/>
      <c r="O65" s="489"/>
      <c r="P65" s="491"/>
      <c r="Q65" s="240"/>
      <c r="R65" s="240"/>
    </row>
    <row r="66" spans="1:18" x14ac:dyDescent="0.35">
      <c r="A66" s="234"/>
      <c r="B66" s="248" t="s">
        <v>62</v>
      </c>
      <c r="C66" s="234"/>
      <c r="D66" s="235"/>
      <c r="E66" s="234"/>
      <c r="F66" s="234"/>
      <c r="G66" s="340">
        <v>2.9499999999999998E-2</v>
      </c>
      <c r="H66" s="234"/>
      <c r="I66" s="234"/>
      <c r="J66" s="234"/>
      <c r="K66" s="340">
        <v>2.9499999999999998E-2</v>
      </c>
      <c r="L66" s="234"/>
      <c r="M66" s="234"/>
      <c r="N66" s="234"/>
      <c r="O66" s="234"/>
      <c r="P66" s="466"/>
      <c r="Q66" s="240"/>
      <c r="R66" s="240"/>
    </row>
    <row r="67" spans="1:18" s="22" customFormat="1" x14ac:dyDescent="0.35">
      <c r="D67" s="2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spans="1:18" s="22" customFormat="1" x14ac:dyDescent="0.35">
      <c r="D68" s="342">
        <v>0.64</v>
      </c>
      <c r="E68" s="210" t="s">
        <v>50</v>
      </c>
      <c r="F68" s="211"/>
      <c r="G68" s="212"/>
      <c r="H68" s="48"/>
      <c r="I68" s="48"/>
      <c r="J68" s="48"/>
      <c r="K68" s="21"/>
      <c r="L68" s="21"/>
      <c r="M68" s="21"/>
      <c r="N68" s="21"/>
      <c r="O68" s="21"/>
      <c r="P68" s="21"/>
      <c r="Q68" s="21"/>
      <c r="R68" s="343"/>
    </row>
    <row r="69" spans="1:18" s="22" customFormat="1" x14ac:dyDescent="0.35">
      <c r="D69" s="344">
        <v>0.18</v>
      </c>
      <c r="E69" s="214" t="s">
        <v>51</v>
      </c>
      <c r="F69" s="215"/>
      <c r="G69" s="216"/>
      <c r="H69" s="48"/>
      <c r="I69" s="48"/>
      <c r="J69" s="48"/>
      <c r="K69" s="21"/>
      <c r="L69" s="21"/>
      <c r="M69" s="21"/>
      <c r="N69" s="21"/>
      <c r="O69" s="21"/>
      <c r="P69" s="21"/>
      <c r="Q69" s="21"/>
      <c r="R69" s="343"/>
    </row>
    <row r="70" spans="1:18" s="22" customFormat="1" x14ac:dyDescent="0.35">
      <c r="D70" s="345">
        <v>0.18</v>
      </c>
      <c r="E70" s="218" t="s">
        <v>52</v>
      </c>
      <c r="F70" s="219"/>
      <c r="G70" s="220"/>
      <c r="H70" s="48"/>
      <c r="I70" s="48"/>
      <c r="J70" s="48"/>
      <c r="K70" s="21"/>
      <c r="L70" s="21"/>
      <c r="M70" s="21"/>
      <c r="N70" s="21"/>
      <c r="O70" s="21"/>
      <c r="P70" s="21"/>
      <c r="Q70" s="21"/>
      <c r="R70" s="343"/>
    </row>
    <row r="71" spans="1:18" x14ac:dyDescent="0.35">
      <c r="D71" s="492"/>
      <c r="E71" s="22"/>
      <c r="F71" s="22"/>
      <c r="G71" s="22"/>
      <c r="H71" s="22"/>
      <c r="I71" s="22"/>
    </row>
    <row r="72" spans="1:18" x14ac:dyDescent="0.35">
      <c r="D72" s="492"/>
      <c r="E72" s="22"/>
      <c r="F72" s="22"/>
      <c r="G72" s="343"/>
      <c r="H72" s="343"/>
      <c r="I72" s="343"/>
      <c r="J72" s="343"/>
    </row>
    <row r="73" spans="1:18" x14ac:dyDescent="0.35">
      <c r="D73" s="492"/>
      <c r="E73" s="22"/>
      <c r="F73" s="22"/>
      <c r="G73" s="343"/>
      <c r="H73" s="343"/>
      <c r="I73" s="343"/>
      <c r="J73" s="343"/>
    </row>
    <row r="74" spans="1:18" x14ac:dyDescent="0.35">
      <c r="D74" s="492"/>
      <c r="E74" s="22"/>
      <c r="F74" s="22"/>
      <c r="G74" s="343"/>
      <c r="H74" s="343"/>
      <c r="I74" s="343"/>
      <c r="J74" s="343"/>
    </row>
    <row r="75" spans="1:18" x14ac:dyDescent="0.35">
      <c r="D75" s="492"/>
      <c r="E75" s="22"/>
      <c r="F75" s="22"/>
      <c r="G75" s="343"/>
      <c r="H75" s="343"/>
      <c r="I75" s="343"/>
      <c r="J75" s="343"/>
    </row>
    <row r="76" spans="1:18" x14ac:dyDescent="0.35">
      <c r="D76" s="492"/>
      <c r="E76" s="22"/>
      <c r="F76" s="22"/>
      <c r="G76" s="343"/>
      <c r="H76" s="343"/>
      <c r="I76" s="343"/>
      <c r="J76" s="343"/>
    </row>
    <row r="77" spans="1:18" x14ac:dyDescent="0.35">
      <c r="D77" s="492"/>
      <c r="E77" s="22"/>
      <c r="F77" s="22"/>
      <c r="G77" s="343"/>
      <c r="H77" s="343"/>
      <c r="I77" s="343"/>
      <c r="J77" s="343"/>
    </row>
    <row r="78" spans="1:18" x14ac:dyDescent="0.35">
      <c r="D78" s="492"/>
      <c r="E78" s="22"/>
      <c r="F78" s="22"/>
      <c r="G78" s="343"/>
      <c r="H78" s="343"/>
      <c r="I78" s="343"/>
      <c r="J78" s="343"/>
    </row>
    <row r="79" spans="1:18" x14ac:dyDescent="0.35">
      <c r="D79" s="492"/>
      <c r="E79" s="22"/>
      <c r="F79" s="22"/>
      <c r="G79" s="343"/>
      <c r="H79" s="343"/>
      <c r="I79" s="343"/>
      <c r="J79" s="343"/>
    </row>
    <row r="80" spans="1:18" x14ac:dyDescent="0.35">
      <c r="D80" s="492"/>
      <c r="E80" s="22"/>
      <c r="F80" s="22"/>
      <c r="G80" s="343"/>
      <c r="H80" s="343"/>
      <c r="I80" s="343"/>
      <c r="J80" s="343"/>
    </row>
    <row r="81" spans="2:9" x14ac:dyDescent="0.35">
      <c r="D81" s="492"/>
      <c r="E81" s="22"/>
      <c r="F81" s="22"/>
      <c r="G81" s="343"/>
      <c r="H81" s="343"/>
      <c r="I81" s="343"/>
    </row>
    <row r="82" spans="2:9" x14ac:dyDescent="0.35">
      <c r="D82" s="492"/>
      <c r="E82" s="22"/>
      <c r="F82" s="22"/>
      <c r="G82" s="343"/>
      <c r="H82" s="343"/>
      <c r="I82" s="343"/>
    </row>
    <row r="83" spans="2:9" x14ac:dyDescent="0.35">
      <c r="B83" s="482"/>
      <c r="D83" s="492"/>
      <c r="E83" s="22"/>
      <c r="F83" s="22"/>
      <c r="G83" s="343"/>
      <c r="H83" s="343"/>
      <c r="I83" s="343"/>
    </row>
    <row r="84" spans="2:9" x14ac:dyDescent="0.35">
      <c r="B84" s="482"/>
      <c r="D84" s="492"/>
      <c r="E84" s="22"/>
      <c r="F84" s="22"/>
      <c r="G84" s="343"/>
      <c r="H84" s="343"/>
      <c r="I84" s="343"/>
    </row>
    <row r="85" spans="2:9" x14ac:dyDescent="0.35">
      <c r="B85" s="482"/>
      <c r="D85" s="492"/>
      <c r="E85" s="22"/>
      <c r="F85" s="22"/>
      <c r="G85" s="343"/>
      <c r="H85" s="343"/>
      <c r="I85" s="343"/>
    </row>
    <row r="86" spans="2:9" x14ac:dyDescent="0.35">
      <c r="B86" s="482"/>
      <c r="D86" s="492"/>
      <c r="E86" s="22"/>
      <c r="F86" s="22"/>
      <c r="G86" s="343"/>
      <c r="H86" s="343"/>
      <c r="I86" s="343"/>
    </row>
    <row r="87" spans="2:9" x14ac:dyDescent="0.35">
      <c r="B87" s="482"/>
      <c r="D87" s="492"/>
      <c r="E87" s="22"/>
      <c r="F87" s="22"/>
      <c r="G87" s="343"/>
      <c r="H87" s="343"/>
      <c r="I87" s="343"/>
    </row>
    <row r="88" spans="2:9" x14ac:dyDescent="0.35">
      <c r="B88" s="482"/>
      <c r="D88" s="492"/>
      <c r="E88" s="22"/>
      <c r="F88" s="22"/>
      <c r="G88" s="343"/>
      <c r="H88" s="343"/>
      <c r="I88" s="343"/>
    </row>
    <row r="89" spans="2:9" x14ac:dyDescent="0.35">
      <c r="B89" s="482"/>
      <c r="D89" s="492"/>
      <c r="E89" s="22"/>
      <c r="F89" s="22"/>
      <c r="G89" s="343"/>
      <c r="H89" s="343"/>
      <c r="I89" s="343"/>
    </row>
    <row r="90" spans="2:9" x14ac:dyDescent="0.35">
      <c r="B90" s="482"/>
      <c r="D90" s="492"/>
      <c r="E90" s="22"/>
      <c r="F90" s="22"/>
      <c r="G90" s="343"/>
      <c r="H90" s="343"/>
      <c r="I90" s="343"/>
    </row>
    <row r="91" spans="2:9" x14ac:dyDescent="0.35">
      <c r="B91" s="482"/>
      <c r="D91" s="492"/>
      <c r="E91" s="22"/>
      <c r="F91" s="22"/>
      <c r="G91" s="343"/>
      <c r="H91" s="343"/>
      <c r="I91" s="343"/>
    </row>
    <row r="92" spans="2:9" x14ac:dyDescent="0.35">
      <c r="B92" s="482"/>
      <c r="D92" s="492"/>
      <c r="E92" s="22"/>
      <c r="F92" s="22"/>
      <c r="G92" s="343"/>
      <c r="H92" s="343"/>
      <c r="I92" s="343"/>
    </row>
    <row r="93" spans="2:9" x14ac:dyDescent="0.35">
      <c r="B93" s="482"/>
      <c r="D93" s="492"/>
      <c r="E93" s="22"/>
      <c r="F93" s="22"/>
      <c r="G93" s="343"/>
      <c r="H93" s="343"/>
      <c r="I93" s="343"/>
    </row>
    <row r="94" spans="2:9" x14ac:dyDescent="0.35">
      <c r="B94" s="482"/>
      <c r="D94" s="492"/>
      <c r="E94" s="22"/>
      <c r="F94" s="22"/>
      <c r="G94" s="343"/>
      <c r="H94" s="343"/>
      <c r="I94" s="343"/>
    </row>
    <row r="95" spans="2:9" x14ac:dyDescent="0.35">
      <c r="B95" s="482"/>
      <c r="D95" s="492"/>
      <c r="E95" s="22"/>
      <c r="F95" s="22"/>
      <c r="G95" s="343"/>
      <c r="H95" s="343"/>
      <c r="I95" s="343"/>
    </row>
    <row r="96" spans="2:9" x14ac:dyDescent="0.35">
      <c r="B96" s="482"/>
      <c r="D96" s="492"/>
      <c r="E96" s="22"/>
      <c r="F96" s="22"/>
      <c r="G96" s="343"/>
      <c r="H96" s="343"/>
      <c r="I96" s="343"/>
    </row>
    <row r="97" spans="2:9" x14ac:dyDescent="0.35">
      <c r="B97" s="482"/>
      <c r="D97" s="492"/>
      <c r="E97" s="22"/>
      <c r="F97" s="22"/>
      <c r="G97" s="343"/>
      <c r="H97" s="343"/>
      <c r="I97" s="343"/>
    </row>
    <row r="98" spans="2:9" x14ac:dyDescent="0.35">
      <c r="B98" s="482"/>
      <c r="D98" s="492"/>
      <c r="E98" s="22"/>
      <c r="F98" s="22"/>
      <c r="G98" s="343"/>
      <c r="H98" s="343"/>
      <c r="I98" s="343"/>
    </row>
    <row r="99" spans="2:9" x14ac:dyDescent="0.35">
      <c r="B99" s="482"/>
      <c r="D99" s="492"/>
      <c r="E99" s="22"/>
      <c r="F99" s="22"/>
      <c r="G99" s="343"/>
      <c r="H99" s="343"/>
      <c r="I99" s="343"/>
    </row>
    <row r="100" spans="2:9" x14ac:dyDescent="0.35">
      <c r="B100" s="482"/>
      <c r="D100" s="492"/>
      <c r="E100" s="22"/>
      <c r="F100" s="22"/>
      <c r="G100" s="343"/>
      <c r="H100" s="343"/>
      <c r="I100" s="343"/>
    </row>
    <row r="101" spans="2:9" x14ac:dyDescent="0.35">
      <c r="B101" s="482"/>
      <c r="D101" s="492"/>
      <c r="E101" s="22"/>
      <c r="F101" s="22"/>
      <c r="G101" s="343"/>
      <c r="H101" s="343"/>
      <c r="I101" s="343"/>
    </row>
    <row r="102" spans="2:9" x14ac:dyDescent="0.35">
      <c r="D102" s="492"/>
      <c r="E102" s="22"/>
      <c r="F102" s="22"/>
      <c r="G102" s="343"/>
      <c r="H102" s="343"/>
      <c r="I102" s="343"/>
    </row>
    <row r="103" spans="2:9" x14ac:dyDescent="0.35">
      <c r="D103" s="492"/>
      <c r="E103" s="22"/>
      <c r="F103" s="22"/>
      <c r="G103" s="343"/>
      <c r="H103" s="343"/>
      <c r="I103" s="343"/>
    </row>
    <row r="104" spans="2:9" x14ac:dyDescent="0.35">
      <c r="D104" s="492"/>
      <c r="E104" s="22"/>
      <c r="F104" s="22"/>
      <c r="G104" s="343"/>
      <c r="H104" s="343"/>
      <c r="I104" s="343"/>
    </row>
    <row r="105" spans="2:9" x14ac:dyDescent="0.35">
      <c r="D105" s="492"/>
      <c r="E105" s="22"/>
      <c r="F105" s="22"/>
      <c r="G105" s="343"/>
      <c r="H105" s="343"/>
      <c r="I105" s="343"/>
    </row>
    <row r="106" spans="2:9" x14ac:dyDescent="0.35">
      <c r="D106" s="492"/>
      <c r="E106" s="22"/>
      <c r="F106" s="22"/>
      <c r="G106" s="343"/>
      <c r="H106" s="343"/>
      <c r="I106" s="343"/>
    </row>
    <row r="107" spans="2:9" x14ac:dyDescent="0.35">
      <c r="D107" s="492"/>
      <c r="E107" s="22"/>
      <c r="F107" s="22"/>
      <c r="G107" s="343"/>
      <c r="H107" s="343"/>
      <c r="I107" s="343"/>
    </row>
    <row r="108" spans="2:9" x14ac:dyDescent="0.35">
      <c r="D108" s="492"/>
      <c r="E108" s="22"/>
      <c r="F108" s="22"/>
      <c r="G108" s="343"/>
      <c r="H108" s="343"/>
      <c r="I108" s="343"/>
    </row>
    <row r="109" spans="2:9" x14ac:dyDescent="0.35">
      <c r="D109" s="492"/>
      <c r="E109" s="22"/>
      <c r="F109" s="22"/>
      <c r="G109" s="343"/>
      <c r="H109" s="343"/>
      <c r="I109" s="343"/>
    </row>
    <row r="110" spans="2:9" x14ac:dyDescent="0.35">
      <c r="D110" s="492"/>
      <c r="E110" s="22"/>
      <c r="F110" s="22"/>
      <c r="G110" s="343"/>
      <c r="H110" s="343"/>
      <c r="I110" s="343"/>
    </row>
    <row r="111" spans="2:9" x14ac:dyDescent="0.35">
      <c r="D111" s="492"/>
      <c r="E111" s="22"/>
      <c r="F111" s="22"/>
      <c r="G111" s="343"/>
      <c r="H111" s="343"/>
      <c r="I111" s="343"/>
    </row>
    <row r="112" spans="2:9" x14ac:dyDescent="0.35">
      <c r="D112" s="492"/>
      <c r="E112" s="22"/>
      <c r="F112" s="22"/>
      <c r="G112" s="343"/>
      <c r="H112" s="343"/>
      <c r="I112" s="343"/>
    </row>
    <row r="113" spans="4:9" x14ac:dyDescent="0.35">
      <c r="D113" s="492"/>
      <c r="E113" s="22"/>
      <c r="F113" s="22"/>
      <c r="G113" s="343"/>
      <c r="H113" s="343"/>
      <c r="I113" s="343"/>
    </row>
    <row r="114" spans="4:9" x14ac:dyDescent="0.35">
      <c r="D114" s="492"/>
      <c r="E114" s="22"/>
      <c r="F114" s="22"/>
      <c r="G114" s="343"/>
      <c r="H114" s="343"/>
      <c r="I114" s="343"/>
    </row>
    <row r="115" spans="4:9" x14ac:dyDescent="0.35">
      <c r="D115" s="492"/>
      <c r="E115" s="22"/>
      <c r="F115" s="22"/>
      <c r="G115" s="343"/>
      <c r="H115" s="343"/>
      <c r="I115" s="343"/>
    </row>
    <row r="116" spans="4:9" x14ac:dyDescent="0.35">
      <c r="D116" s="492"/>
      <c r="E116" s="22"/>
      <c r="F116" s="22"/>
      <c r="G116" s="343"/>
      <c r="H116" s="343"/>
      <c r="I116" s="343"/>
    </row>
    <row r="117" spans="4:9" x14ac:dyDescent="0.35">
      <c r="D117" s="492"/>
      <c r="E117" s="22"/>
      <c r="F117" s="22"/>
      <c r="G117" s="343"/>
      <c r="H117" s="343"/>
      <c r="I117" s="343"/>
    </row>
    <row r="118" spans="4:9" x14ac:dyDescent="0.35">
      <c r="D118" s="492"/>
      <c r="E118" s="22"/>
      <c r="F118" s="22"/>
      <c r="G118" s="343"/>
      <c r="H118" s="343"/>
      <c r="I118" s="343"/>
    </row>
    <row r="119" spans="4:9" x14ac:dyDescent="0.35">
      <c r="D119" s="492"/>
      <c r="E119" s="22"/>
      <c r="F119" s="22"/>
      <c r="G119" s="343"/>
      <c r="H119" s="343"/>
      <c r="I119" s="343"/>
    </row>
    <row r="120" spans="4:9" x14ac:dyDescent="0.35">
      <c r="D120" s="492"/>
      <c r="E120" s="22"/>
      <c r="F120" s="22"/>
      <c r="G120" s="343"/>
      <c r="H120" s="343"/>
      <c r="I120" s="343"/>
    </row>
    <row r="121" spans="4:9" x14ac:dyDescent="0.35">
      <c r="D121" s="492"/>
      <c r="E121" s="22"/>
      <c r="F121" s="22"/>
      <c r="G121" s="343"/>
      <c r="H121" s="343"/>
      <c r="I121" s="343"/>
    </row>
    <row r="122" spans="4:9" x14ac:dyDescent="0.35">
      <c r="D122" s="492"/>
      <c r="E122" s="22"/>
      <c r="F122" s="22"/>
      <c r="G122" s="343"/>
      <c r="H122" s="343"/>
      <c r="I122" s="343"/>
    </row>
    <row r="123" spans="4:9" x14ac:dyDescent="0.35">
      <c r="D123" s="492"/>
      <c r="E123" s="22"/>
      <c r="F123" s="22"/>
      <c r="G123" s="343"/>
      <c r="H123" s="343"/>
      <c r="I123" s="343"/>
    </row>
    <row r="124" spans="4:9" x14ac:dyDescent="0.35">
      <c r="D124" s="492"/>
      <c r="E124" s="22"/>
      <c r="F124" s="22"/>
      <c r="G124" s="343"/>
      <c r="H124" s="343"/>
      <c r="I124" s="343"/>
    </row>
    <row r="125" spans="4:9" x14ac:dyDescent="0.35">
      <c r="D125" s="492"/>
      <c r="E125" s="22"/>
      <c r="F125" s="22"/>
      <c r="G125" s="343"/>
      <c r="H125" s="343"/>
      <c r="I125" s="343"/>
    </row>
    <row r="126" spans="4:9" x14ac:dyDescent="0.35">
      <c r="D126" s="492"/>
      <c r="E126" s="22"/>
      <c r="F126" s="22"/>
      <c r="G126" s="343"/>
      <c r="H126" s="343"/>
      <c r="I126" s="343"/>
    </row>
    <row r="127" spans="4:9" x14ac:dyDescent="0.35">
      <c r="D127" s="492"/>
      <c r="E127" s="22"/>
      <c r="F127" s="22"/>
      <c r="G127" s="343"/>
      <c r="H127" s="343"/>
      <c r="I127" s="343"/>
    </row>
    <row r="128" spans="4:9" x14ac:dyDescent="0.35">
      <c r="D128" s="492"/>
      <c r="E128" s="22"/>
      <c r="F128" s="22"/>
      <c r="G128" s="343"/>
      <c r="H128" s="343"/>
      <c r="I128" s="343"/>
    </row>
    <row r="129" spans="4:9" x14ac:dyDescent="0.35">
      <c r="D129" s="492"/>
      <c r="E129" s="22"/>
      <c r="F129" s="22"/>
      <c r="G129" s="343"/>
      <c r="H129" s="343"/>
      <c r="I129" s="343"/>
    </row>
    <row r="130" spans="4:9" x14ac:dyDescent="0.35">
      <c r="D130" s="492"/>
      <c r="E130" s="22"/>
      <c r="F130" s="22"/>
      <c r="G130" s="343"/>
      <c r="H130" s="343"/>
      <c r="I130" s="343"/>
    </row>
    <row r="131" spans="4:9" x14ac:dyDescent="0.35">
      <c r="D131" s="492"/>
      <c r="E131" s="22"/>
      <c r="F131" s="22"/>
      <c r="G131" s="343"/>
      <c r="H131" s="343"/>
      <c r="I131" s="343"/>
    </row>
    <row r="132" spans="4:9" x14ac:dyDescent="0.35">
      <c r="D132" s="492"/>
      <c r="E132" s="22"/>
      <c r="F132" s="22"/>
      <c r="G132" s="343"/>
      <c r="H132" s="343"/>
      <c r="I132" s="343"/>
    </row>
    <row r="133" spans="4:9" x14ac:dyDescent="0.35">
      <c r="D133" s="492"/>
      <c r="E133" s="22"/>
      <c r="F133" s="22"/>
      <c r="G133" s="343"/>
      <c r="H133" s="343"/>
      <c r="I133" s="343"/>
    </row>
    <row r="134" spans="4:9" x14ac:dyDescent="0.35">
      <c r="D134" s="492"/>
      <c r="E134" s="22"/>
      <c r="F134" s="22"/>
      <c r="G134" s="343"/>
      <c r="H134" s="343"/>
      <c r="I134" s="343"/>
    </row>
  </sheetData>
  <mergeCells count="11"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63:D63"/>
    <mergeCell ref="K20:M20"/>
  </mergeCells>
  <conditionalFormatting sqref="J73:J80 G72:J72 G73:I13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8:J7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68:G70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D24" xr:uid="{A9C4418D-E722-4B68-B110-95A7C73C61AC}">
      <formula1>"per 30 days, per connection per 30 days, per kWh, per kW, per kVA"</formula1>
    </dataValidation>
    <dataValidation type="list" allowBlank="1" showInputMessage="1" showErrorMessage="1" sqref="D16" xr:uid="{C4E8BCF9-9DDF-4679-A3C0-B7D943D90E82}">
      <formula1>"TOU, non-TOU"</formula1>
    </dataValidation>
    <dataValidation type="list" allowBlank="1" showInputMessage="1" showErrorMessage="1" sqref="D23 D29" xr:uid="{BEE94F23-145A-489A-942B-CA89106EE51F}">
      <formula1>"per 30 days, per kWh, per kW, per kVA"</formula1>
    </dataValidation>
    <dataValidation type="list" allowBlank="1" showInputMessage="1" showErrorMessage="1" prompt="Select Charge Unit - monthly, per kWh, per kW" sqref="D64 D59" xr:uid="{F759A8F4-075A-480C-A4F1-1C4676081F27}">
      <formula1>"Monthly, per kWh, per kW"</formula1>
    </dataValidation>
    <dataValidation type="list" allowBlank="1" showInputMessage="1" showErrorMessage="1" sqref="E45:E46 E64 E48:E59 E23:E35 E37:E43" xr:uid="{5A7C7990-1853-4458-99FE-87774A8A70CA}">
      <formula1>#REF!</formula1>
    </dataValidation>
    <dataValidation type="list" allowBlank="1" showInputMessage="1" showErrorMessage="1" prompt="Select Charge Unit - per 30 days, per kWh, per kW, per kVA." sqref="D45:D46 D48:D58 D30:D35 D25:D28 D37:D43" xr:uid="{A069ACED-E538-46BA-A72C-AF396032B8AF}">
      <formula1>"per 30 days, per kWh, per kW, per kVA"</formula1>
    </dataValidation>
  </dataValidations>
  <printOptions horizontalCentered="1" gridLines="1"/>
  <pageMargins left="0.70866141732283472" right="0.70866141732283472" top="1.7322834645669292" bottom="0.74803149606299213" header="0.31496062992125984" footer="0.35433070866141736"/>
  <pageSetup scale="45" fitToHeight="3" orientation="landscape" r:id="rId1"/>
  <headerFooter scaleWithDoc="0">
    <oddHeader>&amp;R&amp;7Toronto Hydro-Electric System Limited 
EB-2021-0060
Tab 4
Schedule 1
UPDATED: November 30, 2021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133350</xdr:colOff>
                    <xdr:row>16</xdr:row>
                    <xdr:rowOff>95250</xdr:rowOff>
                  </from>
                  <to>
                    <xdr:col>20</xdr:col>
                    <xdr:colOff>400050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146050</xdr:rowOff>
                  </from>
                  <to>
                    <xdr:col>11</xdr:col>
                    <xdr:colOff>31750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_x0020_Be_x0020_Filed xmlns="12f68b52-648b-46a0-8463-d3282342a499">true</To_x0020_Be_x0020_Filed>
    <_Version xmlns="http://schemas.microsoft.com/sharepoint/v3/fields" xsi:nil="true"/>
    <Comments xmlns="12f68b52-648b-46a0-8463-d3282342a499">Formatted</Comments>
    <Status xmlns="12f68b52-648b-46a0-8463-d3282342a499">Draft3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1C69630825F343B760B476041E3FE6" ma:contentTypeVersion="6" ma:contentTypeDescription="Create a new document." ma:contentTypeScope="" ma:versionID="37510ce069f0dc1f00ffa8941d587699">
  <xsd:schema xmlns:xsd="http://www.w3.org/2001/XMLSchema" xmlns:xs="http://www.w3.org/2001/XMLSchema" xmlns:p="http://schemas.microsoft.com/office/2006/metadata/properties" xmlns:ns2="12f68b52-648b-46a0-8463-d3282342a499" xmlns:ns3="http://schemas.microsoft.com/sharepoint/v3/fields" targetNamespace="http://schemas.microsoft.com/office/2006/metadata/properties" ma:root="true" ma:fieldsID="3074b34bab88db5ce57e1c205dd27351" ns2:_="" ns3:_="">
    <xsd:import namespace="12f68b52-648b-46a0-8463-d3282342a49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To_x0020_Be_x0020_Filed" minOccurs="0"/>
                <xsd:element ref="ns3:_Versio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8b52-648b-46a0-8463-d3282342a499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1" ma:format="Dropdown" ma:internalName="Status">
      <xsd:simpleType>
        <xsd:restriction base="dms:Choice">
          <xsd:enumeration value="Draft1"/>
          <xsd:enumeration value="RegTeam1"/>
          <xsd:enumeration value="Draft2"/>
          <xsd:enumeration value="RegTeam2"/>
          <xsd:enumeration value="Draft3"/>
          <xsd:enumeration value="RegTeam3"/>
          <xsd:enumeration value="Pre-final"/>
          <xsd:enumeration value="Legal"/>
          <xsd:enumeration value="Published"/>
        </xsd:restriction>
      </xsd:simpleType>
    </xsd:element>
    <xsd:element name="To_x0020_Be_x0020_Filed" ma:index="9" nillable="true" ma:displayName="To Be Filed" ma:default="1" ma:internalName="To_x0020_Be_x0020_Filed">
      <xsd:simpleType>
        <xsd:restriction base="dms:Boolean"/>
      </xsd:simpleType>
    </xsd:element>
    <xsd:element name="Comments" ma:index="13" nillable="true" ma:displayName="Comments" ma:description="File this document as Excel file.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B1C59D-4E89-458F-8AC2-AAA29B8F63E9}">
  <ds:schemaRefs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2f68b52-648b-46a0-8463-d3282342a499"/>
  </ds:schemaRefs>
</ds:datastoreItem>
</file>

<file path=customXml/itemProps2.xml><?xml version="1.0" encoding="utf-8"?>
<ds:datastoreItem xmlns:ds="http://schemas.openxmlformats.org/officeDocument/2006/customXml" ds:itemID="{FF140802-6E91-43FB-8274-7E4794B26D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E196B3-FC83-4BF1-838B-B108E1CA1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68b52-648b-46a0-8463-d3282342a49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Jyoti Manjania</dc:creator>
  <cp:lastModifiedBy>Lisa Phin</cp:lastModifiedBy>
  <cp:lastPrinted>2021-11-30T21:13:41Z</cp:lastPrinted>
  <dcterms:created xsi:type="dcterms:W3CDTF">2021-11-26T19:50:25Z</dcterms:created>
  <dcterms:modified xsi:type="dcterms:W3CDTF">2021-11-30T21:19:43Z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0x010100AB1C69630825F343B760B476041E3FE6</vt:lpwstr>
  </property>
</Properties>
</file>