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https://rslu.sharepoint.com/sites/RideauSt.LawrenceUtilitiesInc/Common/Y Drive files/Rate Application/2022 COS/2022 RSL COS Modal/"/>
    </mc:Choice>
  </mc:AlternateContent>
  <xr:revisionPtr revIDLastSave="9" documentId="13_ncr:1_{81FB5ADF-FCA2-48E7-8066-2E7B952552FB}" xr6:coauthVersionLast="47" xr6:coauthVersionMax="47" xr10:uidLastSave="{CB47480F-96AA-450B-8157-4BE5632A1195}"/>
  <bookViews>
    <workbookView xWindow="-108" yWindow="-108" windowWidth="23256" windowHeight="12576" tabRatio="874" firstSheet="6" activeTab="1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Report'!$C$26:$BT$159</definedName>
    <definedName name="_xlnm._FilterDatabase" localSheetId="3" hidden="1">DropDownList!$A$1:$A$40</definedName>
    <definedName name="_xlnm.Print_Area" localSheetId="4">'1.  LRAMVA Summary'!$A$1:$R$107</definedName>
    <definedName name="_xlnm.Print_Area" localSheetId="6">'2. LRAMVA Threshold'!$A$1:$R$64</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91029" calcMode="manual"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4" i="44" l="1"/>
  <c r="F54" i="44"/>
  <c r="E54" i="44"/>
  <c r="D54" i="44"/>
  <c r="Z1040" i="79"/>
  <c r="AA1040" i="79"/>
  <c r="P201" i="85" l="1"/>
  <c r="P200" i="85"/>
  <c r="P199" i="85"/>
  <c r="P198" i="85"/>
  <c r="P197" i="85"/>
  <c r="K197" i="85"/>
  <c r="P196" i="85"/>
  <c r="K196" i="85"/>
  <c r="P195" i="85"/>
  <c r="K195" i="85"/>
  <c r="P194" i="85"/>
  <c r="K194" i="85"/>
  <c r="P193" i="85"/>
  <c r="K193" i="85"/>
  <c r="P192" i="85"/>
  <c r="K192" i="85"/>
  <c r="E192" i="85"/>
  <c r="E193" i="85" s="1"/>
  <c r="E194" i="85" s="1"/>
  <c r="E195" i="85" s="1"/>
  <c r="E196" i="85" s="1"/>
  <c r="E197" i="85" s="1"/>
  <c r="E198" i="85" s="1"/>
  <c r="E199" i="85" s="1"/>
  <c r="E200" i="85" s="1"/>
  <c r="P191" i="85"/>
  <c r="K191" i="85"/>
  <c r="F191" i="85"/>
  <c r="E191" i="85"/>
  <c r="P190" i="85"/>
  <c r="K190" i="85"/>
  <c r="F190" i="85"/>
  <c r="P189" i="85"/>
  <c r="P211" i="85" s="1"/>
  <c r="C190" i="85" s="1"/>
  <c r="K189" i="85"/>
  <c r="K211" i="85" s="1"/>
  <c r="C189" i="85" s="1"/>
  <c r="F189" i="85"/>
  <c r="E189" i="85"/>
  <c r="E181" i="85"/>
  <c r="D181" i="85"/>
  <c r="C181" i="85"/>
  <c r="K179" i="85"/>
  <c r="I179" i="85"/>
  <c r="H179" i="85"/>
  <c r="F179" i="85"/>
  <c r="K178" i="85"/>
  <c r="I178" i="85"/>
  <c r="H178" i="85"/>
  <c r="F178" i="85"/>
  <c r="K177" i="85"/>
  <c r="I177" i="85"/>
  <c r="H177" i="85"/>
  <c r="F177" i="85"/>
  <c r="K176" i="85"/>
  <c r="I176" i="85"/>
  <c r="H176" i="85"/>
  <c r="F176" i="85"/>
  <c r="K175" i="85"/>
  <c r="I175" i="85"/>
  <c r="H175" i="85"/>
  <c r="F175" i="85"/>
  <c r="K174" i="85"/>
  <c r="I174" i="85"/>
  <c r="H174" i="85"/>
  <c r="F174" i="85"/>
  <c r="K173" i="85"/>
  <c r="I173" i="85"/>
  <c r="H173" i="85"/>
  <c r="F173" i="85"/>
  <c r="K172" i="85"/>
  <c r="I172" i="85"/>
  <c r="H172" i="85"/>
  <c r="F172" i="85"/>
  <c r="K171" i="85"/>
  <c r="I171" i="85"/>
  <c r="H171" i="85"/>
  <c r="F171" i="85"/>
  <c r="K170" i="85"/>
  <c r="I170" i="85"/>
  <c r="H170" i="85"/>
  <c r="F170" i="85"/>
  <c r="K169" i="85"/>
  <c r="I169" i="85"/>
  <c r="H169" i="85"/>
  <c r="F169" i="85"/>
  <c r="K168" i="85"/>
  <c r="K181" i="85" s="1"/>
  <c r="I168" i="85"/>
  <c r="I181" i="85" s="1"/>
  <c r="H168" i="85"/>
  <c r="H181" i="85" s="1"/>
  <c r="F168" i="85"/>
  <c r="F181" i="85" s="1"/>
  <c r="E148" i="85"/>
  <c r="F146" i="85"/>
  <c r="K145" i="85"/>
  <c r="F145" i="85"/>
  <c r="P144" i="85"/>
  <c r="K144" i="85"/>
  <c r="F144" i="85"/>
  <c r="P143" i="85"/>
  <c r="K143" i="85"/>
  <c r="F143" i="85"/>
  <c r="P142" i="85"/>
  <c r="K142" i="85"/>
  <c r="F142" i="85"/>
  <c r="P141" i="85"/>
  <c r="K141" i="85"/>
  <c r="F141" i="85"/>
  <c r="P140" i="85"/>
  <c r="K140" i="85"/>
  <c r="F140" i="85"/>
  <c r="P139" i="85"/>
  <c r="K139" i="85"/>
  <c r="F139" i="85"/>
  <c r="P138" i="85"/>
  <c r="K138" i="85"/>
  <c r="F138" i="85"/>
  <c r="P137" i="85"/>
  <c r="P159" i="85" s="1"/>
  <c r="C138" i="85" s="1"/>
  <c r="K137" i="85"/>
  <c r="K159" i="85" s="1"/>
  <c r="C137" i="85" s="1"/>
  <c r="F137" i="85"/>
  <c r="P118" i="85"/>
  <c r="P117" i="85"/>
  <c r="P116" i="85"/>
  <c r="P115" i="85"/>
  <c r="P114" i="85"/>
  <c r="P113" i="85"/>
  <c r="P112" i="85"/>
  <c r="P111" i="85"/>
  <c r="P110" i="85"/>
  <c r="P109" i="85"/>
  <c r="P108" i="85"/>
  <c r="P107" i="85"/>
  <c r="P106" i="85"/>
  <c r="K106" i="85"/>
  <c r="K114" i="85"/>
  <c r="K113" i="85"/>
  <c r="K112" i="85"/>
  <c r="K111" i="85"/>
  <c r="K110" i="85"/>
  <c r="K109" i="85"/>
  <c r="K108" i="85"/>
  <c r="K107" i="85"/>
  <c r="E109" i="85"/>
  <c r="E110" i="85" s="1"/>
  <c r="E111" i="85" s="1"/>
  <c r="E112" i="85" s="1"/>
  <c r="E113" i="85" s="1"/>
  <c r="E114" i="85" s="1"/>
  <c r="E115" i="85" s="1"/>
  <c r="E116" i="85" s="1"/>
  <c r="E117" i="85" s="1"/>
  <c r="E108" i="85"/>
  <c r="E106" i="85"/>
  <c r="P128" i="85"/>
  <c r="C107" i="85" s="1"/>
  <c r="K128" i="85"/>
  <c r="C106" i="85" s="1"/>
  <c r="D106" i="85" s="1"/>
  <c r="E79" i="85"/>
  <c r="E80" i="85" s="1"/>
  <c r="E81" i="85" s="1"/>
  <c r="E82" i="85" s="1"/>
  <c r="E83" i="85" s="1"/>
  <c r="E84" i="85" s="1"/>
  <c r="E85" i="85" s="1"/>
  <c r="E86" i="85" s="1"/>
  <c r="E87" i="85" s="1"/>
  <c r="E88" i="85" s="1"/>
  <c r="E77" i="85"/>
  <c r="P77" i="85"/>
  <c r="P99" i="85" s="1"/>
  <c r="C78" i="85" s="1"/>
  <c r="K77" i="85"/>
  <c r="K99" i="85" s="1"/>
  <c r="C77" i="85" s="1"/>
  <c r="E50" i="85"/>
  <c r="E51" i="85" s="1"/>
  <c r="E52" i="85" s="1"/>
  <c r="E53" i="85" s="1"/>
  <c r="E54" i="85" s="1"/>
  <c r="E55" i="85" s="1"/>
  <c r="E56" i="85" s="1"/>
  <c r="E57" i="85" s="1"/>
  <c r="E58" i="85" s="1"/>
  <c r="E59" i="85" s="1"/>
  <c r="E48" i="85"/>
  <c r="C48" i="85"/>
  <c r="K48" i="85"/>
  <c r="P48" i="85"/>
  <c r="K70" i="85"/>
  <c r="P70" i="85"/>
  <c r="C49" i="85" s="1"/>
  <c r="D147" i="85" l="1"/>
  <c r="D192" i="85"/>
  <c r="D107" i="85"/>
  <c r="F106" i="85"/>
  <c r="D77" i="85"/>
  <c r="D48" i="85"/>
  <c r="D193" i="85" l="1"/>
  <c r="F192" i="85"/>
  <c r="F147" i="85"/>
  <c r="D148" i="85"/>
  <c r="F148" i="85" s="1"/>
  <c r="D78" i="85"/>
  <c r="F77" i="85"/>
  <c r="D108" i="85"/>
  <c r="F107" i="85"/>
  <c r="D49" i="85"/>
  <c r="F48" i="85"/>
  <c r="F24" i="85" s="1"/>
  <c r="F150" i="85" l="1"/>
  <c r="F151" i="85" s="1"/>
  <c r="F149" i="85"/>
  <c r="F193" i="85"/>
  <c r="D194" i="85"/>
  <c r="F108" i="85"/>
  <c r="D109" i="85"/>
  <c r="D79" i="85"/>
  <c r="F78" i="85"/>
  <c r="D50" i="85"/>
  <c r="F49" i="85"/>
  <c r="F25" i="85" s="1"/>
  <c r="D195" i="85" l="1"/>
  <c r="F194" i="85"/>
  <c r="D110" i="85"/>
  <c r="F109" i="85"/>
  <c r="F79" i="85"/>
  <c r="D80" i="85"/>
  <c r="F50" i="85"/>
  <c r="F26" i="85" s="1"/>
  <c r="D51" i="85"/>
  <c r="F195" i="85" l="1"/>
  <c r="D196" i="85"/>
  <c r="F110" i="85"/>
  <c r="D111" i="85"/>
  <c r="D81" i="85"/>
  <c r="F80" i="85"/>
  <c r="D52" i="85"/>
  <c r="F51" i="85"/>
  <c r="F27" i="85" s="1"/>
  <c r="D197" i="85" l="1"/>
  <c r="F196" i="85"/>
  <c r="D112" i="85"/>
  <c r="F111" i="85"/>
  <c r="F81" i="85"/>
  <c r="D82" i="85"/>
  <c r="F52" i="85"/>
  <c r="F28" i="85" s="1"/>
  <c r="D53" i="85"/>
  <c r="F197" i="85" l="1"/>
  <c r="D198" i="85"/>
  <c r="D83" i="85"/>
  <c r="F82" i="85"/>
  <c r="F112" i="85"/>
  <c r="D113" i="85"/>
  <c r="D54" i="85"/>
  <c r="F53" i="85"/>
  <c r="F29" i="85" s="1"/>
  <c r="D199" i="85" l="1"/>
  <c r="F198" i="85"/>
  <c r="D114" i="85"/>
  <c r="F113" i="85"/>
  <c r="F83" i="85"/>
  <c r="D84" i="85"/>
  <c r="F54" i="85"/>
  <c r="F30" i="85" s="1"/>
  <c r="D55" i="85"/>
  <c r="D200" i="85" l="1"/>
  <c r="F200" i="85" s="1"/>
  <c r="F199" i="85"/>
  <c r="D85" i="85"/>
  <c r="F84" i="85"/>
  <c r="F114" i="85"/>
  <c r="D115" i="85"/>
  <c r="D56" i="85"/>
  <c r="F55" i="85"/>
  <c r="F31" i="85" s="1"/>
  <c r="F201" i="85" l="1"/>
  <c r="D116" i="85"/>
  <c r="F115" i="85"/>
  <c r="F85" i="85"/>
  <c r="D86" i="85"/>
  <c r="F56" i="85"/>
  <c r="F32" i="85" s="1"/>
  <c r="D57" i="85"/>
  <c r="D87" i="85" l="1"/>
  <c r="F86" i="85"/>
  <c r="F116" i="85"/>
  <c r="D117" i="85"/>
  <c r="F117" i="85" s="1"/>
  <c r="F118" i="85" s="1"/>
  <c r="F119" i="85" s="1"/>
  <c r="F120" i="85" s="1"/>
  <c r="F121" i="85" s="1"/>
  <c r="F122" i="85" s="1"/>
  <c r="D58" i="85"/>
  <c r="F57" i="85"/>
  <c r="F33" i="85" l="1"/>
  <c r="F87" i="85"/>
  <c r="D88" i="85"/>
  <c r="F88" i="85" s="1"/>
  <c r="F89" i="85" s="1"/>
  <c r="F58" i="85"/>
  <c r="F34" i="85" s="1"/>
  <c r="D59" i="85"/>
  <c r="F59" i="85" s="1"/>
  <c r="F60" i="85" l="1"/>
  <c r="F35" i="85"/>
  <c r="BD213" i="68"/>
  <c r="BA213" i="68"/>
  <c r="BF212" i="68"/>
  <c r="BE212" i="68"/>
  <c r="BD212" i="68"/>
  <c r="BC212" i="68"/>
  <c r="BB212" i="68"/>
  <c r="BA212" i="68"/>
  <c r="AZ212" i="68"/>
  <c r="AY212" i="68"/>
  <c r="AX212" i="68"/>
  <c r="AW212" i="68"/>
  <c r="BF210" i="68"/>
  <c r="BE210" i="68"/>
  <c r="BD210" i="68"/>
  <c r="BC210" i="68"/>
  <c r="BB210" i="68"/>
  <c r="BA210" i="68"/>
  <c r="AZ210" i="68"/>
  <c r="AY210" i="68"/>
  <c r="AX210" i="68"/>
  <c r="AW210" i="68"/>
  <c r="BF207" i="68"/>
  <c r="BE207" i="68"/>
  <c r="BD207" i="68"/>
  <c r="BC207" i="68"/>
  <c r="BB207" i="68"/>
  <c r="BA207" i="68"/>
  <c r="AZ207" i="68"/>
  <c r="AY207" i="68"/>
  <c r="AX207" i="68"/>
  <c r="R206" i="68"/>
  <c r="S206" i="68" s="1"/>
  <c r="BF205" i="68"/>
  <c r="BE205" i="68"/>
  <c r="BD205" i="68"/>
  <c r="BC205" i="68"/>
  <c r="BB205" i="68"/>
  <c r="BA205" i="68"/>
  <c r="AZ205" i="68"/>
  <c r="AY205" i="68"/>
  <c r="AX205" i="68"/>
  <c r="R205" i="68"/>
  <c r="BF203" i="68"/>
  <c r="BE203" i="68"/>
  <c r="BD203" i="68"/>
  <c r="BC203" i="68"/>
  <c r="BB203" i="68"/>
  <c r="BA203" i="68"/>
  <c r="AZ203" i="68"/>
  <c r="AY203" i="68"/>
  <c r="AX203" i="68"/>
  <c r="AW203" i="68"/>
  <c r="Q203" i="68"/>
  <c r="BF200" i="68"/>
  <c r="BE200" i="68"/>
  <c r="BD200" i="68"/>
  <c r="BC200" i="68"/>
  <c r="BB200" i="68"/>
  <c r="BA200" i="68"/>
  <c r="AZ200" i="68"/>
  <c r="AY200" i="68"/>
  <c r="AX200" i="68"/>
  <c r="BF198" i="68"/>
  <c r="BE198" i="68"/>
  <c r="BD198" i="68"/>
  <c r="BC198" i="68"/>
  <c r="BB198" i="68"/>
  <c r="BA198" i="68"/>
  <c r="AZ198" i="68"/>
  <c r="AY198" i="68"/>
  <c r="AX198" i="68"/>
  <c r="BF196" i="68"/>
  <c r="BE196" i="68"/>
  <c r="BD196" i="68"/>
  <c r="BC196" i="68"/>
  <c r="BB196" i="68"/>
  <c r="BA196" i="68"/>
  <c r="AZ196" i="68"/>
  <c r="AY196" i="68"/>
  <c r="AX196" i="68"/>
  <c r="AW196" i="68"/>
  <c r="AV196" i="68"/>
  <c r="BF194" i="68"/>
  <c r="BE194" i="68"/>
  <c r="BD194" i="68"/>
  <c r="BC194" i="68"/>
  <c r="BB194" i="68"/>
  <c r="BA194" i="68"/>
  <c r="AZ194" i="68"/>
  <c r="AY194" i="68"/>
  <c r="AX194" i="68"/>
  <c r="AW194" i="68"/>
  <c r="AV194" i="68"/>
  <c r="BF191" i="68"/>
  <c r="BE191" i="68"/>
  <c r="BD191" i="68"/>
  <c r="BC191" i="68"/>
  <c r="BB191" i="68"/>
  <c r="BA191" i="68"/>
  <c r="AZ191" i="68"/>
  <c r="AY191" i="68"/>
  <c r="AX191" i="68"/>
  <c r="BF189" i="68"/>
  <c r="BE189" i="68"/>
  <c r="BD189" i="68"/>
  <c r="BC189" i="68"/>
  <c r="BB189" i="68"/>
  <c r="BA189" i="68"/>
  <c r="AZ189" i="68"/>
  <c r="AY189" i="68"/>
  <c r="AX189" i="68"/>
  <c r="BF187" i="68"/>
  <c r="BE187" i="68"/>
  <c r="BD187" i="68"/>
  <c r="BC187" i="68"/>
  <c r="BB187" i="68"/>
  <c r="BA187" i="68"/>
  <c r="AZ187" i="68"/>
  <c r="AY187" i="68"/>
  <c r="AX187" i="68"/>
  <c r="AW187" i="68"/>
  <c r="BF185" i="68"/>
  <c r="BE185" i="68"/>
  <c r="BD185" i="68"/>
  <c r="BC185" i="68"/>
  <c r="BB185" i="68"/>
  <c r="BA185" i="68"/>
  <c r="AZ185" i="68"/>
  <c r="AY185" i="68"/>
  <c r="AX185" i="68"/>
  <c r="AW185" i="68"/>
  <c r="BF181" i="68"/>
  <c r="BE181" i="68"/>
  <c r="BD181" i="68"/>
  <c r="BC181" i="68"/>
  <c r="BB181" i="68"/>
  <c r="BA181" i="68"/>
  <c r="AZ181" i="68"/>
  <c r="AY181" i="68"/>
  <c r="AX181" i="68"/>
  <c r="BF179" i="68"/>
  <c r="BE179" i="68"/>
  <c r="BD179" i="68"/>
  <c r="BC179" i="68"/>
  <c r="BB179" i="68"/>
  <c r="BA179" i="68"/>
  <c r="AZ179" i="68"/>
  <c r="AY179" i="68"/>
  <c r="AX179" i="68"/>
  <c r="BF177" i="68"/>
  <c r="BE177" i="68"/>
  <c r="BD177" i="68"/>
  <c r="BC177" i="68"/>
  <c r="BB177" i="68"/>
  <c r="BA177" i="68"/>
  <c r="AZ177" i="68"/>
  <c r="AY177" i="68"/>
  <c r="AX177" i="68"/>
  <c r="AW177" i="68"/>
  <c r="BF175" i="68"/>
  <c r="BE175" i="68"/>
  <c r="BD175" i="68"/>
  <c r="BC175" i="68"/>
  <c r="BB175" i="68"/>
  <c r="BA175" i="68"/>
  <c r="AZ175" i="68"/>
  <c r="AY175" i="68"/>
  <c r="AX175" i="68"/>
  <c r="AW175" i="68"/>
  <c r="BB170" i="68"/>
  <c r="BA170" i="68"/>
  <c r="AZ170" i="68"/>
  <c r="AY170" i="68"/>
  <c r="AX170" i="68"/>
  <c r="AW170" i="68"/>
  <c r="AV170" i="68"/>
  <c r="AU170" i="68"/>
  <c r="AT170" i="68"/>
  <c r="AS170" i="68"/>
  <c r="AR170" i="68"/>
  <c r="AQ170" i="68"/>
  <c r="W170" i="68"/>
  <c r="V170" i="68"/>
  <c r="U170" i="68"/>
  <c r="T170" i="68"/>
  <c r="S170" i="68"/>
  <c r="R170" i="68"/>
  <c r="H175" i="47"/>
  <c r="H176" i="47"/>
  <c r="H174" i="47"/>
  <c r="H172" i="47"/>
  <c r="H173" i="47"/>
  <c r="H171" i="47"/>
  <c r="H170" i="47"/>
  <c r="N23" i="45"/>
  <c r="AL475" i="79"/>
  <c r="AK475" i="79"/>
  <c r="AJ475" i="79"/>
  <c r="AI475" i="79"/>
  <c r="AH475" i="79"/>
  <c r="AG475" i="79"/>
  <c r="AF475" i="79"/>
  <c r="AE475" i="79"/>
  <c r="AD475" i="79"/>
  <c r="AC475" i="79"/>
  <c r="AB475" i="79"/>
  <c r="AA475" i="79"/>
  <c r="Z475" i="79"/>
  <c r="Y475" i="79"/>
  <c r="AM474" i="79"/>
  <c r="F36" i="85" l="1"/>
  <c r="G78" i="43" s="1"/>
  <c r="F37" i="85"/>
  <c r="F38" i="85" s="1"/>
  <c r="S207" i="68"/>
  <c r="T206" i="68"/>
  <c r="D17" i="45"/>
  <c r="T207" i="68" l="1"/>
  <c r="U206" i="68"/>
  <c r="U207" i="68" l="1"/>
  <c r="V206" i="68"/>
  <c r="V207" i="68" l="1"/>
  <c r="W206" i="68"/>
  <c r="W207" i="68" l="1"/>
  <c r="X206" i="68"/>
  <c r="Y206" i="68" s="1"/>
  <c r="Z206" i="68" s="1"/>
  <c r="AA206" i="68" s="1"/>
  <c r="AM956" i="79" l="1"/>
  <c r="AM959" i="79"/>
  <c r="AM962" i="79"/>
  <c r="AM965" i="79"/>
  <c r="AM968" i="79"/>
  <c r="AM972" i="79"/>
  <c r="AM975" i="79"/>
  <c r="AM978" i="79"/>
  <c r="AM981" i="79"/>
  <c r="AM984" i="79"/>
  <c r="AM988" i="79"/>
  <c r="AM991" i="79"/>
  <c r="AM994" i="79"/>
  <c r="AM998" i="79"/>
  <c r="AM1002" i="79"/>
  <c r="AM1005" i="79"/>
  <c r="AM1009" i="79"/>
  <c r="AM1012" i="79"/>
  <c r="AM1015" i="79"/>
  <c r="AM1018" i="79"/>
  <c r="AM1023" i="79"/>
  <c r="AM1026" i="79"/>
  <c r="AM1029" i="79"/>
  <c r="AM1032" i="79"/>
  <c r="AM1036" i="79"/>
  <c r="AM1039" i="79"/>
  <c r="AM1042" i="79"/>
  <c r="AM1045" i="79"/>
  <c r="AM1048" i="79"/>
  <c r="AM1051" i="79"/>
  <c r="AM1054" i="79"/>
  <c r="AM1057" i="79"/>
  <c r="AM1061" i="79"/>
  <c r="AM1064" i="79"/>
  <c r="AM1067" i="79"/>
  <c r="AM1071" i="79"/>
  <c r="AM1074" i="79"/>
  <c r="AM1077" i="79"/>
  <c r="AM1080" i="79"/>
  <c r="AM1083" i="79"/>
  <c r="AM1086" i="79"/>
  <c r="AM1089" i="79"/>
  <c r="AM1092" i="79"/>
  <c r="AM1095" i="79"/>
  <c r="AM1098" i="79"/>
  <c r="AM1101" i="79"/>
  <c r="AM1104" i="79"/>
  <c r="AM1107" i="79"/>
  <c r="AM1110" i="79"/>
  <c r="H169" i="47" l="1"/>
  <c r="H168" i="47"/>
  <c r="H166" i="47"/>
  <c r="H167" i="47"/>
  <c r="H165" i="47"/>
  <c r="H161" i="47"/>
  <c r="H160" i="47"/>
  <c r="H159" i="47"/>
  <c r="H158" i="47"/>
  <c r="H157" i="47"/>
  <c r="H156" i="47"/>
  <c r="H155" i="47"/>
  <c r="H154" i="47"/>
  <c r="H153" i="47"/>
  <c r="N184" i="79" l="1"/>
  <c r="D22" i="45" l="1"/>
  <c r="O930" i="79" l="1"/>
  <c r="E44" i="44" l="1"/>
  <c r="AM139" i="79" l="1"/>
  <c r="Q46" i="44"/>
  <c r="P46" i="44"/>
  <c r="O46" i="44"/>
  <c r="N46" i="44"/>
  <c r="M46" i="44"/>
  <c r="L46" i="44"/>
  <c r="K46" i="44"/>
  <c r="J46" i="44"/>
  <c r="I46" i="44"/>
  <c r="H46" i="44"/>
  <c r="G46" i="44"/>
  <c r="F46" i="44"/>
  <c r="E46" i="44"/>
  <c r="D46" i="44"/>
  <c r="O1113" i="79" l="1"/>
  <c r="O747" i="79"/>
  <c r="O564" i="79"/>
  <c r="O378" i="79"/>
  <c r="O195" i="79"/>
  <c r="O513" i="46"/>
  <c r="O127" i="46"/>
  <c r="D195" i="79"/>
  <c r="N623"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6" i="79" l="1"/>
  <c r="Z1046" i="79"/>
  <c r="Y1033" i="79"/>
  <c r="Y1030" i="79"/>
  <c r="AD1003" i="79"/>
  <c r="Z1003" i="79"/>
  <c r="Y1003" i="79"/>
  <c r="Y1010" i="79"/>
  <c r="AL1006"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Y677" i="79"/>
  <c r="AL674" i="79"/>
  <c r="AK674" i="79"/>
  <c r="AJ674" i="79"/>
  <c r="AI674" i="79"/>
  <c r="AH674" i="79"/>
  <c r="AG674" i="79"/>
  <c r="AF674" i="79"/>
  <c r="AE674" i="79"/>
  <c r="AD674" i="79"/>
  <c r="AC674" i="79"/>
  <c r="AB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Y494" i="79"/>
  <c r="AL491" i="79"/>
  <c r="AK491" i="79"/>
  <c r="AJ491" i="79"/>
  <c r="AI491" i="79"/>
  <c r="AH491" i="79"/>
  <c r="AG491" i="79"/>
  <c r="AF491" i="79"/>
  <c r="AE491" i="79"/>
  <c r="AD491" i="79"/>
  <c r="AC491" i="79"/>
  <c r="AB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2" i="79"/>
  <c r="AK472" i="79"/>
  <c r="AJ472" i="79"/>
  <c r="AI472" i="79"/>
  <c r="AH472" i="79"/>
  <c r="AG472" i="79"/>
  <c r="AF472" i="79"/>
  <c r="AE472" i="79"/>
  <c r="AD472" i="79"/>
  <c r="AC472" i="79"/>
  <c r="AB472" i="79"/>
  <c r="AA472" i="79"/>
  <c r="Z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9"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Y308" i="79"/>
  <c r="AL305" i="79"/>
  <c r="AK305" i="79"/>
  <c r="AJ305" i="79"/>
  <c r="AI305" i="79"/>
  <c r="AH305" i="79"/>
  <c r="AG305" i="79"/>
  <c r="AF305" i="79"/>
  <c r="AE305" i="79"/>
  <c r="AD305" i="79"/>
  <c r="AC305" i="79"/>
  <c r="AB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3" i="79" l="1"/>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8" i="79"/>
  <c r="AF588" i="79"/>
  <c r="AJ771" i="79"/>
  <c r="AF771" i="79"/>
  <c r="AJ954" i="79"/>
  <c r="AF954" i="79"/>
  <c r="K14" i="44"/>
  <c r="K18" i="44" s="1"/>
  <c r="O14" i="44"/>
  <c r="O18" i="44" s="1"/>
  <c r="O29" i="44"/>
  <c r="O33" i="44" s="1"/>
  <c r="O43" i="44"/>
  <c r="C95" i="45" s="1"/>
  <c r="AF21" i="46"/>
  <c r="AI149" i="46"/>
  <c r="AI278" i="46"/>
  <c r="AI407" i="46"/>
  <c r="AI36" i="79"/>
  <c r="AI219" i="79"/>
  <c r="AI402" i="79"/>
  <c r="AI588" i="79"/>
  <c r="AI771" i="79"/>
  <c r="AI954" i="79"/>
  <c r="M43" i="44"/>
  <c r="AL21" i="46"/>
  <c r="AL149" i="46"/>
  <c r="AH149" i="46"/>
  <c r="AL278" i="46"/>
  <c r="AH278" i="46"/>
  <c r="AL407" i="46"/>
  <c r="AH407" i="46"/>
  <c r="AL36" i="79"/>
  <c r="AH36" i="79"/>
  <c r="AL219" i="79"/>
  <c r="AH219" i="79"/>
  <c r="AL402" i="79"/>
  <c r="AH402" i="79"/>
  <c r="AL588" i="79"/>
  <c r="AH588" i="79"/>
  <c r="AL771" i="79"/>
  <c r="AH771" i="79"/>
  <c r="AL954" i="79"/>
  <c r="AH954" i="79"/>
  <c r="N29" i="44"/>
  <c r="N33" i="44" s="1"/>
  <c r="K43" i="44"/>
  <c r="K53" i="44" s="1"/>
  <c r="AH21" i="46"/>
  <c r="AK21" i="46"/>
  <c r="AK149" i="46"/>
  <c r="AG149" i="46"/>
  <c r="AK278" i="46"/>
  <c r="AG278" i="46"/>
  <c r="AK407" i="46"/>
  <c r="AG407" i="46"/>
  <c r="AK36" i="79"/>
  <c r="AG36" i="79"/>
  <c r="AK219" i="79"/>
  <c r="AG219" i="79"/>
  <c r="AK402" i="79"/>
  <c r="AG402" i="79"/>
  <c r="AK588" i="79"/>
  <c r="AG588" i="79"/>
  <c r="AK771" i="79"/>
  <c r="AG771" i="79"/>
  <c r="AK954" i="79"/>
  <c r="AK1113" i="79" s="1"/>
  <c r="AG954" i="79"/>
  <c r="K122" i="45"/>
  <c r="AK401" i="79"/>
  <c r="AJ20" i="46"/>
  <c r="AG587" i="79"/>
  <c r="AG148" i="46"/>
  <c r="AK406" i="46"/>
  <c r="AF770" i="79"/>
  <c r="AG35" i="79"/>
  <c r="L13" i="44"/>
  <c r="P13" i="44"/>
  <c r="S14" i="47"/>
  <c r="AF148" i="46"/>
  <c r="AK277" i="46"/>
  <c r="AG406" i="46"/>
  <c r="AF35" i="79"/>
  <c r="AI401" i="79"/>
  <c r="AK770" i="79"/>
  <c r="AJ953" i="79"/>
  <c r="N28" i="44"/>
  <c r="Q14" i="47"/>
  <c r="AI20" i="46"/>
  <c r="AK148" i="46"/>
  <c r="AI277" i="46"/>
  <c r="AK35" i="79"/>
  <c r="AJ218" i="79"/>
  <c r="AG401"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1" i="79"/>
  <c r="AH401"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1" i="79"/>
  <c r="AF401"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3" i="79"/>
  <c r="D930" i="79"/>
  <c r="D747" i="79"/>
  <c r="D564" i="79"/>
  <c r="D378" i="79"/>
  <c r="AL378" i="79" l="1"/>
  <c r="AL393" i="79"/>
  <c r="AL392" i="79"/>
  <c r="AL394" i="79"/>
  <c r="AL395"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7" i="79"/>
  <c r="Z764" i="79"/>
  <c r="Z763" i="79"/>
  <c r="Z395" i="79"/>
  <c r="Z580" i="79"/>
  <c r="Z581"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70" i="79"/>
  <c r="Z218" i="79"/>
  <c r="Z953" i="79"/>
  <c r="Z587" i="79"/>
  <c r="Z35" i="79"/>
  <c r="D123" i="45"/>
  <c r="E14" i="44"/>
  <c r="E18" i="44" s="1"/>
  <c r="Z588" i="79"/>
  <c r="Z747" i="79" s="1"/>
  <c r="Z219" i="79"/>
  <c r="Z378" i="79" s="1"/>
  <c r="Z402" i="79"/>
  <c r="Z564" i="79" s="1"/>
  <c r="Z771" i="79"/>
  <c r="Z930" i="79" s="1"/>
  <c r="Z954" i="79"/>
  <c r="Z1113" i="79" s="1"/>
  <c r="Z36" i="79"/>
  <c r="Z195" i="79" s="1"/>
  <c r="AE406" i="46"/>
  <c r="J13" i="44"/>
  <c r="AE953" i="79"/>
  <c r="AE401" i="79"/>
  <c r="AE770" i="79"/>
  <c r="AE587" i="79"/>
  <c r="AE218" i="79"/>
  <c r="AE35" i="79"/>
  <c r="J43" i="44"/>
  <c r="J53" i="44" s="1"/>
  <c r="J14" i="44"/>
  <c r="J18" i="44" s="1"/>
  <c r="AE402" i="79"/>
  <c r="AE588" i="79"/>
  <c r="AE954" i="79"/>
  <c r="AE1113" i="79" s="1"/>
  <c r="AE771" i="79"/>
  <c r="AE219" i="79"/>
  <c r="AE36" i="79"/>
  <c r="Y277" i="46"/>
  <c r="D13" i="44"/>
  <c r="Y770" i="79"/>
  <c r="Y587" i="79"/>
  <c r="Y218" i="79"/>
  <c r="Y953" i="79"/>
  <c r="Y401" i="79"/>
  <c r="Y35" i="79"/>
  <c r="AC148" i="46"/>
  <c r="H13" i="44"/>
  <c r="AC770" i="79"/>
  <c r="AC953" i="79"/>
  <c r="AC401" i="79"/>
  <c r="AC587" i="79"/>
  <c r="AC218" i="79"/>
  <c r="AC35" i="79"/>
  <c r="Y407" i="46"/>
  <c r="Y513" i="46" s="1"/>
  <c r="D14" i="44"/>
  <c r="D18" i="44" s="1"/>
  <c r="Y954" i="79"/>
  <c r="Y1113" i="79" s="1"/>
  <c r="Y402" i="79"/>
  <c r="Y564" i="79" s="1"/>
  <c r="Y771" i="79"/>
  <c r="Y930" i="79" s="1"/>
  <c r="Y588" i="79"/>
  <c r="Y747" i="79" s="1"/>
  <c r="Y219" i="79"/>
  <c r="Y378" i="79" s="1"/>
  <c r="Y36" i="79"/>
  <c r="Y195" i="79" s="1"/>
  <c r="AC278" i="46"/>
  <c r="AC395" i="46" s="1"/>
  <c r="H14" i="44"/>
  <c r="H18" i="44" s="1"/>
  <c r="AC771" i="79"/>
  <c r="AC947" i="79" s="1"/>
  <c r="AC588" i="79"/>
  <c r="AC219" i="79"/>
  <c r="AC954" i="79"/>
  <c r="AC1113" i="79" s="1"/>
  <c r="AC402" i="79"/>
  <c r="AC36" i="79"/>
  <c r="AD148" i="46"/>
  <c r="I13" i="44"/>
  <c r="AD401" i="79"/>
  <c r="AD587" i="79"/>
  <c r="AD953" i="79"/>
  <c r="AD770" i="79"/>
  <c r="AD218" i="79"/>
  <c r="AD35" i="79"/>
  <c r="H123" i="45"/>
  <c r="I14" i="44"/>
  <c r="I18" i="44" s="1"/>
  <c r="AD771" i="79"/>
  <c r="AD947" i="79" s="1"/>
  <c r="AD954" i="79"/>
  <c r="AD1113" i="79" s="1"/>
  <c r="AD402" i="79"/>
  <c r="AD579" i="79" s="1"/>
  <c r="AD588" i="79"/>
  <c r="AD219" i="79"/>
  <c r="AD392" i="79" s="1"/>
  <c r="AD36" i="79"/>
  <c r="AA406" i="46"/>
  <c r="F13" i="44"/>
  <c r="AA953" i="79"/>
  <c r="AA770" i="79"/>
  <c r="AA587" i="79"/>
  <c r="AA218" i="79"/>
  <c r="AA401" i="79"/>
  <c r="AA35" i="79"/>
  <c r="F43" i="44"/>
  <c r="F14" i="44"/>
  <c r="F18" i="44" s="1"/>
  <c r="AA402" i="79"/>
  <c r="AA579" i="79" s="1"/>
  <c r="AA771" i="79"/>
  <c r="AA219" i="79"/>
  <c r="AA954" i="79"/>
  <c r="AA1113" i="79" s="1"/>
  <c r="AA588" i="79"/>
  <c r="AA36" i="79"/>
  <c r="AA208" i="79" s="1"/>
  <c r="AB406" i="46"/>
  <c r="G13" i="44"/>
  <c r="AB770" i="79"/>
  <c r="AB587" i="79"/>
  <c r="AB218" i="79"/>
  <c r="AB953" i="79"/>
  <c r="AB401" i="79"/>
  <c r="AB35" i="79"/>
  <c r="AB407" i="46"/>
  <c r="G14" i="44"/>
  <c r="G18" i="44" s="1"/>
  <c r="G50" i="44" s="1"/>
  <c r="AB954" i="79"/>
  <c r="AB1113" i="79" s="1"/>
  <c r="AB771" i="79"/>
  <c r="AB588" i="79"/>
  <c r="AB219" i="79"/>
  <c r="AB402" i="79"/>
  <c r="AB579"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H53" i="44"/>
  <c r="H50" i="44"/>
  <c r="E53" i="44"/>
  <c r="E50" i="44"/>
  <c r="F53" i="44"/>
  <c r="F50" i="44"/>
  <c r="AC581" i="79"/>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3" i="79"/>
  <c r="AB764" i="79"/>
  <c r="AB747" i="79"/>
  <c r="AD580" i="79"/>
  <c r="AD564" i="79"/>
  <c r="AD581" i="79"/>
  <c r="AC392" i="79"/>
  <c r="AC394" i="79"/>
  <c r="AC378" i="79"/>
  <c r="AC393" i="79"/>
  <c r="AC395" i="79"/>
  <c r="AB580" i="79"/>
  <c r="AB581" i="79"/>
  <c r="AB564" i="79"/>
  <c r="AA763" i="79"/>
  <c r="AA747" i="79"/>
  <c r="AA764" i="79"/>
  <c r="AA581" i="79"/>
  <c r="AA580" i="79"/>
  <c r="AA564" i="79"/>
  <c r="AD393" i="79"/>
  <c r="AD395" i="79"/>
  <c r="AD394" i="79"/>
  <c r="AD378" i="79"/>
  <c r="AD930" i="79"/>
  <c r="AC564" i="79"/>
  <c r="AC930" i="79"/>
  <c r="AE392" i="79"/>
  <c r="AE378" i="79"/>
  <c r="AE394" i="79"/>
  <c r="AE393" i="79"/>
  <c r="AE395" i="79"/>
  <c r="AE564" i="79"/>
  <c r="AE581" i="79"/>
  <c r="AE580" i="79"/>
  <c r="AE579" i="79"/>
  <c r="AD764" i="79"/>
  <c r="AD747" i="79"/>
  <c r="AD763" i="79"/>
  <c r="AE947" i="79"/>
  <c r="AE930" i="79"/>
  <c r="AA395" i="79"/>
  <c r="AA378" i="79"/>
  <c r="AA394" i="79"/>
  <c r="AA392" i="79"/>
  <c r="AA393"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C133" i="45" l="1"/>
  <c r="N114" i="45"/>
  <c r="N100" i="45"/>
  <c r="N79" i="45"/>
  <c r="N58" i="45"/>
  <c r="N44" i="45"/>
  <c r="N30" i="45"/>
  <c r="N107" i="45"/>
  <c r="N93" i="45"/>
  <c r="N65" i="45"/>
  <c r="N51" i="45"/>
  <c r="N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AF516" i="46"/>
  <c r="J127" i="45"/>
  <c r="H130" i="45"/>
  <c r="Y1116" i="79"/>
  <c r="N130" i="45"/>
  <c r="AG258" i="46"/>
  <c r="AG259" i="46" s="1"/>
  <c r="K125" i="45"/>
  <c r="K128" i="45"/>
  <c r="AJ516" i="46"/>
  <c r="AJ520" i="46" s="1"/>
  <c r="N127" i="45"/>
  <c r="K126" i="45"/>
  <c r="AG387" i="46" s="1"/>
  <c r="G129" i="45"/>
  <c r="E129" i="45"/>
  <c r="AA381" i="79" s="1"/>
  <c r="AA382" i="79" s="1"/>
  <c r="J125" i="45"/>
  <c r="AF258" i="46" s="1"/>
  <c r="Y258" i="46"/>
  <c r="Y259" i="46" s="1"/>
  <c r="F128" i="45"/>
  <c r="E130" i="45"/>
  <c r="AK567"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79" i="79"/>
  <c r="AK931" i="79"/>
  <c r="AF748" i="79"/>
  <c r="AH565" i="79"/>
  <c r="AL196" i="79"/>
  <c r="AG514" i="46"/>
  <c r="AI931" i="79"/>
  <c r="AJ931" i="79"/>
  <c r="AF379" i="79"/>
  <c r="AL565" i="79"/>
  <c r="AF931" i="79"/>
  <c r="AJ379" i="79"/>
  <c r="AH1114" i="79"/>
  <c r="AI1114" i="79"/>
  <c r="AK514" i="46"/>
  <c r="AI196" i="79"/>
  <c r="AK379" i="79"/>
  <c r="AF514" i="46"/>
  <c r="AF565" i="79"/>
  <c r="AL379" i="79"/>
  <c r="AL748" i="79"/>
  <c r="AJ565" i="79"/>
  <c r="AJ514" i="46"/>
  <c r="AK196" i="79"/>
  <c r="AG196" i="79"/>
  <c r="AG1114" i="79"/>
  <c r="AG565" i="79"/>
  <c r="AH514" i="46"/>
  <c r="AK1114" i="79"/>
  <c r="AH196" i="79"/>
  <c r="AH931" i="79"/>
  <c r="AJ1114" i="79"/>
  <c r="AF196" i="79"/>
  <c r="AF1114" i="79"/>
  <c r="AL931" i="79"/>
  <c r="AI379" i="79"/>
  <c r="AL514" i="46"/>
  <c r="AK748" i="79"/>
  <c r="AH379" i="79"/>
  <c r="AJ196" i="79"/>
  <c r="AL1114" i="79"/>
  <c r="AH748" i="79"/>
  <c r="AI514" i="46"/>
  <c r="AK565" i="79"/>
  <c r="AI565" i="79"/>
  <c r="AI748" i="79"/>
  <c r="AG931" i="79"/>
  <c r="Y514" i="46"/>
  <c r="AB514" i="46"/>
  <c r="AE1114" i="79"/>
  <c r="AD379" i="79"/>
  <c r="AC565" i="79"/>
  <c r="Y1114" i="79"/>
  <c r="Y565" i="79"/>
  <c r="AC514" i="46"/>
  <c r="AB931" i="79"/>
  <c r="AA1114" i="79"/>
  <c r="AD196" i="79"/>
  <c r="Y196" i="79"/>
  <c r="AE748" i="79"/>
  <c r="AA514" i="46"/>
  <c r="AE514" i="46"/>
  <c r="AC379" i="79"/>
  <c r="AB748" i="79"/>
  <c r="AC1114" i="79"/>
  <c r="AE379" i="79"/>
  <c r="Z931" i="79"/>
  <c r="AD514" i="46"/>
  <c r="AA565" i="79"/>
  <c r="AD1114" i="79"/>
  <c r="AE931" i="79"/>
  <c r="AB379" i="79"/>
  <c r="AB1114" i="79"/>
  <c r="AA748" i="79"/>
  <c r="AD565" i="79"/>
  <c r="Y748" i="79"/>
  <c r="AE565" i="79"/>
  <c r="Z748" i="79"/>
  <c r="Z514" i="46"/>
  <c r="AC931" i="79"/>
  <c r="AB565" i="79"/>
  <c r="Y379" i="79"/>
  <c r="Z379" i="79"/>
  <c r="AA196" i="79"/>
  <c r="AD931" i="79"/>
  <c r="AC196" i="79"/>
  <c r="Y931" i="79"/>
  <c r="AE196" i="79"/>
  <c r="AD748" i="79"/>
  <c r="AA379"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128" i="79" l="1"/>
  <c r="Y1126" i="79"/>
  <c r="Y1122" i="79"/>
  <c r="AK576" i="79"/>
  <c r="P73" i="43" s="1"/>
  <c r="Y522" i="46"/>
  <c r="D64" i="43" s="1"/>
  <c r="AD522" i="46"/>
  <c r="I64" i="43" s="1"/>
  <c r="Y1120" i="79"/>
  <c r="AI517" i="46"/>
  <c r="AI520" i="46"/>
  <c r="AF518" i="46"/>
  <c r="AF520" i="46"/>
  <c r="Y518" i="46"/>
  <c r="Y517" i="46"/>
  <c r="Y519" i="46"/>
  <c r="Y520" i="46"/>
  <c r="AA522" i="46"/>
  <c r="F64" i="43" s="1"/>
  <c r="AH518" i="46"/>
  <c r="AH520" i="46"/>
  <c r="AJ567" i="79"/>
  <c r="AA198" i="79"/>
  <c r="AB198" i="79"/>
  <c r="AJ381" i="79"/>
  <c r="AJ384" i="79" s="1"/>
  <c r="AH567" i="79"/>
  <c r="AH571" i="79" s="1"/>
  <c r="AL381" i="79"/>
  <c r="AL387" i="79" s="1"/>
  <c r="AC198" i="79"/>
  <c r="AC201" i="79" s="1"/>
  <c r="AK381" i="79"/>
  <c r="AK385" i="79" s="1"/>
  <c r="AF381" i="79"/>
  <c r="AF384" i="79" s="1"/>
  <c r="AI567" i="79"/>
  <c r="AI576" i="79" s="1"/>
  <c r="N73" i="43" s="1"/>
  <c r="AL567" i="79"/>
  <c r="AL571" i="79" s="1"/>
  <c r="AE567" i="79"/>
  <c r="AE570" i="79" s="1"/>
  <c r="AG567" i="79"/>
  <c r="AG570" i="79" s="1"/>
  <c r="AG381" i="79"/>
  <c r="AG389" i="79" s="1"/>
  <c r="L70" i="43" s="1"/>
  <c r="AD381" i="79"/>
  <c r="AD385" i="79" s="1"/>
  <c r="AB567" i="79"/>
  <c r="Z198" i="79"/>
  <c r="AB381" i="79"/>
  <c r="AB384" i="79" s="1"/>
  <c r="Z381" i="79"/>
  <c r="Z384" i="79" s="1"/>
  <c r="AC381" i="79"/>
  <c r="AC385"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Y935" i="79" s="1"/>
  <c r="AA567" i="79"/>
  <c r="AA574" i="79" s="1"/>
  <c r="Y567" i="79"/>
  <c r="Y576" i="79" s="1"/>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AD1116" i="79"/>
  <c r="AD1128" i="79" s="1"/>
  <c r="I82" i="43" s="1"/>
  <c r="Z1116" i="79"/>
  <c r="Z1126" i="79" s="1"/>
  <c r="AA1116" i="79"/>
  <c r="AC567" i="79"/>
  <c r="AC573" i="79" s="1"/>
  <c r="AE199" i="79"/>
  <c r="AD198" i="79"/>
  <c r="AD201" i="79" s="1"/>
  <c r="AE381" i="79"/>
  <c r="AE384" i="79" s="1"/>
  <c r="AD567" i="79"/>
  <c r="AE203" i="79"/>
  <c r="AL750" i="79"/>
  <c r="AL760" i="79" s="1"/>
  <c r="Q76" i="43" s="1"/>
  <c r="AE750" i="79"/>
  <c r="AE760" i="79" s="1"/>
  <c r="J76" i="43" s="1"/>
  <c r="AI750" i="79"/>
  <c r="AG750" i="79"/>
  <c r="AF750" i="79"/>
  <c r="AF760" i="79" s="1"/>
  <c r="K76" i="43" s="1"/>
  <c r="Z750" i="79"/>
  <c r="Z760" i="79" s="1"/>
  <c r="AD750" i="79"/>
  <c r="AC750" i="79"/>
  <c r="AC760" i="79" s="1"/>
  <c r="H76" i="43" s="1"/>
  <c r="AJ750" i="79"/>
  <c r="AJ760" i="79" s="1"/>
  <c r="O76" i="43" s="1"/>
  <c r="AH750" i="79"/>
  <c r="AH760" i="79" s="1"/>
  <c r="M76" i="43" s="1"/>
  <c r="AA750" i="79"/>
  <c r="AA760" i="79" s="1"/>
  <c r="AB750" i="79"/>
  <c r="AB760" i="79" s="1"/>
  <c r="AK750" i="79"/>
  <c r="AE200" i="79"/>
  <c r="AH132" i="46"/>
  <c r="M55" i="43" s="1"/>
  <c r="AG198" i="79"/>
  <c r="AG202" i="79" s="1"/>
  <c r="AE201" i="79"/>
  <c r="AF567" i="79"/>
  <c r="AF571"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6" i="79"/>
  <c r="Y751" i="79"/>
  <c r="Y755" i="79"/>
  <c r="Y753" i="79"/>
  <c r="Y752" i="79"/>
  <c r="Y754" i="79"/>
  <c r="AF260" i="46"/>
  <c r="AF259" i="46"/>
  <c r="AJ517" i="46"/>
  <c r="AJ519" i="46"/>
  <c r="AJ518" i="46"/>
  <c r="Y1124" i="79"/>
  <c r="Y1117" i="79"/>
  <c r="Y1119" i="79"/>
  <c r="Y1125"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AF522" i="46"/>
  <c r="K64" i="43" s="1"/>
  <c r="AF519" i="46"/>
  <c r="AI381" i="79"/>
  <c r="AI383" i="79" s="1"/>
  <c r="AG522" i="46"/>
  <c r="L64" i="43" s="1"/>
  <c r="Y760"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1" i="79"/>
  <c r="AK569" i="79"/>
  <c r="AK570" i="79"/>
  <c r="AK573" i="79"/>
  <c r="AK572" i="79"/>
  <c r="AK574" i="79"/>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1127" i="79" l="1"/>
  <c r="Y759" i="79"/>
  <c r="T18" i="47"/>
  <c r="P20" i="47"/>
  <c r="Q15" i="47"/>
  <c r="S23" i="47"/>
  <c r="U17" i="47"/>
  <c r="R26" i="47"/>
  <c r="AB573" i="79"/>
  <c r="AB572" i="79"/>
  <c r="AB201" i="79"/>
  <c r="AB202" i="79"/>
  <c r="AA199" i="79"/>
  <c r="AA202" i="79"/>
  <c r="AA203" i="79"/>
  <c r="AD572" i="79"/>
  <c r="AD576" i="79"/>
  <c r="I73" i="43" s="1"/>
  <c r="Z202" i="79"/>
  <c r="Z203" i="79"/>
  <c r="AJ573" i="79"/>
  <c r="AJ576" i="79"/>
  <c r="O73" i="43" s="1"/>
  <c r="AM522" i="46"/>
  <c r="F104" i="43" s="1"/>
  <c r="Y570" i="79"/>
  <c r="Y573" i="79"/>
  <c r="Y574" i="79"/>
  <c r="Z571" i="79"/>
  <c r="Z573" i="79"/>
  <c r="Y521" i="46"/>
  <c r="V21" i="47"/>
  <c r="AM259" i="46"/>
  <c r="Z1128" i="79"/>
  <c r="AM131" i="46"/>
  <c r="C93" i="43" s="1"/>
  <c r="C103" i="43" s="1"/>
  <c r="AM262" i="46"/>
  <c r="D104" i="43" s="1"/>
  <c r="AM518" i="46"/>
  <c r="AM132" i="46"/>
  <c r="C104" i="43" s="1"/>
  <c r="AM520" i="46"/>
  <c r="AM260" i="46"/>
  <c r="AM519" i="46"/>
  <c r="D67" i="43"/>
  <c r="AM517" i="46"/>
  <c r="AD571" i="79"/>
  <c r="AH572" i="79"/>
  <c r="AL572" i="79"/>
  <c r="AD568" i="79"/>
  <c r="AI572" i="79"/>
  <c r="R18" i="47"/>
  <c r="R17" i="47"/>
  <c r="R20" i="47"/>
  <c r="R21" i="47"/>
  <c r="R16" i="47"/>
  <c r="AE389" i="79"/>
  <c r="J70" i="43" s="1"/>
  <c r="R22" i="47"/>
  <c r="AB200" i="79"/>
  <c r="AD383" i="79"/>
  <c r="AC202" i="79"/>
  <c r="AG573" i="79"/>
  <c r="AA569" i="79"/>
  <c r="AG572" i="79"/>
  <c r="AH568" i="79"/>
  <c r="AA571" i="79"/>
  <c r="AL569" i="79"/>
  <c r="AC205" i="79"/>
  <c r="H67" i="43" s="1"/>
  <c r="Z386" i="79"/>
  <c r="AC200" i="79"/>
  <c r="AD382" i="79"/>
  <c r="AB203" i="79"/>
  <c r="AD384" i="79"/>
  <c r="AL576" i="79"/>
  <c r="Q73" i="43" s="1"/>
  <c r="AL568" i="79"/>
  <c r="AB205" i="79"/>
  <c r="G67" i="43" s="1"/>
  <c r="AD389" i="79"/>
  <c r="I70" i="43" s="1"/>
  <c r="Z383" i="79"/>
  <c r="AL570" i="79"/>
  <c r="Z387" i="79"/>
  <c r="AB199" i="79"/>
  <c r="AB385" i="79"/>
  <c r="AK203" i="79"/>
  <c r="AA200" i="79"/>
  <c r="AA205" i="79"/>
  <c r="F67" i="43" s="1"/>
  <c r="AE385" i="79"/>
  <c r="AB387" i="79"/>
  <c r="AB386" i="79"/>
  <c r="AB389" i="79"/>
  <c r="AI570" i="79"/>
  <c r="AI573" i="79"/>
  <c r="AK202" i="79"/>
  <c r="AI569" i="79"/>
  <c r="R19" i="47"/>
  <c r="R24" i="47"/>
  <c r="R25" i="47"/>
  <c r="R23" i="47"/>
  <c r="R15" i="47"/>
  <c r="AG576" i="79"/>
  <c r="L73" i="43" s="1"/>
  <c r="AB383" i="79"/>
  <c r="AA568" i="79"/>
  <c r="AG574" i="79"/>
  <c r="AA201" i="79"/>
  <c r="AI568" i="79"/>
  <c r="AH569" i="79"/>
  <c r="AB382" i="79"/>
  <c r="AA570" i="79"/>
  <c r="AG569" i="79"/>
  <c r="AH576" i="79"/>
  <c r="M73" i="43" s="1"/>
  <c r="AA576" i="79"/>
  <c r="AA573" i="79"/>
  <c r="AG568" i="79"/>
  <c r="AA572" i="79"/>
  <c r="AG571" i="79"/>
  <c r="AD386" i="79"/>
  <c r="AG200" i="79"/>
  <c r="AK390" i="46"/>
  <c r="AB570" i="79"/>
  <c r="AJ382" i="79"/>
  <c r="AL201" i="79"/>
  <c r="AK389" i="79"/>
  <c r="P70" i="43" s="1"/>
  <c r="AG383" i="79"/>
  <c r="AL202" i="79"/>
  <c r="AK383" i="79"/>
  <c r="AL386" i="79"/>
  <c r="AG384" i="79"/>
  <c r="AE569" i="79"/>
  <c r="AK382" i="79"/>
  <c r="Y938" i="79"/>
  <c r="AL384" i="79"/>
  <c r="AB574" i="79"/>
  <c r="AH386" i="79"/>
  <c r="AI382" i="79"/>
  <c r="AH387" i="79"/>
  <c r="AG205" i="79"/>
  <c r="L67" i="43" s="1"/>
  <c r="AD200" i="79"/>
  <c r="AH382" i="79"/>
  <c r="Y384" i="79"/>
  <c r="AG387" i="79"/>
  <c r="Y386" i="79"/>
  <c r="AK387" i="79"/>
  <c r="AL389" i="79"/>
  <c r="Q70" i="43" s="1"/>
  <c r="AJ387" i="79"/>
  <c r="AF576" i="79"/>
  <c r="K73" i="43" s="1"/>
  <c r="AG386" i="79"/>
  <c r="AL385" i="79"/>
  <c r="AJ383" i="79"/>
  <c r="AB576" i="79"/>
  <c r="AG199" i="79"/>
  <c r="AC571" i="79"/>
  <c r="AF386" i="79"/>
  <c r="Y944" i="79"/>
  <c r="Q19" i="47"/>
  <c r="AC569" i="79"/>
  <c r="Q24" i="47"/>
  <c r="AD205" i="79"/>
  <c r="I67" i="43" s="1"/>
  <c r="AD203" i="79"/>
  <c r="AG203" i="79"/>
  <c r="Y940" i="79"/>
  <c r="AI521" i="46"/>
  <c r="N63" i="43" s="1"/>
  <c r="AG201" i="79"/>
  <c r="AH521" i="46"/>
  <c r="M63" i="43" s="1"/>
  <c r="Q26" i="47"/>
  <c r="AK205" i="79"/>
  <c r="P67" i="43" s="1"/>
  <c r="AF200" i="79"/>
  <c r="Y936" i="79"/>
  <c r="AJ574" i="79"/>
  <c r="AF383" i="79"/>
  <c r="AK384" i="79"/>
  <c r="AL383" i="79"/>
  <c r="AG385" i="79"/>
  <c r="AC570" i="79"/>
  <c r="AJ569" i="79"/>
  <c r="AF387" i="79"/>
  <c r="AH385" i="79"/>
  <c r="AF572" i="79"/>
  <c r="AJ570" i="79"/>
  <c r="AJ571" i="79"/>
  <c r="AF574" i="79"/>
  <c r="AK386" i="79"/>
  <c r="AJ386" i="79"/>
  <c r="Z199" i="79"/>
  <c r="AG382" i="79"/>
  <c r="AH384" i="79"/>
  <c r="AB571" i="79"/>
  <c r="AH383" i="79"/>
  <c r="AF573" i="79"/>
  <c r="Z201" i="79"/>
  <c r="AF569" i="79"/>
  <c r="AL382" i="79"/>
  <c r="AJ389" i="79"/>
  <c r="O70" i="43" s="1"/>
  <c r="Z200" i="79"/>
  <c r="AB569" i="79"/>
  <c r="AJ568" i="79"/>
  <c r="AF568" i="79"/>
  <c r="Y934" i="79"/>
  <c r="AJ385" i="79"/>
  <c r="Y569" i="79"/>
  <c r="AB568" i="79"/>
  <c r="AJ572" i="79"/>
  <c r="AF570" i="79"/>
  <c r="AD573" i="79"/>
  <c r="Y941" i="79"/>
  <c r="AC383" i="79"/>
  <c r="AE568" i="79"/>
  <c r="AF202" i="79"/>
  <c r="Q31" i="47"/>
  <c r="AE576" i="79"/>
  <c r="J73" i="43" s="1"/>
  <c r="Q17" i="47"/>
  <c r="AK200" i="79"/>
  <c r="AL574" i="79"/>
  <c r="Z389" i="79"/>
  <c r="Z385" i="79"/>
  <c r="AC568" i="79"/>
  <c r="AC199" i="79"/>
  <c r="AC387" i="79"/>
  <c r="AF382" i="79"/>
  <c r="AE573" i="79"/>
  <c r="AD569" i="79"/>
  <c r="AC389" i="79"/>
  <c r="H70" i="43" s="1"/>
  <c r="AI574" i="79"/>
  <c r="AI571" i="79"/>
  <c r="AC386" i="79"/>
  <c r="Z205" i="79"/>
  <c r="E67" i="43" s="1"/>
  <c r="Q21" i="47"/>
  <c r="AL573" i="79"/>
  <c r="AC576" i="79"/>
  <c r="H73" i="43" s="1"/>
  <c r="Y568" i="79"/>
  <c r="Z382" i="79"/>
  <c r="AC203" i="79"/>
  <c r="AC382" i="79"/>
  <c r="AF385" i="79"/>
  <c r="AD570" i="79"/>
  <c r="Y942" i="79"/>
  <c r="AK199" i="79"/>
  <c r="AF389" i="79"/>
  <c r="K70" i="43" s="1"/>
  <c r="AG521" i="46"/>
  <c r="L63" i="43" s="1"/>
  <c r="AF261" i="46"/>
  <c r="K57" i="43" s="1"/>
  <c r="AC572" i="79"/>
  <c r="AE574" i="79"/>
  <c r="AD387" i="79"/>
  <c r="AC384" i="79"/>
  <c r="AE571" i="79"/>
  <c r="AC574" i="79"/>
  <c r="AE572" i="79"/>
  <c r="AD574" i="79"/>
  <c r="AH574" i="79"/>
  <c r="AH573" i="79"/>
  <c r="AH570" i="79"/>
  <c r="AA1123" i="79"/>
  <c r="AA1122" i="79"/>
  <c r="AA1120" i="79"/>
  <c r="AA1118" i="79"/>
  <c r="AA1125" i="79"/>
  <c r="AA1117" i="79"/>
  <c r="AA1124" i="79"/>
  <c r="AA1126" i="79"/>
  <c r="AA1121" i="79"/>
  <c r="AA1119" i="79"/>
  <c r="AI387" i="79"/>
  <c r="Z568" i="79"/>
  <c r="Z570" i="79"/>
  <c r="Z576" i="79"/>
  <c r="Z754" i="79"/>
  <c r="Z757" i="79"/>
  <c r="Z753" i="79"/>
  <c r="Z751" i="79"/>
  <c r="Z756" i="79"/>
  <c r="Z752" i="79"/>
  <c r="Z758" i="79"/>
  <c r="Z755"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6"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Z572" i="79"/>
  <c r="AB754" i="79"/>
  <c r="AB756" i="79"/>
  <c r="AB758" i="79"/>
  <c r="AB753" i="79"/>
  <c r="AB751" i="79"/>
  <c r="AB752" i="79"/>
  <c r="AB755" i="79"/>
  <c r="AB757" i="79"/>
  <c r="AG758" i="79"/>
  <c r="AG756" i="79"/>
  <c r="AG755" i="79"/>
  <c r="AG757" i="79"/>
  <c r="AG751" i="79"/>
  <c r="AG753" i="79"/>
  <c r="AG752" i="79"/>
  <c r="AG754" i="79"/>
  <c r="AE383" i="79"/>
  <c r="AE387"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4" i="79"/>
  <c r="AF205" i="79"/>
  <c r="K67" i="43" s="1"/>
  <c r="AA752" i="79"/>
  <c r="AA754" i="79"/>
  <c r="AA753" i="79"/>
  <c r="AA751" i="79"/>
  <c r="AA757" i="79"/>
  <c r="AA758" i="79"/>
  <c r="AA756" i="79"/>
  <c r="AA755"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6" i="79"/>
  <c r="AH752" i="79"/>
  <c r="AH758" i="79"/>
  <c r="AH757" i="79"/>
  <c r="AH751" i="79"/>
  <c r="AH754" i="79"/>
  <c r="AH753" i="79"/>
  <c r="AH756" i="79"/>
  <c r="AH755" i="79"/>
  <c r="AL944" i="79"/>
  <c r="Q79" i="43" s="1"/>
  <c r="Y571" i="79"/>
  <c r="Y572" i="79"/>
  <c r="Z940" i="79"/>
  <c r="Z934" i="79"/>
  <c r="Z941" i="79"/>
  <c r="Z936" i="79"/>
  <c r="Z942" i="79"/>
  <c r="Z939" i="79"/>
  <c r="Z937" i="79"/>
  <c r="Z938" i="79"/>
  <c r="Z935" i="79"/>
  <c r="AI389" i="79"/>
  <c r="N70" i="43" s="1"/>
  <c r="AF203" i="79"/>
  <c r="Z569" i="79"/>
  <c r="Y385" i="79"/>
  <c r="Y387"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34" i="79"/>
  <c r="AB941" i="79"/>
  <c r="AB936" i="79"/>
  <c r="AB940" i="79"/>
  <c r="AB939" i="79"/>
  <c r="AB942" i="79"/>
  <c r="AB938" i="79"/>
  <c r="AB937" i="79"/>
  <c r="AB935"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5" i="79"/>
  <c r="AF199" i="79"/>
  <c r="AE382" i="79"/>
  <c r="Z574" i="79"/>
  <c r="Y383" i="79"/>
  <c r="Y382" i="79"/>
  <c r="AA1128" i="79"/>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Y937" i="79"/>
  <c r="AA938" i="79"/>
  <c r="AA942" i="79"/>
  <c r="AA937" i="79"/>
  <c r="AA936" i="79"/>
  <c r="AA940" i="79"/>
  <c r="AA934" i="79"/>
  <c r="AA939" i="79"/>
  <c r="AA935"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AA388" i="79"/>
  <c r="AG391" i="46"/>
  <c r="L60"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5"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22" i="79" l="1"/>
  <c r="AM1124" i="79"/>
  <c r="AM1121" i="79"/>
  <c r="AM1118" i="79"/>
  <c r="AM1125" i="79"/>
  <c r="AM1120" i="79"/>
  <c r="AM1117" i="79"/>
  <c r="AM1119" i="79"/>
  <c r="AM1123" i="79"/>
  <c r="AM1126" i="79"/>
  <c r="AM1128" i="79"/>
  <c r="R82" i="43"/>
  <c r="AM383" i="79"/>
  <c r="S56" i="47"/>
  <c r="P39" i="47"/>
  <c r="R54" i="43"/>
  <c r="M45" i="47"/>
  <c r="V39" i="47"/>
  <c r="R30" i="47"/>
  <c r="N51" i="47"/>
  <c r="Z759" i="79"/>
  <c r="Y575" i="79"/>
  <c r="AM382" i="79"/>
  <c r="AM384" i="79"/>
  <c r="AM205" i="79"/>
  <c r="G104" i="43" s="1"/>
  <c r="AD575" i="79"/>
  <c r="I72" i="43" s="1"/>
  <c r="AJ575" i="79"/>
  <c r="O72" i="43" s="1"/>
  <c r="AM521" i="46"/>
  <c r="AM523" i="46" s="1"/>
  <c r="U31" i="47"/>
  <c r="R55" i="43"/>
  <c r="AM261" i="46"/>
  <c r="AM263" i="46" s="1"/>
  <c r="AM388" i="46"/>
  <c r="AM570" i="79"/>
  <c r="AM390" i="46"/>
  <c r="AM200" i="79"/>
  <c r="AM199" i="79"/>
  <c r="AM753" i="79"/>
  <c r="AM757" i="79"/>
  <c r="AM752" i="79"/>
  <c r="AM751" i="79"/>
  <c r="AM935" i="79"/>
  <c r="AM201" i="79"/>
  <c r="AM389" i="46"/>
  <c r="AM133" i="46"/>
  <c r="AM937" i="79"/>
  <c r="AM574" i="79"/>
  <c r="AM756" i="79"/>
  <c r="AM754" i="79"/>
  <c r="AM755" i="79"/>
  <c r="AM202" i="79"/>
  <c r="AM203" i="79"/>
  <c r="AM569" i="79"/>
  <c r="D79" i="43"/>
  <c r="R79" i="43" s="1"/>
  <c r="AM944" i="79"/>
  <c r="K104" i="43" s="1"/>
  <c r="AM938" i="79"/>
  <c r="AM387" i="79"/>
  <c r="AM571" i="79"/>
  <c r="R73" i="43"/>
  <c r="AM576" i="79"/>
  <c r="AM392" i="46"/>
  <c r="E104" i="43" s="1"/>
  <c r="AM568" i="79"/>
  <c r="AM940" i="79"/>
  <c r="AM389" i="79"/>
  <c r="H104" i="43" s="1"/>
  <c r="AM572" i="79"/>
  <c r="AK391" i="46"/>
  <c r="P60" i="43" s="1"/>
  <c r="AM386" i="79"/>
  <c r="AM385" i="79"/>
  <c r="AM573" i="79"/>
  <c r="AM934" i="79"/>
  <c r="AM936" i="79"/>
  <c r="L104" i="43"/>
  <c r="AM939" i="79"/>
  <c r="AM758" i="79"/>
  <c r="AM942" i="79"/>
  <c r="AM941" i="79"/>
  <c r="AM760" i="79"/>
  <c r="D103" i="43"/>
  <c r="AB204" i="79"/>
  <c r="G66" i="43" s="1"/>
  <c r="AL575" i="79"/>
  <c r="Q72" i="43" s="1"/>
  <c r="E95" i="43"/>
  <c r="Z388" i="79"/>
  <c r="AA204" i="79"/>
  <c r="F66" i="43" s="1"/>
  <c r="AG575" i="79"/>
  <c r="L72" i="43" s="1"/>
  <c r="AB388" i="79"/>
  <c r="AA575" i="79"/>
  <c r="R27" i="47"/>
  <c r="R29" i="47" s="1"/>
  <c r="P30" i="47"/>
  <c r="P37" i="47"/>
  <c r="P33" i="47"/>
  <c r="P56" i="47"/>
  <c r="P32" i="47"/>
  <c r="AG388" i="79"/>
  <c r="L69" i="43" s="1"/>
  <c r="AH388" i="79"/>
  <c r="M69" i="43" s="1"/>
  <c r="AB575" i="79"/>
  <c r="AI575" i="79"/>
  <c r="N72" i="43" s="1"/>
  <c r="AJ388" i="79"/>
  <c r="O69" i="43" s="1"/>
  <c r="AL388" i="79"/>
  <c r="Q69" i="43" s="1"/>
  <c r="H97" i="43"/>
  <c r="P48" i="47"/>
  <c r="AD204" i="79"/>
  <c r="I66" i="43" s="1"/>
  <c r="K95" i="43"/>
  <c r="AF388" i="79"/>
  <c r="K69" i="43" s="1"/>
  <c r="P54" i="47"/>
  <c r="AF575" i="79"/>
  <c r="K72" i="43" s="1"/>
  <c r="AF204" i="79"/>
  <c r="K66" i="43" s="1"/>
  <c r="AK388" i="79"/>
  <c r="P69" i="43" s="1"/>
  <c r="AG204" i="79"/>
  <c r="L66" i="43" s="1"/>
  <c r="P34" i="47"/>
  <c r="P40" i="47"/>
  <c r="AK204" i="79"/>
  <c r="P66" i="43" s="1"/>
  <c r="Z204" i="79"/>
  <c r="E66" i="43" s="1"/>
  <c r="Y943" i="79"/>
  <c r="D78" i="43" s="1"/>
  <c r="H94" i="43"/>
  <c r="H96" i="43"/>
  <c r="AI204" i="79"/>
  <c r="N66" i="43" s="1"/>
  <c r="AE575" i="79"/>
  <c r="J72" i="43" s="1"/>
  <c r="P51" i="47"/>
  <c r="K94" i="43"/>
  <c r="AH575" i="79"/>
  <c r="M72" i="43" s="1"/>
  <c r="AC388" i="79"/>
  <c r="H69" i="43" s="1"/>
  <c r="I99" i="43"/>
  <c r="H93" i="43"/>
  <c r="H98" i="43"/>
  <c r="P55" i="47"/>
  <c r="AI1127" i="79"/>
  <c r="N81" i="43" s="1"/>
  <c r="AB1127" i="79"/>
  <c r="J99" i="43"/>
  <c r="I95" i="43"/>
  <c r="P50" i="47"/>
  <c r="K101" i="43"/>
  <c r="R76" i="43"/>
  <c r="J98" i="43"/>
  <c r="R70" i="43"/>
  <c r="AC204" i="79"/>
  <c r="H66" i="43" s="1"/>
  <c r="AC575" i="79"/>
  <c r="H72" i="43" s="1"/>
  <c r="K97" i="43"/>
  <c r="L100" i="43"/>
  <c r="J97" i="43"/>
  <c r="P47" i="47"/>
  <c r="P35" i="47"/>
  <c r="P38" i="47"/>
  <c r="AD388" i="79"/>
  <c r="I69" i="43" s="1"/>
  <c r="AD1127" i="79"/>
  <c r="I81" i="43" s="1"/>
  <c r="AF943" i="79"/>
  <c r="K78" i="43" s="1"/>
  <c r="I93" i="43"/>
  <c r="P53" i="47"/>
  <c r="P36" i="47"/>
  <c r="P31" i="47"/>
  <c r="H95" i="43"/>
  <c r="AG943" i="79"/>
  <c r="L78" i="43" s="1"/>
  <c r="AI388" i="79"/>
  <c r="N69" i="43" s="1"/>
  <c r="I98" i="43"/>
  <c r="L94" i="43"/>
  <c r="R61" i="43"/>
  <c r="P46" i="47"/>
  <c r="P52" i="47"/>
  <c r="P41" i="47"/>
  <c r="J96" i="43"/>
  <c r="L95" i="43"/>
  <c r="K93" i="43"/>
  <c r="P45" i="47"/>
  <c r="P49" i="47"/>
  <c r="L102" i="43"/>
  <c r="M102" i="43" s="1"/>
  <c r="I94" i="43"/>
  <c r="AE388" i="79"/>
  <c r="J69" i="43" s="1"/>
  <c r="Z575" i="79"/>
  <c r="AH943" i="79"/>
  <c r="M78" i="43" s="1"/>
  <c r="K99" i="43"/>
  <c r="AD759" i="79"/>
  <c r="I75" i="43" s="1"/>
  <c r="J93" i="43"/>
  <c r="AE943" i="79"/>
  <c r="J78" i="43" s="1"/>
  <c r="AL1127" i="79"/>
  <c r="Q81" i="43" s="1"/>
  <c r="AK759" i="79"/>
  <c r="P75" i="43" s="1"/>
  <c r="L93" i="43"/>
  <c r="Z1127" i="79"/>
  <c r="G97" i="43"/>
  <c r="AH1127" i="79"/>
  <c r="M81" i="43" s="1"/>
  <c r="AF1127" i="79"/>
  <c r="K81" i="43" s="1"/>
  <c r="AC943" i="79"/>
  <c r="H78" i="43" s="1"/>
  <c r="AG1127" i="79"/>
  <c r="L81" i="43" s="1"/>
  <c r="L98" i="43"/>
  <c r="J94" i="43"/>
  <c r="L97" i="43"/>
  <c r="AL759" i="79"/>
  <c r="Q75" i="43" s="1"/>
  <c r="AF759" i="79"/>
  <c r="K75" i="43" s="1"/>
  <c r="AD943" i="79"/>
  <c r="I78" i="43" s="1"/>
  <c r="J95" i="43"/>
  <c r="I96" i="43"/>
  <c r="AC759" i="79"/>
  <c r="H75" i="43" s="1"/>
  <c r="K100" i="43"/>
  <c r="AK1127" i="79"/>
  <c r="P81" i="43" s="1"/>
  <c r="AJ1127" i="79"/>
  <c r="O81" i="43" s="1"/>
  <c r="AI759" i="79"/>
  <c r="N75" i="43" s="1"/>
  <c r="AA759" i="79"/>
  <c r="I97" i="43"/>
  <c r="K96" i="43"/>
  <c r="Y388" i="79"/>
  <c r="L99" i="43"/>
  <c r="AJ943" i="79"/>
  <c r="O78" i="43" s="1"/>
  <c r="K98" i="43"/>
  <c r="AE1127" i="79"/>
  <c r="J81" i="43" s="1"/>
  <c r="AE759" i="79"/>
  <c r="J75" i="43" s="1"/>
  <c r="Z943" i="79"/>
  <c r="E78" i="43" s="1"/>
  <c r="AL943" i="79"/>
  <c r="Q78" i="43" s="1"/>
  <c r="L101" i="43"/>
  <c r="AA943" i="79"/>
  <c r="F78" i="43" s="1"/>
  <c r="AC1127" i="79"/>
  <c r="H81" i="43" s="1"/>
  <c r="AI943" i="79"/>
  <c r="N78" i="43" s="1"/>
  <c r="AB943" i="79"/>
  <c r="AJ759" i="79"/>
  <c r="O75" i="43" s="1"/>
  <c r="AH759" i="79"/>
  <c r="M75" i="43" s="1"/>
  <c r="AK943" i="79"/>
  <c r="P78" i="43" s="1"/>
  <c r="AG759" i="79"/>
  <c r="L75" i="43" s="1"/>
  <c r="AB759" i="79"/>
  <c r="L96" i="43"/>
  <c r="J100" i="43"/>
  <c r="AA1127" i="79"/>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E29" i="43" s="1"/>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7" i="79" l="1"/>
  <c r="E41" i="43"/>
  <c r="O232" i="47"/>
  <c r="R81" i="43"/>
  <c r="E30" i="43"/>
  <c r="E37" i="43"/>
  <c r="E42" i="43"/>
  <c r="R78" i="43"/>
  <c r="E35" i="43"/>
  <c r="E39" i="43"/>
  <c r="E40" i="43"/>
  <c r="E33" i="43"/>
  <c r="K182" i="47"/>
  <c r="E32" i="43"/>
  <c r="H20" i="43"/>
  <c r="AM1129"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9" i="79"/>
  <c r="AM761" i="79" s="1"/>
  <c r="U61" i="47"/>
  <c r="U65" i="47"/>
  <c r="U49" i="47"/>
  <c r="U56" i="47"/>
  <c r="U68" i="47"/>
  <c r="U70" i="47"/>
  <c r="U45" i="47"/>
  <c r="U46" i="47"/>
  <c r="U60" i="47"/>
  <c r="U66" i="47"/>
  <c r="U69" i="47"/>
  <c r="U52" i="47"/>
  <c r="AM575" i="79"/>
  <c r="AM577" i="79" s="1"/>
  <c r="AM388" i="79"/>
  <c r="AM390" i="79" s="1"/>
  <c r="U62" i="47"/>
  <c r="U64" i="47"/>
  <c r="U54" i="47"/>
  <c r="U55" i="47"/>
  <c r="U67" i="47"/>
  <c r="U53" i="47"/>
  <c r="U51" i="47"/>
  <c r="AM943" i="79"/>
  <c r="AM945"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F41" i="43"/>
  <c r="G41" i="43" s="1"/>
  <c r="O104" i="47"/>
  <c r="O117" i="47" s="1"/>
  <c r="O119" i="47" s="1"/>
  <c r="O132" i="47" s="1"/>
  <c r="O134" i="47" s="1"/>
  <c r="O147" i="47" s="1"/>
  <c r="O149" i="47" s="1"/>
  <c r="O162" i="47" s="1"/>
  <c r="J104" i="47"/>
  <c r="J117" i="47" s="1"/>
  <c r="J119" i="47" s="1"/>
  <c r="J132" i="47" s="1"/>
  <c r="J134" i="47" s="1"/>
  <c r="J147" i="47" s="1"/>
  <c r="J149" i="47" s="1"/>
  <c r="J162" i="47" s="1"/>
  <c r="F40" i="43"/>
  <c r="G40" i="43"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c r="G35" i="43" s="1"/>
  <c r="F29" i="43" l="1"/>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 RSLU</author>
  </authors>
  <commentList>
    <comment ref="Z304" authorId="0" shapeId="0" xr:uid="{B0A76ACA-2A67-45CB-9059-7BCEEB3289FD}">
      <text>
        <r>
          <rPr>
            <b/>
            <sz val="8"/>
            <color indexed="81"/>
            <rFont val="Tahoma"/>
            <family val="2"/>
          </rPr>
          <t>Jane RSLU:</t>
        </r>
        <r>
          <rPr>
            <sz val="8"/>
            <color indexed="81"/>
            <rFont val="Tahoma"/>
            <family val="2"/>
          </rPr>
          <t xml:space="preserve">
Streettlight projects savings were removed from  2014 and 2015 retrofit allocations already. No need to allocate to streetlight in 2016.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RSLU</author>
  </authors>
  <commentList>
    <comment ref="AZ143" authorId="0" shapeId="0" xr:uid="{3D726D0D-7EB5-477C-BF5E-49EEADFF84FB}">
      <text>
        <r>
          <rPr>
            <b/>
            <sz val="8"/>
            <color indexed="81"/>
            <rFont val="Tahoma"/>
            <family val="2"/>
          </rPr>
          <t>Jane RSLU:</t>
        </r>
        <r>
          <rPr>
            <sz val="8"/>
            <color indexed="81"/>
            <rFont val="Tahoma"/>
            <family val="2"/>
          </rPr>
          <t xml:space="preserve">
From Participation &amp; Cost report, persisting to 2020</t>
        </r>
      </text>
    </comment>
    <comment ref="AZ144" authorId="0" shapeId="0" xr:uid="{B802358E-1C09-4FC8-B4EB-AC284D822A82}">
      <text>
        <r>
          <rPr>
            <b/>
            <sz val="8"/>
            <color indexed="81"/>
            <rFont val="Tahoma"/>
            <family val="2"/>
          </rPr>
          <t>Jane RSLU:</t>
        </r>
        <r>
          <rPr>
            <sz val="8"/>
            <color indexed="81"/>
            <rFont val="Tahoma"/>
            <family val="2"/>
          </rPr>
          <t xml:space="preserve">
From Participation &amp; Cost report, persisting to 2020</t>
        </r>
      </text>
    </comment>
    <comment ref="BA144" authorId="0" shapeId="0" xr:uid="{217ECA40-1993-4491-A2DF-599CC9912778}">
      <text>
        <r>
          <rPr>
            <b/>
            <sz val="8"/>
            <color indexed="81"/>
            <rFont val="Tahoma"/>
            <family val="2"/>
          </rPr>
          <t>Jane RSLU:</t>
        </r>
        <r>
          <rPr>
            <sz val="8"/>
            <color indexed="81"/>
            <rFont val="Tahoma"/>
            <family val="2"/>
          </rPr>
          <t xml:space="preserve">
Estimated. See below calculation.</t>
        </r>
      </text>
    </comment>
    <comment ref="AZ145" authorId="0" shapeId="0" xr:uid="{59095F10-E2BC-4337-B793-33B6F8CFC656}">
      <text>
        <r>
          <rPr>
            <b/>
            <sz val="8"/>
            <color indexed="81"/>
            <rFont val="Tahoma"/>
            <family val="2"/>
          </rPr>
          <t>Jane RSLU:</t>
        </r>
        <r>
          <rPr>
            <sz val="8"/>
            <color indexed="81"/>
            <rFont val="Tahoma"/>
            <family val="2"/>
          </rPr>
          <t xml:space="preserve">
From Participation &amp; Cost report, persisting to 2020</t>
        </r>
      </text>
    </comment>
    <comment ref="AZ146" authorId="0" shapeId="0" xr:uid="{81B4FB85-5C6B-454B-8F8D-1FE9D3EDEA01}">
      <text>
        <r>
          <rPr>
            <b/>
            <sz val="8"/>
            <color indexed="81"/>
            <rFont val="Tahoma"/>
            <family val="2"/>
          </rPr>
          <t>Jane RSLU:</t>
        </r>
        <r>
          <rPr>
            <sz val="8"/>
            <color indexed="81"/>
            <rFont val="Tahoma"/>
            <family val="2"/>
          </rPr>
          <t xml:space="preserve">
From Participation &amp; Cost report, persisting to 2020</t>
        </r>
      </text>
    </comment>
    <comment ref="AZ147" authorId="0" shapeId="0" xr:uid="{48562B9E-1F21-4812-A90C-B17609050C35}">
      <text>
        <r>
          <rPr>
            <b/>
            <sz val="8"/>
            <color indexed="81"/>
            <rFont val="Tahoma"/>
            <family val="2"/>
          </rPr>
          <t>Jane RSLU:</t>
        </r>
        <r>
          <rPr>
            <sz val="8"/>
            <color indexed="81"/>
            <rFont val="Tahoma"/>
            <family val="2"/>
          </rPr>
          <t xml:space="preserve">
From Participation &amp; Cost report, persisting to 2020</t>
        </r>
      </text>
    </comment>
    <comment ref="AZ148" authorId="0" shapeId="0" xr:uid="{4A1CAB33-644C-4952-82AA-A774C9C3FC5C}">
      <text>
        <r>
          <rPr>
            <b/>
            <sz val="8"/>
            <color indexed="81"/>
            <rFont val="Tahoma"/>
            <family val="2"/>
          </rPr>
          <t>Jane RSLU:</t>
        </r>
        <r>
          <rPr>
            <sz val="8"/>
            <color indexed="81"/>
            <rFont val="Tahoma"/>
            <family val="2"/>
          </rPr>
          <t xml:space="preserve">
From Participation &amp; Cost report, persisting to 2020</t>
        </r>
      </text>
    </comment>
    <comment ref="AZ149" authorId="0" shapeId="0" xr:uid="{C45FAAC3-B183-4AE3-B8D8-3DAF87FFC2D6}">
      <text>
        <r>
          <rPr>
            <b/>
            <sz val="8"/>
            <color indexed="81"/>
            <rFont val="Tahoma"/>
            <family val="2"/>
          </rPr>
          <t>Jane RSLU:</t>
        </r>
        <r>
          <rPr>
            <sz val="8"/>
            <color indexed="81"/>
            <rFont val="Tahoma"/>
            <family val="2"/>
          </rPr>
          <t xml:space="preserve">
From Participation &amp; Cost report, persisting to 2020</t>
        </r>
      </text>
    </comment>
    <comment ref="AZ180" authorId="0" shapeId="0" xr:uid="{FBB2A1C8-31A0-40A6-9934-FAC0FB3FAD19}">
      <text>
        <r>
          <rPr>
            <b/>
            <sz val="8"/>
            <color indexed="81"/>
            <rFont val="Tahoma"/>
            <family val="2"/>
          </rPr>
          <t>Jane RSLU:</t>
        </r>
        <r>
          <rPr>
            <sz val="8"/>
            <color indexed="81"/>
            <rFont val="Tahoma"/>
            <family val="2"/>
          </rPr>
          <t xml:space="preserve">
Participation &amp; Cost Report</t>
        </r>
      </text>
    </comment>
    <comment ref="AZ190" authorId="0" shapeId="0" xr:uid="{6F891F65-B683-476A-A1BC-3924F049D8E6}">
      <text>
        <r>
          <rPr>
            <b/>
            <sz val="8"/>
            <color indexed="81"/>
            <rFont val="Tahoma"/>
            <family val="2"/>
          </rPr>
          <t>Jane RSLU:</t>
        </r>
        <r>
          <rPr>
            <sz val="8"/>
            <color indexed="81"/>
            <rFont val="Tahoma"/>
            <family val="2"/>
          </rPr>
          <t xml:space="preserve">
Participation &amp; Cost Report</t>
        </r>
      </text>
    </comment>
    <comment ref="AZ199" authorId="0" shapeId="0" xr:uid="{A3E79C99-7F25-4591-9A09-EF825F0F5732}">
      <text>
        <r>
          <rPr>
            <b/>
            <sz val="8"/>
            <color indexed="81"/>
            <rFont val="Tahoma"/>
            <family val="2"/>
          </rPr>
          <t>Jane RSLU:</t>
        </r>
        <r>
          <rPr>
            <sz val="8"/>
            <color indexed="81"/>
            <rFont val="Tahoma"/>
            <family val="2"/>
          </rPr>
          <t xml:space="preserve">
Participation &amp; Cost Report</t>
        </r>
      </text>
    </comment>
    <comment ref="AZ206" authorId="0" shapeId="0" xr:uid="{A07BCC44-8759-4207-99B3-08210482711E}">
      <text>
        <r>
          <rPr>
            <b/>
            <sz val="8"/>
            <color indexed="81"/>
            <rFont val="Tahoma"/>
            <family val="2"/>
          </rPr>
          <t>Jane RSLU:</t>
        </r>
        <r>
          <rPr>
            <sz val="8"/>
            <color indexed="81"/>
            <rFont val="Tahoma"/>
            <family val="2"/>
          </rPr>
          <t xml:space="preserve">
Participation &amp; Cost Report</t>
        </r>
      </text>
    </comment>
    <comment ref="AZ213" authorId="0" shapeId="0" xr:uid="{63FCAC53-6EBE-4344-915A-322A3AE166B6}">
      <text>
        <r>
          <rPr>
            <b/>
            <sz val="8"/>
            <color indexed="81"/>
            <rFont val="Tahoma"/>
            <family val="2"/>
          </rPr>
          <t>Jane RSLU:</t>
        </r>
        <r>
          <rPr>
            <sz val="8"/>
            <color indexed="81"/>
            <rFont val="Tahoma"/>
            <family val="2"/>
          </rPr>
          <t xml:space="preserve">
Participation &amp; Cost Report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Jane RSLU</author>
  </authors>
  <commentList>
    <comment ref="E25" authorId="0" shapeId="0" xr:uid="{3BC7D6BA-4610-4982-9F49-C3C3BD98FEC0}">
      <text>
        <r>
          <rPr>
            <b/>
            <sz val="8"/>
            <color indexed="81"/>
            <rFont val="Tahoma"/>
            <family val="2"/>
          </rPr>
          <t xml:space="preserve">Jane RSL
</t>
        </r>
        <r>
          <rPr>
            <sz val="8"/>
            <color indexed="81"/>
            <rFont val="Tahoma"/>
            <family val="2"/>
          </rPr>
          <t>Persistence from 2015 Use 2015 NTG ratio. Consistent with 2017 IESO final results.</t>
        </r>
      </text>
    </comment>
    <comment ref="E49" authorId="0" shapeId="0" xr:uid="{8FD47E4E-9CF1-4537-99D3-305D6663985B}">
      <text>
        <r>
          <rPr>
            <b/>
            <sz val="8"/>
            <color indexed="81"/>
            <rFont val="Tahoma"/>
            <family val="2"/>
          </rPr>
          <t xml:space="preserve">Jane RSL
</t>
        </r>
        <r>
          <rPr>
            <sz val="8"/>
            <color indexed="81"/>
            <rFont val="Tahoma"/>
            <family val="2"/>
          </rPr>
          <t>Persistence from 2015 Use 2015 NTG ratio. Consistent with 2017 IESO final results.</t>
        </r>
      </text>
    </comment>
    <comment ref="E78" authorId="0" shapeId="0" xr:uid="{8E845159-E98C-43A5-927E-9FB488B01FCD}">
      <text>
        <r>
          <rPr>
            <b/>
            <sz val="8"/>
            <color indexed="81"/>
            <rFont val="Tahoma"/>
            <family val="2"/>
          </rPr>
          <t xml:space="preserve">Jane RSL
</t>
        </r>
        <r>
          <rPr>
            <sz val="8"/>
            <color indexed="81"/>
            <rFont val="Tahoma"/>
            <family val="2"/>
          </rPr>
          <t>Persistence from 2015 Use 2015 NTG ratio. Consistent with 2017 IESO final results.</t>
        </r>
      </text>
    </comment>
    <comment ref="E107" authorId="0" shapeId="0" xr:uid="{35A8210B-61C7-444A-8D7E-1C490A8DDD00}">
      <text>
        <r>
          <rPr>
            <b/>
            <sz val="8"/>
            <color indexed="81"/>
            <rFont val="Tahoma"/>
            <family val="2"/>
          </rPr>
          <t xml:space="preserve">Jane RSL
</t>
        </r>
        <r>
          <rPr>
            <sz val="8"/>
            <color indexed="81"/>
            <rFont val="Tahoma"/>
            <family val="2"/>
          </rPr>
          <t>Persistence from 2015 Use 2015 NTG ratio. Consistent with 2017 IESO final results.</t>
        </r>
      </text>
    </comment>
    <comment ref="E147" authorId="0" shapeId="0" xr:uid="{5C4196A4-46FA-41F6-9317-044BDBDEBDB2}">
      <text>
        <r>
          <rPr>
            <b/>
            <sz val="8"/>
            <color indexed="81"/>
            <rFont val="Tahoma"/>
            <family val="2"/>
          </rPr>
          <t xml:space="preserve">Jane RSL
</t>
        </r>
        <r>
          <rPr>
            <sz val="8"/>
            <color indexed="81"/>
            <rFont val="Tahoma"/>
            <family val="2"/>
          </rPr>
          <t xml:space="preserve"> Use 2015 NTG ratio. Consistent with 2017 IESO final results.</t>
        </r>
      </text>
    </comment>
    <comment ref="E190" authorId="0" shapeId="0" xr:uid="{226155BA-D2CE-4585-B5AB-EBF34E0F77D4}">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<sst xmlns="http://schemas.openxmlformats.org/spreadsheetml/2006/main" count="4497" uniqueCount="833">
  <si>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</si>
  <si>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</si>
  <si>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</si>
  <si>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</si>
  <si>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</si>
  <si>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</si>
  <si>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</si>
  <si>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</si>
  <si>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</si>
  <si>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</si>
  <si>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</si>
  <si>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</si>
  <si>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</si>
  <si>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</si>
  <si>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</si>
  <si>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</si>
  <si>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</si>
  <si>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</si>
  <si>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</si>
  <si>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</si>
  <si>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</si>
  <si>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</si>
  <si>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</si>
  <si>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</si>
  <si>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</si>
  <si>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</si>
  <si>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</si>
  <si>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</si>
  <si>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</si>
  <si>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</si>
  <si>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</si>
  <si>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</si>
  <si>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</si>
  <si>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</si>
  <si>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</si>
  <si>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</si>
  <si>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</si>
  <si>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</si>
  <si>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</si>
  <si>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</si>
  <si>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</si>
  <si>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</si>
  <si>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</si>
  <si>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</si>
  <si>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</si>
  <si>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</si>
  <si>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</si>
  <si>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</si>
  <si>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</si>
  <si>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</si>
  <si>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</si>
  <si>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</si>
  <si>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</si>
  <si>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</si>
  <si>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</si>
  <si>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</si>
  <si>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</si>
  <si>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</si>
  <si>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</si>
  <si>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</si>
  <si>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</si>
  <si>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</si>
  <si>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</si>
  <si>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</si>
  <si>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</si>
  <si>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</si>
  <si>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</si>
  <si>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</si>
  <si>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</si>
  <si>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</si>
  <si>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</si>
  <si>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</si>
  <si>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</si>
  <si>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</si>
  <si>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</si>
  <si>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</si>
  <si>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</si>
  <si>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</si>
  <si>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</si>
  <si>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</si>
  <si>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</si>
  <si>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</si>
  <si>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</si>
  <si>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</si>
  <si>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</si>
  <si>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</si>
  <si>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</si>
  <si>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</si>
  <si>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</si>
  <si>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</si>
  <si>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</si>
  <si>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</si>
  <si>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</si>
  <si>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</si>
  <si>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</si>
  <si>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</si>
  <si>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</si>
  <si>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</si>
  <si>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</si>
  <si>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</si>
  <si>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</si>
  <si>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</si>
  <si>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</si>
  <si>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</si>
  <si>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</si>
  <si>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</si>
  <si>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</si>
  <si>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</si>
  <si>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</si>
  <si>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</si>
  <si>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</si>
  <si>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</si>
  <si>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</si>
  <si>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</si>
  <si>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</si>
  <si>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</si>
  <si>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</si>
  <si>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</si>
  <si>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</si>
  <si>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</si>
  <si>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</si>
  <si>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</si>
  <si>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</si>
  <si>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</si>
  <si>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</si>
  <si>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</si>
  <si>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</si>
  <si>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</si>
  <si>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</si>
  <si>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</si>
  <si>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</si>
  <si>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</si>
  <si>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</si>
  <si>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</si>
  <si>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</si>
  <si>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</si>
  <si>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</si>
  <si>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</si>
  <si>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</si>
  <si>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</si>
  <si>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</si>
  <si>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</si>
  <si>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</si>
  <si>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</si>
  <si>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</si>
  <si>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</si>
  <si>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</si>
  <si>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</si>
  <si>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</si>
  <si>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</si>
  <si>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</si>
  <si>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</si>
  <si>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</si>
  <si>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</si>
  <si>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</si>
  <si>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</si>
  <si>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</si>
  <si>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</si>
  <si>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</si>
  <si>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</si>
  <si>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</si>
  <si>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</si>
  <si>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</si>
  <si>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</si>
  <si>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</si>
  <si>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</si>
  <si>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</si>
  <si>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</si>
  <si>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</si>
  <si>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</si>
  <si>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</si>
  <si>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</si>
  <si>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</si>
  <si>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</si>
  <si>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</si>
  <si>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</si>
  <si>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</si>
  <si>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</si>
  <si>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</si>
  <si>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</si>
  <si>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</si>
  <si>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</si>
  <si>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</si>
  <si>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</si>
  <si>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</si>
  <si>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</si>
  <si>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</si>
  <si>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</si>
  <si>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</si>
  <si>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</si>
  <si>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</si>
  <si>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</si>
  <si>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</si>
  <si>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</si>
  <si>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</si>
  <si>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</si>
  <si>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</si>
  <si>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</si>
  <si>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</si>
  <si>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</si>
  <si>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</si>
  <si>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</si>
  <si>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</si>
  <si>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</si>
  <si>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</si>
  <si>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</si>
  <si>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</si>
  <si>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</si>
  <si>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</si>
  <si>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</si>
  <si>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</si>
  <si>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</si>
  <si>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</si>
  <si>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</si>
  <si>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</si>
  <si>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</si>
  <si>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</si>
  <si>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</si>
  <si>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</si>
  <si>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</si>
  <si>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</si>
  <si>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</si>
  <si>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</si>
  <si>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</si>
  <si>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</si>
  <si>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</si>
  <si>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</si>
  <si>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</si>
  <si>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</si>
  <si>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</si>
  <si>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</si>
  <si>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</si>
  <si>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</si>
  <si>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</si>
  <si>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</si>
  <si>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</si>
  <si>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</si>
  <si>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</si>
  <si>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</si>
  <si>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</si>
  <si>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</si>
  <si>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</si>
  <si>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</si>
  <si>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</si>
  <si>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</si>
  <si>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</si>
  <si>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</si>
  <si>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</si>
  <si>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</si>
  <si>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</si>
  <si>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</si>
  <si>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</si>
  <si>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</si>
  <si>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</si>
  <si>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</si>
  <si>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</si>
  <si>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</si>
  <si>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</si>
  <si>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</si>
  <si>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</si>
  <si>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</si>
  <si>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</si>
  <si>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</si>
  <si>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</si>
  <si>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</si>
  <si>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</si>
  <si>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</si>
  <si>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</si>
  <si>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</si>
  <si>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</si>
  <si>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</si>
  <si>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</si>
  <si>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</si>
  <si>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</si>
  <si>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</si>
  <si>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</si>
  <si>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</si>
  <si>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</si>
  <si>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</si>
  <si>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</si>
  <si>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</si>
  <si>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</si>
  <si>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</si>
  <si>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</si>
  <si>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</si>
  <si>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</si>
  <si>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</si>
  <si>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</si>
  <si>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</si>
  <si>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</si>
  <si>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</si>
  <si>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</si>
  <si>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</si>
  <si>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</si>
  <si>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</si>
  <si>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</si>
  <si>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</si>
  <si>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</si>
  <si>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</si>
  <si>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</si>
  <si>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</si>
  <si>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</si>
  <si>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</si>
  <si>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</si>
  <si>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</si>
  <si>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</si>
  <si>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</si>
  <si>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</si>
  <si>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</si>
  <si>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</si>
  <si>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</si>
  <si>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</si>
  <si>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</si>
  <si>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</si>
  <si>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</si>
  <si>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</si>
  <si>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</si>
  <si>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</si>
  <si>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</si>
  <si>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</si>
  <si>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</si>
  <si>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</si>
  <si>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</si>
  <si>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</si>
  <si>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</si>
  <si>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</si>
  <si>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</si>
  <si>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</si>
  <si>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</si>
  <si>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</si>
  <si>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</si>
  <si>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</si>
  <si>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</si>
  <si>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</si>
  <si>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</si>
  <si>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</si>
  <si>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</si>
  <si>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</si>
  <si>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</si>
  <si>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</si>
  <si>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</si>
  <si>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</si>
  <si>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</si>
  <si>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</si>
  <si>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</si>
  <si>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</si>
  <si>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</si>
  <si>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</si>
  <si>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</si>
  <si>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</si>
  <si>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</si>
  <si>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</si>
  <si>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</si>
  <si>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</si>
  <si>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</si>
  <si>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</si>
  <si>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</si>
  <si>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</si>
  <si>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</si>
  <si>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</si>
  <si>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</si>
  <si>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</si>
  <si>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</si>
  <si>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</si>
  <si>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</si>
  <si>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</si>
  <si>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</si>
  <si>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</si>
  <si>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</si>
  <si>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</si>
  <si>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</si>
  <si>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</si>
  <si>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</si>
  <si>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</si>
  <si>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</si>
  <si>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</si>
  <si>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</si>
  <si>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</si>
  <si>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</si>
  <si>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</si>
  <si>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</si>
  <si>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</si>
  <si>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</si>
  <si>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</si>
  <si>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</si>
  <si>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</si>
  <si>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</si>
  <si>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</si>
  <si>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</si>
  <si>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</si>
  <si>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</si>
  <si>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</si>
  <si>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</si>
  <si>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</si>
  <si>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</si>
  <si>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</si>
  <si>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</si>
  <si>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</si>
  <si>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</si>
  <si>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</si>
  <si>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</si>
  <si>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</si>
  <si>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</si>
  <si>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</si>
  <si>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</si>
  <si>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</si>
  <si>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</si>
  <si>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</si>
  <si>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</si>
  <si>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</si>
  <si>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</si>
  <si>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</si>
  <si>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</si>
  <si>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</si>
  <si>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</si>
  <si>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</si>
  <si>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</si>
  <si>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</si>
  <si>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</si>
  <si>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</si>
  <si>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</si>
  <si>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</si>
  <si>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</si>
  <si>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</si>
  <si>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</si>
  <si>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</si>
  <si>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</si>
  <si>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</si>
  <si>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</si>
  <si>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</si>
  <si>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</si>
  <si>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</si>
  <si>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</si>
  <si>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</si>
  <si>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</si>
  <si>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</si>
  <si>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</si>
  <si>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</si>
  <si>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</si>
  <si>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</si>
  <si>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</si>
  <si>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</si>
  <si>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</si>
  <si>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</si>
  <si>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</si>
  <si>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</si>
  <si>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</si>
  <si>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</si>
  <si>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</si>
  <si>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</si>
  <si>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</si>
  <si>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</si>
  <si>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</si>
  <si>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</si>
  <si>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</si>
  <si>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</si>
  <si>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</si>
  <si>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</si>
  <si>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</si>
  <si>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</si>
  <si>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</si>
  <si>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</si>
  <si>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</si>
  <si>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</si>
  <si>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</si>
  <si>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</si>
  <si>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</si>
  <si>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</si>
  <si>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</si>
  <si>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</si>
  <si>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</si>
  <si>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</si>
  <si>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</si>
  <si>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</si>
  <si>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</si>
  <si>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</si>
  <si>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</si>
  <si>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</si>
  <si>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</si>
  <si>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</si>
  <si>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</si>
  <si>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</si>
  <si>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</si>
  <si>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</si>
  <si>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</si>
  <si>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</si>
  <si>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</si>
  <si>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</si>
  <si>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</si>
  <si>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</si>
  <si>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</si>
  <si>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</si>
  <si>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</si>
  <si>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</si>
  <si>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</si>
  <si>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</si>
  <si>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</si>
  <si>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</si>
  <si>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</si>
  <si>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</si>
  <si>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</si>
  <si>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</si>
  <si>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</si>
  <si>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</si>
  <si>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</si>
  <si>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</si>
  <si>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</si>
  <si>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</si>
  <si>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</si>
  <si>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</si>
  <si>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</si>
  <si>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</si>
  <si>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</si>
  <si>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</si>
  <si>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</si>
  <si>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</si>
  <si>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</si>
  <si>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</si>
  <si>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</si>
  <si>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</si>
  <si>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</si>
  <si>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</si>
  <si>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</si>
  <si>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</si>
  <si>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</si>
  <si>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</si>
  <si>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</si>
  <si>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</si>
  <si>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</si>
  <si>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</si>
  <si>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</si>
  <si>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</si>
  <si>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</si>
  <si>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</si>
  <si>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</si>
  <si>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</si>
  <si>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</si>
  <si>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</si>
  <si>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</si>
  <si>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</si>
  <si>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</si>
  <si>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</si>
  <si>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</si>
  <si>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</si>
  <si>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</si>
  <si>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</si>
  <si>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</si>
  <si>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</si>
  <si>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</si>
  <si>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</si>
  <si>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</si>
  <si>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</si>
  <si>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</si>
  <si>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</si>
  <si>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</si>
  <si>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</si>
  <si>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</si>
  <si>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</si>
  <si>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</si>
  <si>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</si>
  <si>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</si>
  <si>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</si>
  <si>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</si>
  <si>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</si>
  <si>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</si>
  <si>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</si>
  <si>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</si>
  <si>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</si>
  <si>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</si>
  <si>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</si>
  <si>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</si>
  <si>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</si>
  <si>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</si>
  <si>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</si>
  <si>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</si>
  <si>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</si>
  <si>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</si>
  <si>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</si>
  <si>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</si>
  <si>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</si>
  <si>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</si>
  <si>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</si>
  <si>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</si>
  <si>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</si>
  <si>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</si>
  <si>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</si>
  <si>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</si>
  <si>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</si>
  <si>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</si>
  <si>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</si>
  <si>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</si>
  <si>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</si>
  <si>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</si>
  <si>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</si>
  <si>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</si>
  <si>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</si>
  <si>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</si>
  <si>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</si>
  <si>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</si>
  <si>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</si>
  <si>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</si>
  <si>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</si>
  <si>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</si>
  <si>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</si>
  <si>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</si>
  <si>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</si>
  <si>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</si>
  <si>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</si>
  <si>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</si>
  <si>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</si>
  <si>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</si>
  <si>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</si>
  <si>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</si>
  <si>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</si>
  <si>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</si>
  <si>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</si>
  <si>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</si>
  <si>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</si>
  <si>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</si>
  <si>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</si>
  <si>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</si>
  <si>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</si>
  <si>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</si>
  <si>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</si>
  <si>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</si>
  <si>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</si>
  <si>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</si>
  <si>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</si>
  <si>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</si>
  <si>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</si>
  <si>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</si>
  <si>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</si>
  <si>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</si>
  <si>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</si>
  <si>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</si>
  <si>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</si>
  <si>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</si>
  <si>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</si>
  <si>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</si>
  <si>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</si>
  <si>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</si>
  <si>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</si>
  <si>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</si>
  <si>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</si>
  <si>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</si>
  <si>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</si>
  <si>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</si>
  <si>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</si>
  <si>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</si>
  <si>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</si>
  <si>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</si>
  <si>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</si>
  <si>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</si>
  <si>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</si>
  <si>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</si>
  <si>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</si>
  <si>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</si>
  <si>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</si>
  <si>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</si>
  <si>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</si>
  <si>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</si>
  <si>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</si>
  <si>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</si>
  <si>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</si>
  <si>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</si>
  <si>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</si>
  <si>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</si>
  <si>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</si>
  <si>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</si>
  <si>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</si>
  <si>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</si>
  <si>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</si>
  <si>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</si>
  <si>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</si>
  <si>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</si>
  <si>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</si>
  <si>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</si>
  <si>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</si>
  <si>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</si>
  <si>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</si>
  <si>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</si>
  <si>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</si>
  <si>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</si>
  <si>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</si>
  <si>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</si>
  <si>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</si>
  <si>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</si>
  <si>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</si>
  <si>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</si>
  <si>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</si>
  <si>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</si>
  <si>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</si>
  <si>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</si>
  <si>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</si>
  <si>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</si>
  <si>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</si>
  <si>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</si>
  <si>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</si>
  <si>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</si>
  <si>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</si>
  <si>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</si>
  <si>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</si>
  <si>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</si>
  <si>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</si>
  <si>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</si>
  <si>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</si>
  <si>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</si>
  <si>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</si>
  <si>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</si>
  <si>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</si>
  <si>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</si>
  <si>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</si>
  <si>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</si>
  <si>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</si>
  <si>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</si>
  <si>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</si>
  <si>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</si>
  <si>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</si>
  <si>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</si>
  <si>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</si>
  <si>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</si>
  <si>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</si>
  <si>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</si>
  <si>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</si>
  <si>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</si>
  <si>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</si>
  <si>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</si>
  <si>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</si>
  <si>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</si>
  <si>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</si>
  <si>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</si>
  <si>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</si>
  <si>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</si>
  <si>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Rideau St. Lawrence Distributio Inc.</t>
  </si>
  <si>
    <t>EB-2019-0066</t>
  </si>
  <si>
    <t>2020 IRM Application</t>
  </si>
  <si>
    <t>2017-2018</t>
  </si>
  <si>
    <t>EB-2020-0053</t>
  </si>
  <si>
    <t>EB-2021-0056</t>
  </si>
  <si>
    <t>GS 50 TO 4,999 KW</t>
  </si>
  <si>
    <t>Management decided to request an interim disposation of 2019 LRAMVA only in 2022 COS. Leave 2020 and 2021 to 2023 IRM.</t>
  </si>
  <si>
    <t>2016 Settlement Agreement, EB-2015-0100; 2016 IESO CDM final results report; actual billing  for street lighting (see table 8-d and 8-e on Tab 8. Streetglighting}</t>
  </si>
  <si>
    <t>EB-2009-0248</t>
  </si>
  <si>
    <t>EB-2010-0113</t>
  </si>
  <si>
    <t>EB-2011-0274</t>
  </si>
  <si>
    <t>EB-2012-0164</t>
  </si>
  <si>
    <t>EB-2013-0169</t>
  </si>
  <si>
    <t>EB-2014-0111</t>
  </si>
  <si>
    <t>EB-2015-0100</t>
  </si>
  <si>
    <t>EB-2017-0265</t>
  </si>
  <si>
    <t>EB-2018-0065</t>
  </si>
  <si>
    <t>Save on Energy Instant Discount Program</t>
  </si>
  <si>
    <t>Tier 1</t>
  </si>
  <si>
    <t>Consumer</t>
  </si>
  <si>
    <t>Rideau St. Lawrence Distribution Inc.</t>
  </si>
  <si>
    <t>EE</t>
  </si>
  <si>
    <t>Business</t>
  </si>
  <si>
    <t>Demand Response 3 (part of the Industrial program schedule)</t>
  </si>
  <si>
    <t>Commercial &amp; Institutional</t>
  </si>
  <si>
    <t>DR</t>
  </si>
  <si>
    <t>Industrial</t>
  </si>
  <si>
    <t>Pre-2011 Programs Completed in 2011</t>
  </si>
  <si>
    <t>C&amp;I</t>
  </si>
  <si>
    <t>Home Assistance</t>
  </si>
  <si>
    <t>Non-Tier 1</t>
  </si>
  <si>
    <t>Small Business Lighting</t>
  </si>
  <si>
    <t>Annual Coupons</t>
  </si>
  <si>
    <t>Bi-Annual Retailer Events</t>
  </si>
  <si>
    <t>HVAC</t>
  </si>
  <si>
    <t>Non-LDC</t>
  </si>
  <si>
    <t>DR-3</t>
  </si>
  <si>
    <t>Commercial</t>
  </si>
  <si>
    <t>Time-of-Use Savings</t>
  </si>
  <si>
    <t>non-Tier 1</t>
  </si>
  <si>
    <t>Commercial Demand Response</t>
  </si>
  <si>
    <t>Energy Managers</t>
  </si>
  <si>
    <t>Commercial &amp; Institutional &amp; Streetlight</t>
  </si>
  <si>
    <t>Pilot Program</t>
  </si>
  <si>
    <t>Others</t>
  </si>
  <si>
    <t>Save on Energy Heating &amp; Cooling Program</t>
  </si>
  <si>
    <t>Commercial &amp; Institutional &amp;</t>
  </si>
  <si>
    <t xml:space="preserve">Commercial &amp; Institutional </t>
  </si>
  <si>
    <t>Whole Home Pilot Program</t>
  </si>
  <si>
    <t xml:space="preserve">2019.04 Participation and Cost </t>
  </si>
  <si>
    <t>2019.04 Participation and Cost &amp; Project List</t>
  </si>
  <si>
    <t>Save on Energy Business Refrigeration Program</t>
  </si>
  <si>
    <t>2019 Burman Report</t>
  </si>
  <si>
    <t>Table 8-a: Summary of Streetlighting Projects</t>
  </si>
  <si>
    <t>Persistence in 2020</t>
  </si>
  <si>
    <t>12 months of full reduction</t>
  </si>
  <si>
    <t>Persistence in 2021</t>
  </si>
  <si>
    <t>Table 8-b:  South Dundas</t>
  </si>
  <si>
    <t>Table 8-c:  Cardinal</t>
  </si>
  <si>
    <t>Table 8-d:  Prescott</t>
  </si>
  <si>
    <t>Persistence in 2018</t>
  </si>
  <si>
    <t>Persistence in 2019</t>
  </si>
  <si>
    <t>HPS</t>
  </si>
  <si>
    <t>Induction</t>
  </si>
  <si>
    <t>LED</t>
  </si>
  <si>
    <t>Table 8-e:  Westport</t>
  </si>
  <si>
    <t>Mercury</t>
  </si>
  <si>
    <t>Incandescent</t>
  </si>
  <si>
    <t xml:space="preserve">Table 8-f:  CDM threshold for street lightng based on actual billing reduction </t>
  </si>
  <si>
    <t xml:space="preserve">Customer Account </t>
  </si>
  <si>
    <t>Prescott</t>
  </si>
  <si>
    <t>d=a-b</t>
  </si>
  <si>
    <t>f=d*e</t>
  </si>
  <si>
    <t>g=a-c</t>
  </si>
  <si>
    <t>h</t>
  </si>
  <si>
    <t>i=g*h</t>
  </si>
  <si>
    <t>January</t>
  </si>
  <si>
    <t>February</t>
  </si>
  <si>
    <t>March</t>
  </si>
  <si>
    <t>April</t>
  </si>
  <si>
    <t>May</t>
  </si>
  <si>
    <t>June</t>
  </si>
  <si>
    <t>July</t>
  </si>
  <si>
    <t>August</t>
  </si>
  <si>
    <t>September</t>
  </si>
  <si>
    <t>October</t>
  </si>
  <si>
    <t>November</t>
  </si>
  <si>
    <t>December</t>
  </si>
  <si>
    <t>CDM threshold</t>
  </si>
  <si>
    <t>2017 actual</t>
  </si>
  <si>
    <t xml:space="preserve">Table 8-g:  Prescott for CDM Threshold </t>
  </si>
  <si>
    <t>2016 April</t>
  </si>
  <si>
    <t>2022 COS Application</t>
  </si>
  <si>
    <t>Change formula to calculate  lost revenue in street lighting</t>
  </si>
  <si>
    <t>G78</t>
  </si>
  <si>
    <t>RSL lost revenue in street lighting due to implementation of LED projects in 2014-2016, and 2019. But the savings are calculated based on actual billing reduction, not based on the IESO final results reports.</t>
  </si>
  <si>
    <t>D69:G76</t>
  </si>
  <si>
    <t>Delete formula</t>
  </si>
  <si>
    <t>2016-2018 LRAMVA was claimed in previous rate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</si>
</sst>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indexed="81"/>
      <name val="Tahoma"/>
      <family val="2"/>
    </font>
    <font>
      <sz val="8"/>
      <color indexed="81"/>
      <name val="Tahoma"/>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66"/>
        <bgColor indexed="64"/>
      </patternFill>
    </fill>
    <fill>
      <patternFill patternType="solid">
        <fgColor rgb="FFFFFF00"/>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auto="1"/>
      </top>
      <bottom style="double">
        <color auto="1"/>
      </bottom>
      <diagonal/>
    </border>
    <border>
      <left/>
      <right style="hair">
        <color indexed="64"/>
      </right>
      <top style="hair">
        <color indexed="64"/>
      </top>
      <bottom style="hair">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6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3" fontId="0" fillId="0" borderId="143" xfId="0" applyNumberFormat="1" applyBorder="1" applyAlignment="1">
      <alignment vertical="top"/>
    </xf>
    <xf numFmtId="9" fontId="0" fillId="0" borderId="0" xfId="72" applyFont="1" applyFill="1"/>
    <xf numFmtId="3" fontId="0" fillId="94" borderId="116" xfId="0" applyNumberFormat="1" applyFill="1" applyBorder="1" applyAlignment="1">
      <alignment vertical="top"/>
    </xf>
    <xf numFmtId="9" fontId="0" fillId="94" borderId="0" xfId="72" applyFont="1" applyFill="1"/>
    <xf numFmtId="237" fontId="0" fillId="0" borderId="0" xfId="72" applyNumberFormat="1" applyFont="1" applyFill="1"/>
    <xf numFmtId="0" fontId="0" fillId="28" borderId="0" xfId="0" applyFill="1" applyAlignment="1">
      <alignment vertical="top"/>
    </xf>
    <xf numFmtId="3" fontId="0" fillId="28" borderId="0" xfId="0" applyNumberFormat="1" applyFill="1" applyAlignment="1">
      <alignment vertical="top"/>
    </xf>
    <xf numFmtId="3" fontId="0" fillId="94" borderId="0" xfId="0" applyNumberFormat="1" applyFill="1" applyAlignment="1">
      <alignment vertical="top"/>
    </xf>
    <xf numFmtId="0" fontId="0" fillId="0" borderId="0" xfId="0" applyAlignment="1">
      <alignment vertical="top"/>
    </xf>
    <xf numFmtId="3" fontId="0" fillId="0" borderId="0" xfId="0" applyNumberFormat="1" applyAlignment="1">
      <alignment vertical="top"/>
    </xf>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2" fontId="5" fillId="28" borderId="35" xfId="0" applyNumberFormat="1" applyFont="1" applyFill="1" applyBorder="1" applyProtection="1">
      <protection locked="0"/>
    </xf>
    <xf numFmtId="40" fontId="5"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quotePrefix="1" applyNumberFormat="1" applyFont="1" applyFill="1" applyBorder="1" applyProtection="1">
      <protection locked="0"/>
    </xf>
    <xf numFmtId="0" fontId="0" fillId="0" borderId="110" xfId="0" applyBorder="1"/>
    <xf numFmtId="0" fontId="0" fillId="0" borderId="138" xfId="0" applyBorder="1"/>
    <xf numFmtId="0" fontId="0" fillId="0" borderId="134" xfId="0" applyBorder="1"/>
    <xf numFmtId="0" fontId="0" fillId="2" borderId="89" xfId="0" applyFill="1" applyBorder="1"/>
    <xf numFmtId="0" fontId="0" fillId="0" borderId="88" xfId="0" applyBorder="1" applyAlignment="1">
      <alignment horizontal="center"/>
    </xf>
    <xf numFmtId="0" fontId="0" fillId="0" borderId="0" xfId="0" applyAlignment="1">
      <alignment horizontal="left"/>
    </xf>
    <xf numFmtId="0" fontId="0" fillId="0" borderId="0" xfId="0" applyAlignment="1">
      <alignment horizontal="center"/>
    </xf>
    <xf numFmtId="0" fontId="0" fillId="0" borderId="88" xfId="0" applyBorder="1" applyAlignment="1">
      <alignment horizontal="center" wrapText="1"/>
    </xf>
    <xf numFmtId="0" fontId="0" fillId="0" borderId="110" xfId="0" applyBorder="1" applyAlignment="1">
      <alignment horizontal="center"/>
    </xf>
    <xf numFmtId="0" fontId="0" fillId="0" borderId="145" xfId="0" applyBorder="1" applyAlignment="1">
      <alignment horizontal="center"/>
    </xf>
    <xf numFmtId="0" fontId="0" fillId="2" borderId="146" xfId="0" applyFill="1" applyBorder="1" applyAlignment="1">
      <alignment horizontal="center"/>
    </xf>
    <xf numFmtId="0" fontId="0" fillId="0" borderId="146" xfId="0" applyBorder="1" applyAlignment="1">
      <alignment horizontal="center"/>
    </xf>
    <xf numFmtId="0" fontId="0" fillId="0" borderId="134" xfId="0" applyBorder="1" applyAlignment="1">
      <alignment horizontal="center"/>
    </xf>
    <xf numFmtId="0" fontId="0" fillId="0" borderId="88" xfId="0" applyBorder="1"/>
    <xf numFmtId="17" fontId="0" fillId="0" borderId="88" xfId="0" applyNumberFormat="1" applyBorder="1"/>
    <xf numFmtId="2" fontId="0" fillId="0" borderId="88" xfId="0" applyNumberFormat="1" applyBorder="1"/>
    <xf numFmtId="181" fontId="0" fillId="0" borderId="88" xfId="71" applyNumberFormat="1" applyFont="1" applyBorder="1"/>
    <xf numFmtId="181" fontId="0" fillId="0" borderId="0" xfId="71" applyNumberFormat="1" applyFont="1" applyBorder="1"/>
    <xf numFmtId="17" fontId="0" fillId="0" borderId="9" xfId="0" applyNumberFormat="1" applyBorder="1"/>
    <xf numFmtId="181" fontId="0" fillId="0" borderId="48" xfId="0" applyNumberFormat="1" applyBorder="1"/>
    <xf numFmtId="181" fontId="0" fillId="0" borderId="55" xfId="0" applyNumberFormat="1" applyBorder="1"/>
    <xf numFmtId="43" fontId="3" fillId="95" borderId="48" xfId="0" applyNumberFormat="1" applyFont="1" applyFill="1" applyBorder="1"/>
    <xf numFmtId="43" fontId="3" fillId="0" borderId="48" xfId="0" applyNumberFormat="1" applyFont="1" applyBorder="1"/>
    <xf numFmtId="2" fontId="41" fillId="28" borderId="34" xfId="0" applyNumberFormat="1" applyFont="1" applyFill="1" applyBorder="1" applyAlignment="1" applyProtection="1">
      <alignment horizontal="center"/>
      <protection locked="0"/>
    </xf>
    <xf numFmtId="0" fontId="48" fillId="0" borderId="0" xfId="0" applyNumberFormat="1" applyFont="1" applyBorder="1" applyAlignment="1">
      <alignment horizontal="center"/>
    </xf>
    <xf numFmtId="8" fontId="91" fillId="96" borderId="0" xfId="0" applyNumberFormat="1" applyFont="1" applyFill="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120" xfId="5151" applyNumberFormat="1" applyFont="1" applyFill="1" applyBorder="1" applyAlignment="1">
      <alignment horizontal="center" vertical="center" wrapText="1"/>
    </xf>
    <xf numFmtId="9" fontId="72" fillId="26" borderId="142" xfId="5151" applyNumberFormat="1" applyFont="1" applyFill="1" applyBorder="1" applyAlignment="1">
      <alignment horizontal="center" vertical="center" wrapText="1"/>
    </xf>
    <xf numFmtId="9" fontId="72" fillId="26" borderId="144"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9" fontId="72" fillId="26" borderId="35"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4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439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98048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8725283" cy="184361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6226"/>
          <a:ext cx="16152717" cy="215545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752522" cy="196596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30583"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77</xdr:row>
          <xdr:rowOff>76200</xdr:rowOff>
        </xdr:from>
        <xdr:to>
          <xdr:col>2</xdr:col>
          <xdr:colOff>1379220</xdr:colOff>
          <xdr:row>79</xdr:row>
          <xdr:rowOff>7620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37280" cy="210693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880376" cy="217698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7537" y="281441"/>
          <a:ext cx="1585054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13478" y="216648"/>
          <a:ext cx="17998615" cy="2237437"/>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13268" y="134471"/>
          <a:ext cx="18736732" cy="2051556"/>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topLeftCell="A4" zoomScaleNormal="100" workbookViewId="0">
      <selection activeCell="A10" sqref="A10"/>
    </sheetView>
  </sheetViews>
  <sheetFormatPr defaultColWidth="9" defaultRowHeight="14.4"/>
  <cols>
    <col min="1" max="1" width="9" style="9"/>
    <col min="2" max="2" width="32" style="27" customWidth="1"/>
    <col min="3" max="3" width="114.33203125" style="9" customWidth="1"/>
    <col min="4" max="4" width="8" style="9" customWidth="1"/>
    <col min="5" max="16384" width="9" style="9"/>
  </cols>
  <sheetData>
    <row r="1" spans="1:3" ht="174" customHeight="1"/>
    <row r="3" spans="1:3" ht="20.399999999999999">
      <c r="B3" s="796" t="s">
        <v>174</v>
      </c>
      <c r="C3" s="796"/>
    </row>
    <row r="4" spans="1:3" ht="11.25" customHeight="1"/>
    <row r="5" spans="1:3" s="30" customFormat="1" ht="25.5" customHeight="1">
      <c r="B5" s="60" t="s">
        <v>420</v>
      </c>
      <c r="C5" s="60" t="s">
        <v>173</v>
      </c>
    </row>
    <row r="6" spans="1:3" s="176" customFormat="1" ht="48" customHeight="1">
      <c r="A6" s="241"/>
      <c r="B6" s="618" t="s">
        <v>170</v>
      </c>
      <c r="C6" s="670" t="s">
        <v>593</v>
      </c>
    </row>
    <row r="7" spans="1:3" s="176" customFormat="1" ht="21" customHeight="1">
      <c r="A7" s="241"/>
      <c r="B7" s="612" t="s">
        <v>552</v>
      </c>
      <c r="C7" s="671" t="s">
        <v>605</v>
      </c>
    </row>
    <row r="8" spans="1:3" s="176" customFormat="1" ht="32.25" customHeight="1">
      <c r="B8" s="612" t="s">
        <v>367</v>
      </c>
      <c r="C8" s="672" t="s">
        <v>594</v>
      </c>
    </row>
    <row r="9" spans="1:3" s="176" customFormat="1" ht="27.75" customHeight="1">
      <c r="B9" s="612" t="s">
        <v>169</v>
      </c>
      <c r="C9" s="672" t="s">
        <v>595</v>
      </c>
    </row>
    <row r="10" spans="1:3" s="176" customFormat="1" ht="26.25" customHeight="1">
      <c r="B10" s="627" t="s">
        <v>368</v>
      </c>
      <c r="C10" s="674" t="s">
        <v>596</v>
      </c>
    </row>
    <row r="11" spans="1:3" s="176" customFormat="1" ht="39.75" customHeight="1">
      <c r="B11" s="612" t="s">
        <v>369</v>
      </c>
      <c r="C11" s="672" t="s">
        <v>597</v>
      </c>
    </row>
    <row r="12" spans="1:3" s="176" customFormat="1" ht="18" customHeight="1">
      <c r="B12" s="612" t="s">
        <v>370</v>
      </c>
      <c r="C12" s="672" t="s">
        <v>598</v>
      </c>
    </row>
    <row r="13" spans="1:3" s="176" customFormat="1" ht="13.5" customHeight="1">
      <c r="B13" s="612"/>
      <c r="C13" s="673"/>
    </row>
    <row r="14" spans="1:3" s="176" customFormat="1" ht="18" customHeight="1">
      <c r="B14" s="612" t="s">
        <v>657</v>
      </c>
      <c r="C14" s="671" t="s">
        <v>655</v>
      </c>
    </row>
    <row r="15" spans="1:3" s="176" customFormat="1" ht="8.25" customHeight="1">
      <c r="B15" s="612"/>
      <c r="C15" s="673"/>
    </row>
    <row r="16" spans="1:3" s="176" customFormat="1" ht="33" customHeight="1">
      <c r="B16" s="675" t="s">
        <v>592</v>
      </c>
      <c r="C16" s="676" t="s">
        <v>656</v>
      </c>
    </row>
    <row r="17" spans="2:2" s="103" customFormat="1" ht="15.6">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3"/>
  <sheetViews>
    <sheetView topLeftCell="A1124" zoomScale="90" zoomScaleNormal="90" workbookViewId="0">
      <pane xSplit="2" topLeftCell="C1" activePane="topRight" state="frozen"/>
      <selection pane="topRight" activeCell="K1144" sqref="K1144"/>
    </sheetView>
  </sheetViews>
  <sheetFormatPr defaultColWidth="9" defaultRowHeight="14.4" outlineLevelRow="1" outlineLevelCol="1"/>
  <cols>
    <col min="1" max="1" width="4.5546875" style="522" customWidth="1"/>
    <col min="2" max="2" width="44" style="427" customWidth="1"/>
    <col min="3" max="3" width="13.44140625" style="427" customWidth="1"/>
    <col min="4" max="4" width="17" style="427" customWidth="1"/>
    <col min="5" max="13" width="9" style="427" customWidth="1" outlineLevel="1"/>
    <col min="14" max="14" width="13.5546875" style="427" customWidth="1" outlineLevel="1"/>
    <col min="15" max="15" width="15.5546875" style="427" customWidth="1"/>
    <col min="16" max="24" width="9" style="427" customWidth="1" outlineLevel="1"/>
    <col min="25" max="25" width="16.5546875" style="427" customWidth="1"/>
    <col min="26" max="27" width="15" style="427" customWidth="1"/>
    <col min="28" max="28" width="17.5546875" style="427" customWidth="1"/>
    <col min="29" max="29" width="19.5546875" style="427" customWidth="1"/>
    <col min="30" max="30" width="18.5546875" style="427" customWidth="1"/>
    <col min="31" max="35" width="15" style="427" customWidth="1"/>
    <col min="36" max="38" width="17.33203125" style="427" customWidth="1"/>
    <col min="39" max="39" width="14.5546875" style="427" customWidth="1"/>
    <col min="40" max="40" width="11.5546875" style="427" customWidth="1"/>
    <col min="41" max="16384" width="9" style="427"/>
  </cols>
  <sheetData>
    <row r="13" spans="2:39" ht="15" thickBot="1"/>
    <row r="14" spans="2:39" ht="26.25" customHeight="1" thickBot="1">
      <c r="B14" s="85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6"/>
      <c r="C16" s="839" t="s">
        <v>551</v>
      </c>
      <c r="D16" s="84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6" t="s">
        <v>505</v>
      </c>
      <c r="C18" s="855" t="s">
        <v>680</v>
      </c>
      <c r="D18" s="855"/>
      <c r="E18" s="855"/>
      <c r="F18" s="855"/>
      <c r="G18" s="855"/>
      <c r="H18" s="855"/>
      <c r="I18" s="855"/>
      <c r="J18" s="855"/>
      <c r="K18" s="855"/>
      <c r="L18" s="855"/>
      <c r="M18" s="855"/>
      <c r="N18" s="855"/>
      <c r="O18" s="855"/>
      <c r="P18" s="855"/>
      <c r="Q18" s="855"/>
      <c r="R18" s="855"/>
      <c r="S18" s="855"/>
      <c r="T18" s="855"/>
      <c r="U18" s="855"/>
      <c r="V18" s="855"/>
      <c r="W18" s="855"/>
      <c r="X18" s="855"/>
      <c r="Y18" s="606"/>
      <c r="Z18" s="606"/>
      <c r="AA18" s="606"/>
      <c r="AB18" s="606"/>
      <c r="AC18" s="606"/>
      <c r="AD18" s="606"/>
      <c r="AE18" s="270"/>
      <c r="AF18" s="265"/>
      <c r="AG18" s="265"/>
      <c r="AH18" s="265"/>
      <c r="AI18" s="265"/>
      <c r="AJ18" s="265"/>
      <c r="AK18" s="265"/>
      <c r="AL18" s="265"/>
      <c r="AM18" s="265"/>
    </row>
    <row r="19" spans="2:39" ht="45.75" customHeight="1">
      <c r="B19" s="856"/>
      <c r="C19" s="855" t="s">
        <v>565</v>
      </c>
      <c r="D19" s="855"/>
      <c r="E19" s="855"/>
      <c r="F19" s="855"/>
      <c r="G19" s="855"/>
      <c r="H19" s="855"/>
      <c r="I19" s="855"/>
      <c r="J19" s="855"/>
      <c r="K19" s="855"/>
      <c r="L19" s="855"/>
      <c r="M19" s="855"/>
      <c r="N19" s="855"/>
      <c r="O19" s="855"/>
      <c r="P19" s="855"/>
      <c r="Q19" s="855"/>
      <c r="R19" s="855"/>
      <c r="S19" s="855"/>
      <c r="T19" s="855"/>
      <c r="U19" s="855"/>
      <c r="V19" s="855"/>
      <c r="W19" s="855"/>
      <c r="X19" s="855"/>
      <c r="Y19" s="606"/>
      <c r="Z19" s="606"/>
      <c r="AA19" s="606"/>
      <c r="AB19" s="606"/>
      <c r="AC19" s="606"/>
      <c r="AD19" s="606"/>
      <c r="AE19" s="270"/>
      <c r="AF19" s="265"/>
      <c r="AG19" s="265"/>
      <c r="AH19" s="265"/>
      <c r="AI19" s="265"/>
      <c r="AJ19" s="265"/>
      <c r="AK19" s="265"/>
      <c r="AL19" s="265"/>
      <c r="AM19" s="265"/>
    </row>
    <row r="20" spans="2:39" ht="62.25" customHeight="1">
      <c r="B20" s="273"/>
      <c r="C20" s="855" t="s">
        <v>563</v>
      </c>
      <c r="D20" s="855"/>
      <c r="E20" s="855"/>
      <c r="F20" s="855"/>
      <c r="G20" s="855"/>
      <c r="H20" s="855"/>
      <c r="I20" s="855"/>
      <c r="J20" s="855"/>
      <c r="K20" s="855"/>
      <c r="L20" s="855"/>
      <c r="M20" s="855"/>
      <c r="N20" s="855"/>
      <c r="O20" s="855"/>
      <c r="P20" s="855"/>
      <c r="Q20" s="855"/>
      <c r="R20" s="855"/>
      <c r="S20" s="855"/>
      <c r="T20" s="855"/>
      <c r="U20" s="855"/>
      <c r="V20" s="855"/>
      <c r="W20" s="855"/>
      <c r="X20" s="855"/>
      <c r="Y20" s="606"/>
      <c r="Z20" s="606"/>
      <c r="AA20" s="606"/>
      <c r="AB20" s="606"/>
      <c r="AC20" s="606"/>
      <c r="AD20" s="606"/>
      <c r="AE20" s="428"/>
      <c r="AF20" s="265"/>
      <c r="AG20" s="265"/>
      <c r="AH20" s="265"/>
      <c r="AI20" s="265"/>
      <c r="AJ20" s="265"/>
      <c r="AK20" s="265"/>
      <c r="AL20" s="265"/>
      <c r="AM20" s="265"/>
    </row>
    <row r="21" spans="2:39" ht="37.5" customHeight="1">
      <c r="B21" s="273"/>
      <c r="C21" s="855" t="s">
        <v>625</v>
      </c>
      <c r="D21" s="855"/>
      <c r="E21" s="855"/>
      <c r="F21" s="855"/>
      <c r="G21" s="855"/>
      <c r="H21" s="855"/>
      <c r="I21" s="855"/>
      <c r="J21" s="855"/>
      <c r="K21" s="855"/>
      <c r="L21" s="855"/>
      <c r="M21" s="855"/>
      <c r="N21" s="855"/>
      <c r="O21" s="855"/>
      <c r="P21" s="855"/>
      <c r="Q21" s="855"/>
      <c r="R21" s="855"/>
      <c r="S21" s="855"/>
      <c r="T21" s="855"/>
      <c r="U21" s="855"/>
      <c r="V21" s="855"/>
      <c r="W21" s="855"/>
      <c r="X21" s="855"/>
      <c r="Y21" s="606"/>
      <c r="Z21" s="606"/>
      <c r="AA21" s="606"/>
      <c r="AB21" s="606"/>
      <c r="AC21" s="606"/>
      <c r="AD21" s="606"/>
      <c r="AE21" s="276"/>
      <c r="AF21" s="265"/>
      <c r="AG21" s="265"/>
      <c r="AH21" s="265"/>
      <c r="AI21" s="265"/>
      <c r="AJ21" s="265"/>
      <c r="AK21" s="265"/>
      <c r="AL21" s="265"/>
      <c r="AM21" s="265"/>
    </row>
    <row r="22" spans="2:39" ht="54.75" customHeight="1">
      <c r="B22" s="273"/>
      <c r="C22" s="855" t="s">
        <v>611</v>
      </c>
      <c r="D22" s="855"/>
      <c r="E22" s="855"/>
      <c r="F22" s="855"/>
      <c r="G22" s="855"/>
      <c r="H22" s="855"/>
      <c r="I22" s="855"/>
      <c r="J22" s="855"/>
      <c r="K22" s="855"/>
      <c r="L22" s="855"/>
      <c r="M22" s="855"/>
      <c r="N22" s="855"/>
      <c r="O22" s="855"/>
      <c r="P22" s="855"/>
      <c r="Q22" s="855"/>
      <c r="R22" s="855"/>
      <c r="S22" s="855"/>
      <c r="T22" s="855"/>
      <c r="U22" s="855"/>
      <c r="V22" s="855"/>
      <c r="W22" s="855"/>
      <c r="X22" s="855"/>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56"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56"/>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6" t="s">
        <v>211</v>
      </c>
      <c r="C34" s="848" t="s">
        <v>33</v>
      </c>
      <c r="D34" s="284" t="s">
        <v>422</v>
      </c>
      <c r="E34" s="850" t="s">
        <v>209</v>
      </c>
      <c r="F34" s="851"/>
      <c r="G34" s="851"/>
      <c r="H34" s="851"/>
      <c r="I34" s="851"/>
      <c r="J34" s="851"/>
      <c r="K34" s="851"/>
      <c r="L34" s="851"/>
      <c r="M34" s="852"/>
      <c r="N34" s="853" t="s">
        <v>213</v>
      </c>
      <c r="O34" s="284" t="s">
        <v>423</v>
      </c>
      <c r="P34" s="850" t="s">
        <v>212</v>
      </c>
      <c r="Q34" s="851"/>
      <c r="R34" s="851"/>
      <c r="S34" s="851"/>
      <c r="T34" s="851"/>
      <c r="U34" s="851"/>
      <c r="V34" s="851"/>
      <c r="W34" s="851"/>
      <c r="X34" s="852"/>
      <c r="Y34" s="843" t="s">
        <v>243</v>
      </c>
      <c r="Z34" s="844"/>
      <c r="AA34" s="844"/>
      <c r="AB34" s="844"/>
      <c r="AC34" s="844"/>
      <c r="AD34" s="844"/>
      <c r="AE34" s="844"/>
      <c r="AF34" s="844"/>
      <c r="AG34" s="844"/>
      <c r="AH34" s="844"/>
      <c r="AI34" s="844"/>
      <c r="AJ34" s="844"/>
      <c r="AK34" s="844"/>
      <c r="AL34" s="844"/>
      <c r="AM34" s="845"/>
    </row>
    <row r="35" spans="1:39" ht="65.25" customHeight="1">
      <c r="B35" s="847"/>
      <c r="C35" s="849"/>
      <c r="D35" s="285">
        <v>2015</v>
      </c>
      <c r="E35" s="285">
        <v>2016</v>
      </c>
      <c r="F35" s="285">
        <v>2017</v>
      </c>
      <c r="G35" s="285">
        <v>2018</v>
      </c>
      <c r="H35" s="285">
        <v>2019</v>
      </c>
      <c r="I35" s="285">
        <v>2020</v>
      </c>
      <c r="J35" s="285">
        <v>2021</v>
      </c>
      <c r="K35" s="285">
        <v>2022</v>
      </c>
      <c r="L35" s="285">
        <v>2023</v>
      </c>
      <c r="M35" s="429">
        <v>2024</v>
      </c>
      <c r="N35" s="85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ht="15"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ht="15"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666</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ht="15"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ht="15"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0.01</v>
      </c>
      <c r="Z198" s="341">
        <f>HLOOKUP(Z$35,'3.  Distribution Rates'!$C$122:$P$133,7,FALSE)</f>
        <v>6.1000000000000004E-3</v>
      </c>
      <c r="AA198" s="341">
        <f>HLOOKUP(AA$35,'3.  Distribution Rates'!$C$122:$P$133,7,FALSE)</f>
        <v>1.3025</v>
      </c>
      <c r="AB198" s="341">
        <f>HLOOKUP(AB$35,'3.  Distribution Rates'!$C$122:$P$133,7,FALSE)</f>
        <v>8.7559000000000005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46" t="s">
        <v>211</v>
      </c>
      <c r="C217" s="848" t="s">
        <v>33</v>
      </c>
      <c r="D217" s="284" t="s">
        <v>422</v>
      </c>
      <c r="E217" s="850" t="s">
        <v>209</v>
      </c>
      <c r="F217" s="851"/>
      <c r="G217" s="851"/>
      <c r="H217" s="851"/>
      <c r="I217" s="851"/>
      <c r="J217" s="851"/>
      <c r="K217" s="851"/>
      <c r="L217" s="851"/>
      <c r="M217" s="852"/>
      <c r="N217" s="853" t="s">
        <v>213</v>
      </c>
      <c r="O217" s="284" t="s">
        <v>423</v>
      </c>
      <c r="P217" s="850" t="s">
        <v>212</v>
      </c>
      <c r="Q217" s="851"/>
      <c r="R217" s="851"/>
      <c r="S217" s="851"/>
      <c r="T217" s="851"/>
      <c r="U217" s="851"/>
      <c r="V217" s="851"/>
      <c r="W217" s="851"/>
      <c r="X217" s="852"/>
      <c r="Y217" s="843" t="s">
        <v>243</v>
      </c>
      <c r="Z217" s="844"/>
      <c r="AA217" s="844"/>
      <c r="AB217" s="844"/>
      <c r="AC217" s="844"/>
      <c r="AD217" s="844"/>
      <c r="AE217" s="844"/>
      <c r="AF217" s="844"/>
      <c r="AG217" s="844"/>
      <c r="AH217" s="844"/>
      <c r="AI217" s="844"/>
      <c r="AJ217" s="844"/>
      <c r="AK217" s="844"/>
      <c r="AL217" s="844"/>
      <c r="AM217" s="845"/>
    </row>
    <row r="218" spans="1:39" ht="60.75" customHeight="1">
      <c r="B218" s="847"/>
      <c r="C218" s="849"/>
      <c r="D218" s="285">
        <v>2016</v>
      </c>
      <c r="E218" s="285">
        <v>2017</v>
      </c>
      <c r="F218" s="285">
        <v>2018</v>
      </c>
      <c r="G218" s="285">
        <v>2019</v>
      </c>
      <c r="H218" s="285">
        <v>2020</v>
      </c>
      <c r="I218" s="285">
        <v>2021</v>
      </c>
      <c r="J218" s="285">
        <v>2022</v>
      </c>
      <c r="K218" s="285">
        <v>2023</v>
      </c>
      <c r="L218" s="285">
        <v>2024</v>
      </c>
      <c r="M218" s="285">
        <v>2025</v>
      </c>
      <c r="N218" s="85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742">
        <v>0.82199999999999995</v>
      </c>
      <c r="AA304" s="742">
        <v>0.28570000000000001</v>
      </c>
      <c r="AB304" s="410"/>
      <c r="AC304" s="410"/>
      <c r="AD304" s="410"/>
      <c r="AE304" s="410"/>
      <c r="AF304" s="410"/>
      <c r="AG304" s="415"/>
      <c r="AH304" s="415"/>
      <c r="AI304" s="415"/>
      <c r="AJ304" s="415"/>
      <c r="AK304" s="415"/>
      <c r="AL304" s="415"/>
      <c r="AM304" s="296">
        <f>SUM(Y304:AL304)</f>
        <v>1.1076999999999999</v>
      </c>
    </row>
    <row r="305" spans="1:39" ht="15" outlineLevel="1">
      <c r="B305" s="294" t="s">
        <v>289</v>
      </c>
      <c r="C305" s="291" t="s">
        <v>163</v>
      </c>
      <c r="D305" s="295">
        <v>34755</v>
      </c>
      <c r="E305" s="295">
        <v>37320</v>
      </c>
      <c r="F305" s="295">
        <v>37320</v>
      </c>
      <c r="G305" s="295">
        <v>37320</v>
      </c>
      <c r="H305" s="295">
        <v>37320</v>
      </c>
      <c r="I305" s="295">
        <v>37320</v>
      </c>
      <c r="J305" s="295">
        <v>37320</v>
      </c>
      <c r="K305" s="295">
        <v>37320</v>
      </c>
      <c r="L305" s="295">
        <v>37320</v>
      </c>
      <c r="M305" s="295">
        <v>37320</v>
      </c>
      <c r="N305" s="295">
        <f>N304</f>
        <v>12</v>
      </c>
      <c r="O305" s="295">
        <v>4</v>
      </c>
      <c r="P305" s="295">
        <v>4</v>
      </c>
      <c r="Q305" s="295">
        <v>4</v>
      </c>
      <c r="R305" s="295">
        <v>4</v>
      </c>
      <c r="S305" s="295">
        <v>4</v>
      </c>
      <c r="T305" s="295">
        <v>4</v>
      </c>
      <c r="U305" s="295">
        <v>4</v>
      </c>
      <c r="V305" s="295">
        <v>4</v>
      </c>
      <c r="W305" s="295">
        <v>4</v>
      </c>
      <c r="X305" s="295">
        <v>4</v>
      </c>
      <c r="Y305" s="411">
        <f>Y304</f>
        <v>0</v>
      </c>
      <c r="Z305" s="743">
        <v>0.53</v>
      </c>
      <c r="AA305" s="743">
        <v>0.34</v>
      </c>
      <c r="AB305" s="411">
        <f t="shared" ref="AB305" si="811">AB304</f>
        <v>0</v>
      </c>
      <c r="AC305" s="411">
        <f t="shared" ref="AC305" si="812">AC304</f>
        <v>0</v>
      </c>
      <c r="AD305" s="411">
        <f t="shared" ref="AD305" si="813">AD304</f>
        <v>0</v>
      </c>
      <c r="AE305" s="411">
        <f t="shared" ref="AE305" si="814">AE304</f>
        <v>0</v>
      </c>
      <c r="AF305" s="411">
        <f t="shared" ref="AF305" si="815">AF304</f>
        <v>0</v>
      </c>
      <c r="AG305" s="411">
        <f t="shared" ref="AG305" si="816">AG304</f>
        <v>0</v>
      </c>
      <c r="AH305" s="411">
        <f t="shared" ref="AH305" si="817">AH304</f>
        <v>0</v>
      </c>
      <c r="AI305" s="411">
        <f t="shared" ref="AI305" si="818">AI304</f>
        <v>0</v>
      </c>
      <c r="AJ305" s="411">
        <f t="shared" ref="AJ305" si="819">AJ304</f>
        <v>0</v>
      </c>
      <c r="AK305" s="411">
        <f t="shared" ref="AK305" si="820">AK304</f>
        <v>0</v>
      </c>
      <c r="AL305" s="411">
        <f t="shared" ref="AL305" si="821">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295">
        <v>8459</v>
      </c>
      <c r="E308" s="295">
        <v>8459</v>
      </c>
      <c r="F308" s="295">
        <v>8248</v>
      </c>
      <c r="G308" s="295">
        <v>7037</v>
      </c>
      <c r="H308" s="295">
        <v>7037</v>
      </c>
      <c r="I308" s="295">
        <v>4834</v>
      </c>
      <c r="J308" s="295">
        <v>4730</v>
      </c>
      <c r="K308" s="295">
        <v>4730</v>
      </c>
      <c r="L308" s="295">
        <v>4559</v>
      </c>
      <c r="M308" s="295">
        <v>3369</v>
      </c>
      <c r="N308" s="295">
        <f>N307</f>
        <v>12</v>
      </c>
      <c r="O308" s="295">
        <v>2</v>
      </c>
      <c r="P308" s="295">
        <v>2</v>
      </c>
      <c r="Q308" s="295">
        <v>2</v>
      </c>
      <c r="R308" s="295">
        <v>2</v>
      </c>
      <c r="S308" s="295">
        <v>2</v>
      </c>
      <c r="T308" s="295">
        <v>1</v>
      </c>
      <c r="U308" s="295">
        <v>1</v>
      </c>
      <c r="V308" s="295">
        <v>1</v>
      </c>
      <c r="W308" s="295">
        <v>1</v>
      </c>
      <c r="X308" s="295">
        <v>1</v>
      </c>
      <c r="Y308" s="411">
        <f>Y307</f>
        <v>0</v>
      </c>
      <c r="Z308" s="411">
        <v>1</v>
      </c>
      <c r="AA308" s="411">
        <f t="shared" ref="AA308" si="822">AA307</f>
        <v>0</v>
      </c>
      <c r="AB308" s="411">
        <f t="shared" ref="AB308" si="823">AB307</f>
        <v>0</v>
      </c>
      <c r="AC308" s="411">
        <f t="shared" ref="AC308" si="824">AC307</f>
        <v>0</v>
      </c>
      <c r="AD308" s="411">
        <f t="shared" ref="AD308" si="825">AD307</f>
        <v>0</v>
      </c>
      <c r="AE308" s="411">
        <f t="shared" ref="AE308" si="826">AE307</f>
        <v>0</v>
      </c>
      <c r="AF308" s="411">
        <f t="shared" ref="AF308" si="827">AF307</f>
        <v>0</v>
      </c>
      <c r="AG308" s="411">
        <f t="shared" ref="AG308" si="828">AG307</f>
        <v>0</v>
      </c>
      <c r="AH308" s="411">
        <f t="shared" ref="AH308" si="829">AH307</f>
        <v>0</v>
      </c>
      <c r="AI308" s="411">
        <f t="shared" ref="AI308" si="830">AI307</f>
        <v>0</v>
      </c>
      <c r="AJ308" s="411">
        <f t="shared" ref="AJ308" si="831">AJ307</f>
        <v>0</v>
      </c>
      <c r="AK308" s="411">
        <f t="shared" ref="AK308" si="832">AK307</f>
        <v>0</v>
      </c>
      <c r="AL308" s="411">
        <f t="shared" ref="AL308" si="833">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4">Z310</f>
        <v>0</v>
      </c>
      <c r="AA311" s="411">
        <f t="shared" ref="AA311" si="835">AA310</f>
        <v>0</v>
      </c>
      <c r="AB311" s="411">
        <f t="shared" ref="AB311" si="836">AB310</f>
        <v>0</v>
      </c>
      <c r="AC311" s="411">
        <f t="shared" ref="AC311" si="837">AC310</f>
        <v>0</v>
      </c>
      <c r="AD311" s="411">
        <f t="shared" ref="AD311" si="838">AD310</f>
        <v>0</v>
      </c>
      <c r="AE311" s="411">
        <f t="shared" ref="AE311" si="839">AE310</f>
        <v>0</v>
      </c>
      <c r="AF311" s="411">
        <f t="shared" ref="AF311" si="840">AF310</f>
        <v>0</v>
      </c>
      <c r="AG311" s="411">
        <f t="shared" ref="AG311" si="841">AG310</f>
        <v>0</v>
      </c>
      <c r="AH311" s="411">
        <f t="shared" ref="AH311" si="842">AH310</f>
        <v>0</v>
      </c>
      <c r="AI311" s="411">
        <f t="shared" ref="AI311" si="843">AI310</f>
        <v>0</v>
      </c>
      <c r="AJ311" s="411">
        <f t="shared" ref="AJ311" si="844">AJ310</f>
        <v>0</v>
      </c>
      <c r="AK311" s="411">
        <f t="shared" ref="AK311" si="845">AK310</f>
        <v>0</v>
      </c>
      <c r="AL311" s="411">
        <f t="shared" ref="AL311" si="846">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47">Z313</f>
        <v>0</v>
      </c>
      <c r="AA314" s="411">
        <f t="shared" ref="AA314" si="848">AA313</f>
        <v>0</v>
      </c>
      <c r="AB314" s="411">
        <f t="shared" ref="AB314" si="849">AB313</f>
        <v>0</v>
      </c>
      <c r="AC314" s="411">
        <f t="shared" ref="AC314" si="850">AC313</f>
        <v>0</v>
      </c>
      <c r="AD314" s="411">
        <f t="shared" ref="AD314" si="851">AD313</f>
        <v>0</v>
      </c>
      <c r="AE314" s="411">
        <f t="shared" ref="AE314" si="852">AE313</f>
        <v>0</v>
      </c>
      <c r="AF314" s="411">
        <f t="shared" ref="AF314" si="853">AF313</f>
        <v>0</v>
      </c>
      <c r="AG314" s="411">
        <f t="shared" ref="AG314" si="854">AG313</f>
        <v>0</v>
      </c>
      <c r="AH314" s="411">
        <f t="shared" ref="AH314" si="855">AH313</f>
        <v>0</v>
      </c>
      <c r="AI314" s="411">
        <f t="shared" ref="AI314" si="856">AI313</f>
        <v>0</v>
      </c>
      <c r="AJ314" s="411">
        <f t="shared" ref="AJ314" si="857">AJ313</f>
        <v>0</v>
      </c>
      <c r="AK314" s="411">
        <f t="shared" ref="AK314" si="858">AK313</f>
        <v>0</v>
      </c>
      <c r="AL314" s="411">
        <f t="shared" ref="AL314" si="859">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0">Z316</f>
        <v>0</v>
      </c>
      <c r="AA317" s="411">
        <f t="shared" ref="AA317" si="861">AA316</f>
        <v>0</v>
      </c>
      <c r="AB317" s="411">
        <f t="shared" ref="AB317" si="862">AB316</f>
        <v>0</v>
      </c>
      <c r="AC317" s="411">
        <f t="shared" ref="AC317" si="863">AC316</f>
        <v>0</v>
      </c>
      <c r="AD317" s="411">
        <f t="shared" ref="AD317" si="864">AD316</f>
        <v>0</v>
      </c>
      <c r="AE317" s="411">
        <f t="shared" ref="AE317" si="865">AE316</f>
        <v>0</v>
      </c>
      <c r="AF317" s="411">
        <f t="shared" ref="AF317" si="866">AF316</f>
        <v>0</v>
      </c>
      <c r="AG317" s="411">
        <f t="shared" ref="AG317" si="867">AG316</f>
        <v>0</v>
      </c>
      <c r="AH317" s="411">
        <f t="shared" ref="AH317" si="868">AH316</f>
        <v>0</v>
      </c>
      <c r="AI317" s="411">
        <f t="shared" ref="AI317" si="869">AI316</f>
        <v>0</v>
      </c>
      <c r="AJ317" s="411">
        <f t="shared" ref="AJ317" si="870">AJ316</f>
        <v>0</v>
      </c>
      <c r="AK317" s="411">
        <f t="shared" ref="AK317" si="871">AK316</f>
        <v>0</v>
      </c>
      <c r="AL317" s="411">
        <f t="shared" ref="AL317" si="872">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3">Z319</f>
        <v>0</v>
      </c>
      <c r="AA320" s="411">
        <f t="shared" ref="AA320" si="874">AA319</f>
        <v>0</v>
      </c>
      <c r="AB320" s="411">
        <f t="shared" ref="AB320" si="875">AB319</f>
        <v>0</v>
      </c>
      <c r="AC320" s="411">
        <f t="shared" ref="AC320" si="876">AC319</f>
        <v>0</v>
      </c>
      <c r="AD320" s="411">
        <f t="shared" ref="AD320" si="877">AD319</f>
        <v>0</v>
      </c>
      <c r="AE320" s="411">
        <f t="shared" ref="AE320" si="878">AE319</f>
        <v>0</v>
      </c>
      <c r="AF320" s="411">
        <f t="shared" ref="AF320" si="879">AF319</f>
        <v>0</v>
      </c>
      <c r="AG320" s="411">
        <f t="shared" ref="AG320" si="880">AG319</f>
        <v>0</v>
      </c>
      <c r="AH320" s="411">
        <f t="shared" ref="AH320" si="881">AH319</f>
        <v>0</v>
      </c>
      <c r="AI320" s="411">
        <f t="shared" ref="AI320" si="882">AI319</f>
        <v>0</v>
      </c>
      <c r="AJ320" s="411">
        <f t="shared" ref="AJ320" si="883">AJ319</f>
        <v>0</v>
      </c>
      <c r="AK320" s="411">
        <f t="shared" ref="AK320" si="884">AK319</f>
        <v>0</v>
      </c>
      <c r="AL320" s="411">
        <f t="shared" ref="AL320" si="885">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6">Z322</f>
        <v>0</v>
      </c>
      <c r="AA323" s="411">
        <f t="shared" ref="AA323" si="887">AA322</f>
        <v>0</v>
      </c>
      <c r="AB323" s="411">
        <f t="shared" ref="AB323" si="888">AB322</f>
        <v>0</v>
      </c>
      <c r="AC323" s="411">
        <f t="shared" ref="AC323" si="889">AC322</f>
        <v>0</v>
      </c>
      <c r="AD323" s="411">
        <f t="shared" ref="AD323" si="890">AD322</f>
        <v>0</v>
      </c>
      <c r="AE323" s="411">
        <f t="shared" ref="AE323" si="891">AE322</f>
        <v>0</v>
      </c>
      <c r="AF323" s="411">
        <f t="shared" ref="AF323" si="892">AF322</f>
        <v>0</v>
      </c>
      <c r="AG323" s="411">
        <f t="shared" ref="AG323" si="893">AG322</f>
        <v>0</v>
      </c>
      <c r="AH323" s="411">
        <f t="shared" ref="AH323" si="894">AH322</f>
        <v>0</v>
      </c>
      <c r="AI323" s="411">
        <f t="shared" ref="AI323" si="895">AI322</f>
        <v>0</v>
      </c>
      <c r="AJ323" s="411">
        <f t="shared" ref="AJ323" si="896">AJ322</f>
        <v>0</v>
      </c>
      <c r="AK323" s="411">
        <f t="shared" ref="AK323" si="897">AK322</f>
        <v>0</v>
      </c>
      <c r="AL323" s="411">
        <f t="shared" ref="AL323" si="898">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899">Z326</f>
        <v>0</v>
      </c>
      <c r="AA327" s="411">
        <f t="shared" ref="AA327" si="900">AA326</f>
        <v>0</v>
      </c>
      <c r="AB327" s="411">
        <f t="shared" ref="AB327" si="901">AB326</f>
        <v>0</v>
      </c>
      <c r="AC327" s="411">
        <f t="shared" ref="AC327" si="902">AC326</f>
        <v>0</v>
      </c>
      <c r="AD327" s="411">
        <f t="shared" ref="AD327" si="903">AD326</f>
        <v>0</v>
      </c>
      <c r="AE327" s="411">
        <f t="shared" ref="AE327" si="904">AE326</f>
        <v>0</v>
      </c>
      <c r="AF327" s="411">
        <f t="shared" ref="AF327" si="905">AF326</f>
        <v>0</v>
      </c>
      <c r="AG327" s="411">
        <f t="shared" ref="AG327" si="906">AG326</f>
        <v>0</v>
      </c>
      <c r="AH327" s="411">
        <f t="shared" ref="AH327" si="907">AH326</f>
        <v>0</v>
      </c>
      <c r="AI327" s="411">
        <f t="shared" ref="AI327" si="908">AI326</f>
        <v>0</v>
      </c>
      <c r="AJ327" s="411">
        <f t="shared" ref="AJ327" si="909">AJ326</f>
        <v>0</v>
      </c>
      <c r="AK327" s="411">
        <f t="shared" ref="AK327" si="910">AK326</f>
        <v>0</v>
      </c>
      <c r="AL327" s="411">
        <f t="shared" ref="AL327" si="911">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2">Z329</f>
        <v>0</v>
      </c>
      <c r="AA330" s="411">
        <f t="shared" ref="AA330" si="913">AA329</f>
        <v>0</v>
      </c>
      <c r="AB330" s="411">
        <f t="shared" ref="AB330" si="914">AB329</f>
        <v>0</v>
      </c>
      <c r="AC330" s="411">
        <f t="shared" ref="AC330" si="915">AC329</f>
        <v>0</v>
      </c>
      <c r="AD330" s="411">
        <f t="shared" ref="AD330" si="916">AD329</f>
        <v>0</v>
      </c>
      <c r="AE330" s="411">
        <f t="shared" ref="AE330" si="917">AE329</f>
        <v>0</v>
      </c>
      <c r="AF330" s="411">
        <f t="shared" ref="AF330" si="918">AF329</f>
        <v>0</v>
      </c>
      <c r="AG330" s="411">
        <f t="shared" ref="AG330" si="919">AG329</f>
        <v>0</v>
      </c>
      <c r="AH330" s="411">
        <f t="shared" ref="AH330" si="920">AH329</f>
        <v>0</v>
      </c>
      <c r="AI330" s="411">
        <f t="shared" ref="AI330" si="921">AI329</f>
        <v>0</v>
      </c>
      <c r="AJ330" s="411">
        <f t="shared" ref="AJ330" si="922">AJ329</f>
        <v>0</v>
      </c>
      <c r="AK330" s="411">
        <f t="shared" ref="AK330" si="923">AK329</f>
        <v>0</v>
      </c>
      <c r="AL330" s="411">
        <f t="shared" ref="AL330" si="924">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5">Z332</f>
        <v>0</v>
      </c>
      <c r="AA333" s="411">
        <f t="shared" ref="AA333" si="926">AA332</f>
        <v>0</v>
      </c>
      <c r="AB333" s="411">
        <f t="shared" ref="AB333" si="927">AB332</f>
        <v>0</v>
      </c>
      <c r="AC333" s="411">
        <f t="shared" ref="AC333" si="928">AC332</f>
        <v>0</v>
      </c>
      <c r="AD333" s="411">
        <f t="shared" ref="AD333" si="929">AD332</f>
        <v>0</v>
      </c>
      <c r="AE333" s="411">
        <f t="shared" ref="AE333" si="930">AE332</f>
        <v>0</v>
      </c>
      <c r="AF333" s="411">
        <f t="shared" ref="AF333" si="931">AF332</f>
        <v>0</v>
      </c>
      <c r="AG333" s="411">
        <f t="shared" ref="AG333" si="932">AG332</f>
        <v>0</v>
      </c>
      <c r="AH333" s="411">
        <f t="shared" ref="AH333" si="933">AH332</f>
        <v>0</v>
      </c>
      <c r="AI333" s="411">
        <f t="shared" ref="AI333" si="934">AI332</f>
        <v>0</v>
      </c>
      <c r="AJ333" s="411">
        <f t="shared" ref="AJ333" si="935">AJ332</f>
        <v>0</v>
      </c>
      <c r="AK333" s="411">
        <f t="shared" ref="AK333" si="936">AK332</f>
        <v>0</v>
      </c>
      <c r="AL333" s="411">
        <f t="shared" ref="AL333" si="937">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38">Z336</f>
        <v>0</v>
      </c>
      <c r="AA337" s="411">
        <f t="shared" ref="AA337" si="939">AA336</f>
        <v>0</v>
      </c>
      <c r="AB337" s="411">
        <f t="shared" ref="AB337" si="940">AB336</f>
        <v>0</v>
      </c>
      <c r="AC337" s="411">
        <f t="shared" ref="AC337" si="941">AC336</f>
        <v>0</v>
      </c>
      <c r="AD337" s="411">
        <f t="shared" ref="AD337" si="942">AD336</f>
        <v>0</v>
      </c>
      <c r="AE337" s="411">
        <f t="shared" ref="AE337" si="943">AE336</f>
        <v>0</v>
      </c>
      <c r="AF337" s="411">
        <f t="shared" ref="AF337" si="944">AF336</f>
        <v>0</v>
      </c>
      <c r="AG337" s="411">
        <f t="shared" ref="AG337" si="945">AG336</f>
        <v>0</v>
      </c>
      <c r="AH337" s="411">
        <f t="shared" ref="AH337" si="946">AH336</f>
        <v>0</v>
      </c>
      <c r="AI337" s="411">
        <f t="shared" ref="AI337" si="947">AI336</f>
        <v>0</v>
      </c>
      <c r="AJ337" s="411">
        <f t="shared" ref="AJ337" si="948">AJ336</f>
        <v>0</v>
      </c>
      <c r="AK337" s="411">
        <f t="shared" ref="AK337" si="949">AK336</f>
        <v>0</v>
      </c>
      <c r="AL337" s="411">
        <f t="shared" ref="AL337" si="950">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1">Z339</f>
        <v>0</v>
      </c>
      <c r="AA340" s="411">
        <f t="shared" ref="AA340" si="952">AA339</f>
        <v>0</v>
      </c>
      <c r="AB340" s="411">
        <f t="shared" ref="AB340" si="953">AB339</f>
        <v>0</v>
      </c>
      <c r="AC340" s="411">
        <f t="shared" ref="AC340" si="954">AC339</f>
        <v>0</v>
      </c>
      <c r="AD340" s="411">
        <f t="shared" ref="AD340" si="955">AD339</f>
        <v>0</v>
      </c>
      <c r="AE340" s="411">
        <f t="shared" ref="AE340" si="956">AE339</f>
        <v>0</v>
      </c>
      <c r="AF340" s="411">
        <f t="shared" ref="AF340" si="957">AF339</f>
        <v>0</v>
      </c>
      <c r="AG340" s="411">
        <f t="shared" ref="AG340" si="958">AG339</f>
        <v>0</v>
      </c>
      <c r="AH340" s="411">
        <f t="shared" ref="AH340" si="959">AH339</f>
        <v>0</v>
      </c>
      <c r="AI340" s="411">
        <f t="shared" ref="AI340" si="960">AI339</f>
        <v>0</v>
      </c>
      <c r="AJ340" s="411">
        <f t="shared" ref="AJ340" si="961">AJ339</f>
        <v>0</v>
      </c>
      <c r="AK340" s="411">
        <f t="shared" ref="AK340" si="962">AK339</f>
        <v>0</v>
      </c>
      <c r="AL340" s="411">
        <f t="shared" ref="AL340" si="963">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4">Z342</f>
        <v>0</v>
      </c>
      <c r="AA343" s="411">
        <f t="shared" ref="AA343" si="965">AA342</f>
        <v>0</v>
      </c>
      <c r="AB343" s="411">
        <f t="shared" ref="AB343" si="966">AB342</f>
        <v>0</v>
      </c>
      <c r="AC343" s="411">
        <f t="shared" ref="AC343" si="967">AC342</f>
        <v>0</v>
      </c>
      <c r="AD343" s="411">
        <f t="shared" ref="AD343" si="968">AD342</f>
        <v>0</v>
      </c>
      <c r="AE343" s="411">
        <f t="shared" ref="AE343" si="969">AE342</f>
        <v>0</v>
      </c>
      <c r="AF343" s="411">
        <f t="shared" ref="AF343" si="970">AF342</f>
        <v>0</v>
      </c>
      <c r="AG343" s="411">
        <f t="shared" ref="AG343" si="971">AG342</f>
        <v>0</v>
      </c>
      <c r="AH343" s="411">
        <f t="shared" ref="AH343" si="972">AH342</f>
        <v>0</v>
      </c>
      <c r="AI343" s="411">
        <f t="shared" ref="AI343" si="973">AI342</f>
        <v>0</v>
      </c>
      <c r="AJ343" s="411">
        <f t="shared" ref="AJ343" si="974">AJ342</f>
        <v>0</v>
      </c>
      <c r="AK343" s="411">
        <f t="shared" ref="AK343" si="975">AK342</f>
        <v>0</v>
      </c>
      <c r="AL343" s="411">
        <f t="shared" ref="AL343" si="976">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77">Z345</f>
        <v>0</v>
      </c>
      <c r="AA346" s="411">
        <f t="shared" ref="AA346" si="978">AA345</f>
        <v>0</v>
      </c>
      <c r="AB346" s="411">
        <f t="shared" ref="AB346" si="979">AB345</f>
        <v>0</v>
      </c>
      <c r="AC346" s="411">
        <f t="shared" ref="AC346" si="980">AC345</f>
        <v>0</v>
      </c>
      <c r="AD346" s="411">
        <f t="shared" ref="AD346" si="981">AD345</f>
        <v>0</v>
      </c>
      <c r="AE346" s="411">
        <f t="shared" ref="AE346" si="982">AE345</f>
        <v>0</v>
      </c>
      <c r="AF346" s="411">
        <f t="shared" ref="AF346" si="983">AF345</f>
        <v>0</v>
      </c>
      <c r="AG346" s="411">
        <f t="shared" ref="AG346" si="984">AG345</f>
        <v>0</v>
      </c>
      <c r="AH346" s="411">
        <f t="shared" ref="AH346" si="985">AH345</f>
        <v>0</v>
      </c>
      <c r="AI346" s="411">
        <f t="shared" ref="AI346" si="986">AI345</f>
        <v>0</v>
      </c>
      <c r="AJ346" s="411">
        <f t="shared" ref="AJ346" si="987">AJ345</f>
        <v>0</v>
      </c>
      <c r="AK346" s="411">
        <f t="shared" ref="AK346" si="988">AK345</f>
        <v>0</v>
      </c>
      <c r="AL346" s="411">
        <f t="shared" ref="AL346" si="989">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0">Z348</f>
        <v>0</v>
      </c>
      <c r="AA349" s="411">
        <f t="shared" ref="AA349" si="991">AA348</f>
        <v>0</v>
      </c>
      <c r="AB349" s="411">
        <f t="shared" ref="AB349" si="992">AB348</f>
        <v>0</v>
      </c>
      <c r="AC349" s="411">
        <f t="shared" ref="AC349" si="993">AC348</f>
        <v>0</v>
      </c>
      <c r="AD349" s="411">
        <f t="shared" ref="AD349" si="994">AD348</f>
        <v>0</v>
      </c>
      <c r="AE349" s="411">
        <f t="shared" ref="AE349" si="995">AE348</f>
        <v>0</v>
      </c>
      <c r="AF349" s="411">
        <f t="shared" ref="AF349" si="996">AF348</f>
        <v>0</v>
      </c>
      <c r="AG349" s="411">
        <f t="shared" ref="AG349" si="997">AG348</f>
        <v>0</v>
      </c>
      <c r="AH349" s="411">
        <f t="shared" ref="AH349" si="998">AH348</f>
        <v>0</v>
      </c>
      <c r="AI349" s="411">
        <f t="shared" ref="AI349" si="999">AI348</f>
        <v>0</v>
      </c>
      <c r="AJ349" s="411">
        <f t="shared" ref="AJ349" si="1000">AJ348</f>
        <v>0</v>
      </c>
      <c r="AK349" s="411">
        <f t="shared" ref="AK349" si="1001">AK348</f>
        <v>0</v>
      </c>
      <c r="AL349" s="411">
        <f t="shared" ref="AL349" si="1002">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3">Z351</f>
        <v>0</v>
      </c>
      <c r="AA352" s="411">
        <f t="shared" ref="AA352" si="1004">AA351</f>
        <v>0</v>
      </c>
      <c r="AB352" s="411">
        <f t="shared" ref="AB352" si="1005">AB351</f>
        <v>0</v>
      </c>
      <c r="AC352" s="411">
        <f t="shared" ref="AC352" si="1006">AC351</f>
        <v>0</v>
      </c>
      <c r="AD352" s="411">
        <f t="shared" ref="AD352" si="1007">AD351</f>
        <v>0</v>
      </c>
      <c r="AE352" s="411">
        <f t="shared" ref="AE352" si="1008">AE351</f>
        <v>0</v>
      </c>
      <c r="AF352" s="411">
        <f t="shared" ref="AF352" si="1009">AF351</f>
        <v>0</v>
      </c>
      <c r="AG352" s="411">
        <f t="shared" ref="AG352" si="1010">AG351</f>
        <v>0</v>
      </c>
      <c r="AH352" s="411">
        <f t="shared" ref="AH352" si="1011">AH351</f>
        <v>0</v>
      </c>
      <c r="AI352" s="411">
        <f t="shared" ref="AI352" si="1012">AI351</f>
        <v>0</v>
      </c>
      <c r="AJ352" s="411">
        <f t="shared" ref="AJ352" si="1013">AJ351</f>
        <v>0</v>
      </c>
      <c r="AK352" s="411">
        <f t="shared" ref="AK352" si="1014">AK351</f>
        <v>0</v>
      </c>
      <c r="AL352" s="411">
        <f t="shared" ref="AL352" si="1015">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6">Z354</f>
        <v>0</v>
      </c>
      <c r="AA355" s="411">
        <f t="shared" ref="AA355" si="1017">AA354</f>
        <v>0</v>
      </c>
      <c r="AB355" s="411">
        <f t="shared" ref="AB355" si="1018">AB354</f>
        <v>0</v>
      </c>
      <c r="AC355" s="411">
        <f t="shared" ref="AC355" si="1019">AC354</f>
        <v>0</v>
      </c>
      <c r="AD355" s="411">
        <f t="shared" ref="AD355" si="1020">AD354</f>
        <v>0</v>
      </c>
      <c r="AE355" s="411">
        <f t="shared" ref="AE355" si="1021">AE354</f>
        <v>0</v>
      </c>
      <c r="AF355" s="411">
        <f t="shared" ref="AF355" si="1022">AF354</f>
        <v>0</v>
      </c>
      <c r="AG355" s="411">
        <f t="shared" ref="AG355" si="1023">AG354</f>
        <v>0</v>
      </c>
      <c r="AH355" s="411">
        <f t="shared" ref="AH355" si="1024">AH354</f>
        <v>0</v>
      </c>
      <c r="AI355" s="411">
        <f t="shared" ref="AI355" si="1025">AI354</f>
        <v>0</v>
      </c>
      <c r="AJ355" s="411">
        <f t="shared" ref="AJ355" si="1026">AJ354</f>
        <v>0</v>
      </c>
      <c r="AK355" s="411">
        <f t="shared" ref="AK355" si="1027">AK354</f>
        <v>0</v>
      </c>
      <c r="AL355" s="411">
        <f t="shared" ref="AL355" si="1028">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29">Z357</f>
        <v>0</v>
      </c>
      <c r="AA358" s="411">
        <f t="shared" ref="AA358" si="1030">AA357</f>
        <v>0</v>
      </c>
      <c r="AB358" s="411">
        <f t="shared" ref="AB358" si="1031">AB357</f>
        <v>0</v>
      </c>
      <c r="AC358" s="411">
        <f t="shared" ref="AC358" si="1032">AC357</f>
        <v>0</v>
      </c>
      <c r="AD358" s="411">
        <f t="shared" ref="AD358" si="1033">AD357</f>
        <v>0</v>
      </c>
      <c r="AE358" s="411">
        <f t="shared" ref="AE358" si="1034">AE357</f>
        <v>0</v>
      </c>
      <c r="AF358" s="411">
        <f t="shared" ref="AF358" si="1035">AF357</f>
        <v>0</v>
      </c>
      <c r="AG358" s="411">
        <f t="shared" ref="AG358" si="1036">AG357</f>
        <v>0</v>
      </c>
      <c r="AH358" s="411">
        <f t="shared" ref="AH358" si="1037">AH357</f>
        <v>0</v>
      </c>
      <c r="AI358" s="411">
        <f t="shared" ref="AI358" si="1038">AI357</f>
        <v>0</v>
      </c>
      <c r="AJ358" s="411">
        <f t="shared" ref="AJ358" si="1039">AJ357</f>
        <v>0</v>
      </c>
      <c r="AK358" s="411">
        <f t="shared" ref="AK358" si="1040">AK357</f>
        <v>0</v>
      </c>
      <c r="AL358" s="411">
        <f t="shared" ref="AL358" si="1041">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2">Z360</f>
        <v>0</v>
      </c>
      <c r="AA361" s="411">
        <f t="shared" ref="AA361" si="1043">AA360</f>
        <v>0</v>
      </c>
      <c r="AB361" s="411">
        <f t="shared" ref="AB361" si="1044">AB360</f>
        <v>0</v>
      </c>
      <c r="AC361" s="411">
        <f t="shared" ref="AC361" si="1045">AC360</f>
        <v>0</v>
      </c>
      <c r="AD361" s="411">
        <f t="shared" ref="AD361" si="1046">AD360</f>
        <v>0</v>
      </c>
      <c r="AE361" s="411">
        <f t="shared" ref="AE361" si="1047">AE360</f>
        <v>0</v>
      </c>
      <c r="AF361" s="411">
        <f t="shared" ref="AF361" si="1048">AF360</f>
        <v>0</v>
      </c>
      <c r="AG361" s="411">
        <f t="shared" ref="AG361" si="1049">AG360</f>
        <v>0</v>
      </c>
      <c r="AH361" s="411">
        <f t="shared" ref="AH361" si="1050">AH360</f>
        <v>0</v>
      </c>
      <c r="AI361" s="411">
        <f t="shared" ref="AI361" si="1051">AI360</f>
        <v>0</v>
      </c>
      <c r="AJ361" s="411">
        <f t="shared" ref="AJ361" si="1052">AJ360</f>
        <v>0</v>
      </c>
      <c r="AK361" s="411">
        <f t="shared" ref="AK361" si="1053">AK360</f>
        <v>0</v>
      </c>
      <c r="AL361" s="411">
        <f t="shared" ref="AL361" si="1054">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5">Z363</f>
        <v>0</v>
      </c>
      <c r="AA364" s="411">
        <f t="shared" ref="AA364" si="1056">AA363</f>
        <v>0</v>
      </c>
      <c r="AB364" s="411">
        <f t="shared" ref="AB364" si="1057">AB363</f>
        <v>0</v>
      </c>
      <c r="AC364" s="411">
        <f t="shared" ref="AC364" si="1058">AC363</f>
        <v>0</v>
      </c>
      <c r="AD364" s="411">
        <f t="shared" ref="AD364" si="1059">AD363</f>
        <v>0</v>
      </c>
      <c r="AE364" s="411">
        <f t="shared" ref="AE364" si="1060">AE363</f>
        <v>0</v>
      </c>
      <c r="AF364" s="411">
        <f t="shared" ref="AF364" si="1061">AF363</f>
        <v>0</v>
      </c>
      <c r="AG364" s="411">
        <f t="shared" ref="AG364" si="1062">AG363</f>
        <v>0</v>
      </c>
      <c r="AH364" s="411">
        <f t="shared" ref="AH364" si="1063">AH363</f>
        <v>0</v>
      </c>
      <c r="AI364" s="411">
        <f t="shared" ref="AI364" si="1064">AI363</f>
        <v>0</v>
      </c>
      <c r="AJ364" s="411">
        <f t="shared" ref="AJ364" si="1065">AJ363</f>
        <v>0</v>
      </c>
      <c r="AK364" s="411">
        <f t="shared" ref="AK364" si="1066">AK363</f>
        <v>0</v>
      </c>
      <c r="AL364" s="411">
        <f t="shared" ref="AL364" si="1067">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68">Z366</f>
        <v>0</v>
      </c>
      <c r="AA367" s="411">
        <f t="shared" ref="AA367" si="1069">AA366</f>
        <v>0</v>
      </c>
      <c r="AB367" s="411">
        <f t="shared" ref="AB367" si="1070">AB366</f>
        <v>0</v>
      </c>
      <c r="AC367" s="411">
        <f t="shared" ref="AC367" si="1071">AC366</f>
        <v>0</v>
      </c>
      <c r="AD367" s="411">
        <f t="shared" ref="AD367" si="1072">AD366</f>
        <v>0</v>
      </c>
      <c r="AE367" s="411">
        <f t="shared" ref="AE367" si="1073">AE366</f>
        <v>0</v>
      </c>
      <c r="AF367" s="411">
        <f t="shared" ref="AF367" si="1074">AF366</f>
        <v>0</v>
      </c>
      <c r="AG367" s="411">
        <f t="shared" ref="AG367" si="1075">AG366</f>
        <v>0</v>
      </c>
      <c r="AH367" s="411">
        <f t="shared" ref="AH367" si="1076">AH366</f>
        <v>0</v>
      </c>
      <c r="AI367" s="411">
        <f t="shared" ref="AI367" si="1077">AI366</f>
        <v>0</v>
      </c>
      <c r="AJ367" s="411">
        <f t="shared" ref="AJ367" si="1078">AJ366</f>
        <v>0</v>
      </c>
      <c r="AK367" s="411">
        <f t="shared" ref="AK367" si="1079">AK366</f>
        <v>0</v>
      </c>
      <c r="AL367" s="411">
        <f t="shared" ref="AL367" si="1080">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1">Z369</f>
        <v>0</v>
      </c>
      <c r="AA370" s="411">
        <f t="shared" ref="AA370" si="1082">AA369</f>
        <v>0</v>
      </c>
      <c r="AB370" s="411">
        <f t="shared" ref="AB370" si="1083">AB369</f>
        <v>0</v>
      </c>
      <c r="AC370" s="411">
        <f t="shared" ref="AC370" si="1084">AC369</f>
        <v>0</v>
      </c>
      <c r="AD370" s="411">
        <f t="shared" ref="AD370" si="1085">AD369</f>
        <v>0</v>
      </c>
      <c r="AE370" s="411">
        <f t="shared" ref="AE370" si="1086">AE369</f>
        <v>0</v>
      </c>
      <c r="AF370" s="411">
        <f t="shared" ref="AF370" si="1087">AF369</f>
        <v>0</v>
      </c>
      <c r="AG370" s="411">
        <f t="shared" ref="AG370" si="1088">AG369</f>
        <v>0</v>
      </c>
      <c r="AH370" s="411">
        <f t="shared" ref="AH370" si="1089">AH369</f>
        <v>0</v>
      </c>
      <c r="AI370" s="411">
        <f t="shared" ref="AI370" si="1090">AI369</f>
        <v>0</v>
      </c>
      <c r="AJ370" s="411">
        <f t="shared" ref="AJ370" si="1091">AJ369</f>
        <v>0</v>
      </c>
      <c r="AK370" s="411">
        <f t="shared" ref="AK370" si="1092">AK369</f>
        <v>0</v>
      </c>
      <c r="AL370" s="411">
        <f t="shared" ref="AL370" si="1093">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4">Z372</f>
        <v>0</v>
      </c>
      <c r="AA373" s="411">
        <f t="shared" ref="AA373" si="1095">AA372</f>
        <v>0</v>
      </c>
      <c r="AB373" s="411">
        <f t="shared" ref="AB373" si="1096">AB372</f>
        <v>0</v>
      </c>
      <c r="AC373" s="411">
        <f t="shared" ref="AC373" si="1097">AC372</f>
        <v>0</v>
      </c>
      <c r="AD373" s="411">
        <f t="shared" ref="AD373" si="1098">AD372</f>
        <v>0</v>
      </c>
      <c r="AE373" s="411">
        <f t="shared" ref="AE373" si="1099">AE372</f>
        <v>0</v>
      </c>
      <c r="AF373" s="411">
        <f t="shared" ref="AF373" si="1100">AF372</f>
        <v>0</v>
      </c>
      <c r="AG373" s="411">
        <f t="shared" ref="AG373" si="1101">AG372</f>
        <v>0</v>
      </c>
      <c r="AH373" s="411">
        <f t="shared" ref="AH373" si="1102">AH372</f>
        <v>0</v>
      </c>
      <c r="AI373" s="411">
        <f t="shared" ref="AI373" si="1103">AI372</f>
        <v>0</v>
      </c>
      <c r="AJ373" s="411">
        <f t="shared" ref="AJ373" si="1104">AJ372</f>
        <v>0</v>
      </c>
      <c r="AK373" s="411">
        <f t="shared" ref="AK373" si="1105">AK372</f>
        <v>0</v>
      </c>
      <c r="AL373" s="411">
        <f t="shared" ref="AL373" si="1106">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07">Z375</f>
        <v>0</v>
      </c>
      <c r="AA376" s="411">
        <f t="shared" ref="AA376" si="1108">AA375</f>
        <v>0</v>
      </c>
      <c r="AB376" s="411">
        <f t="shared" ref="AB376" si="1109">AB375</f>
        <v>0</v>
      </c>
      <c r="AC376" s="411">
        <f t="shared" ref="AC376" si="1110">AC375</f>
        <v>0</v>
      </c>
      <c r="AD376" s="411">
        <f t="shared" ref="AD376" si="1111">AD375</f>
        <v>0</v>
      </c>
      <c r="AE376" s="411">
        <f t="shared" ref="AE376" si="1112">AE375</f>
        <v>0</v>
      </c>
      <c r="AF376" s="411">
        <f t="shared" ref="AF376" si="1113">AF375</f>
        <v>0</v>
      </c>
      <c r="AG376" s="411">
        <f t="shared" ref="AG376" si="1114">AG375</f>
        <v>0</v>
      </c>
      <c r="AH376" s="411">
        <f t="shared" ref="AH376" si="1115">AH375</f>
        <v>0</v>
      </c>
      <c r="AI376" s="411">
        <f t="shared" ref="AI376" si="1116">AI375</f>
        <v>0</v>
      </c>
      <c r="AJ376" s="411">
        <f t="shared" ref="AJ376" si="1117">AJ375</f>
        <v>0</v>
      </c>
      <c r="AK376" s="411">
        <f t="shared" ref="AK376" si="1118">AK375</f>
        <v>0</v>
      </c>
      <c r="AL376" s="411">
        <f t="shared" ref="AL376" si="1119">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363927</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334349</v>
      </c>
      <c r="Z379" s="392">
        <f>HLOOKUP(Z218,'2. LRAMVA Threshold'!$B$42:$Q$53,8,FALSE)</f>
        <v>206130.59399999998</v>
      </c>
      <c r="AA379" s="392">
        <f>HLOOKUP(AA218,'2. LRAMVA Threshold'!$B$42:$Q$53,8,FALSE)</f>
        <v>44.569200000000002</v>
      </c>
      <c r="AB379" s="392">
        <f>HLOOKUP(AB218,'2. LRAMVA Threshold'!$B$42:$Q$53,8,FALSE)</f>
        <v>418.43</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0">SUM(Y385:AL385)</f>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1">Y208*Y381</f>
        <v>0</v>
      </c>
      <c r="Z386" s="378">
        <f t="shared" si="1121"/>
        <v>0</v>
      </c>
      <c r="AA386" s="378">
        <f t="shared" si="1121"/>
        <v>0</v>
      </c>
      <c r="AB386" s="378">
        <f t="shared" si="1121"/>
        <v>0</v>
      </c>
      <c r="AC386" s="378">
        <f t="shared" si="1121"/>
        <v>0</v>
      </c>
      <c r="AD386" s="378">
        <f t="shared" si="1121"/>
        <v>0</v>
      </c>
      <c r="AE386" s="378">
        <f t="shared" si="1121"/>
        <v>0</v>
      </c>
      <c r="AF386" s="378">
        <f t="shared" si="1121"/>
        <v>0</v>
      </c>
      <c r="AG386" s="378">
        <f t="shared" si="1121"/>
        <v>0</v>
      </c>
      <c r="AH386" s="378">
        <f t="shared" si="1121"/>
        <v>0</v>
      </c>
      <c r="AI386" s="378">
        <f t="shared" si="1121"/>
        <v>0</v>
      </c>
      <c r="AJ386" s="378">
        <f t="shared" si="1121"/>
        <v>0</v>
      </c>
      <c r="AK386" s="378">
        <f t="shared" si="1121"/>
        <v>0</v>
      </c>
      <c r="AL386" s="378">
        <f t="shared" si="1121"/>
        <v>0</v>
      </c>
      <c r="AM386" s="629">
        <f t="shared" si="1120"/>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5458.9049999999997</v>
      </c>
      <c r="Z387" s="378">
        <f t="shared" ref="Z387:AL387" si="1122">Z378*Z381</f>
        <v>2143.6896447999998</v>
      </c>
      <c r="AA387" s="378">
        <f t="shared" si="1122"/>
        <v>118.96531896</v>
      </c>
      <c r="AB387" s="378">
        <f t="shared" si="1122"/>
        <v>0</v>
      </c>
      <c r="AC387" s="378">
        <f t="shared" si="1122"/>
        <v>0</v>
      </c>
      <c r="AD387" s="378">
        <f t="shared" si="1122"/>
        <v>0</v>
      </c>
      <c r="AE387" s="378">
        <f t="shared" si="1122"/>
        <v>0</v>
      </c>
      <c r="AF387" s="378">
        <f t="shared" si="1122"/>
        <v>0</v>
      </c>
      <c r="AG387" s="378">
        <f t="shared" si="1122"/>
        <v>0</v>
      </c>
      <c r="AH387" s="378">
        <f t="shared" si="1122"/>
        <v>0</v>
      </c>
      <c r="AI387" s="378">
        <f t="shared" si="1122"/>
        <v>0</v>
      </c>
      <c r="AJ387" s="378">
        <f t="shared" si="1122"/>
        <v>0</v>
      </c>
      <c r="AK387" s="378">
        <f t="shared" si="1122"/>
        <v>0</v>
      </c>
      <c r="AL387" s="378">
        <f t="shared" si="1122"/>
        <v>0</v>
      </c>
      <c r="AM387" s="629">
        <f t="shared" si="1120"/>
        <v>7721.5599637599998</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5458.9049999999997</v>
      </c>
      <c r="Z388" s="346">
        <f t="shared" ref="Z388:AE388" si="1123">SUM(Z382:Z387)</f>
        <v>2143.6896447999998</v>
      </c>
      <c r="AA388" s="346">
        <f t="shared" si="1123"/>
        <v>118.96531896</v>
      </c>
      <c r="AB388" s="346">
        <f t="shared" si="1123"/>
        <v>0</v>
      </c>
      <c r="AC388" s="346">
        <f t="shared" si="1123"/>
        <v>0</v>
      </c>
      <c r="AD388" s="346">
        <f t="shared" si="1123"/>
        <v>0</v>
      </c>
      <c r="AE388" s="346">
        <f t="shared" si="1123"/>
        <v>0</v>
      </c>
      <c r="AF388" s="346">
        <f>SUM(AF382:AF387)</f>
        <v>0</v>
      </c>
      <c r="AG388" s="346">
        <f t="shared" ref="AG388:AL388" si="1124">SUM(AG382:AG387)</f>
        <v>0</v>
      </c>
      <c r="AH388" s="346">
        <f t="shared" si="1124"/>
        <v>0</v>
      </c>
      <c r="AI388" s="346">
        <f t="shared" si="1124"/>
        <v>0</v>
      </c>
      <c r="AJ388" s="346">
        <f t="shared" si="1124"/>
        <v>0</v>
      </c>
      <c r="AK388" s="346">
        <f t="shared" si="1124"/>
        <v>0</v>
      </c>
      <c r="AL388" s="346">
        <f t="shared" si="1124"/>
        <v>0</v>
      </c>
      <c r="AM388" s="407">
        <f>SUM(AM382:AM387)</f>
        <v>7721.5599637599998</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5015.2349999999997</v>
      </c>
      <c r="Z389" s="347">
        <f t="shared" ref="Z389:AE389" si="1125">Z379*Z381</f>
        <v>1896.4014647999998</v>
      </c>
      <c r="AA389" s="347">
        <f t="shared" si="1125"/>
        <v>87.079302960000007</v>
      </c>
      <c r="AB389" s="347">
        <f t="shared" si="1125"/>
        <v>5495.5759340000004</v>
      </c>
      <c r="AC389" s="347">
        <f t="shared" si="1125"/>
        <v>0</v>
      </c>
      <c r="AD389" s="347">
        <f t="shared" si="1125"/>
        <v>0</v>
      </c>
      <c r="AE389" s="347">
        <f t="shared" si="1125"/>
        <v>0</v>
      </c>
      <c r="AF389" s="347">
        <f>AF379*AF381</f>
        <v>0</v>
      </c>
      <c r="AG389" s="347">
        <f t="shared" ref="AG389:AL389" si="1126">AG379*AG381</f>
        <v>0</v>
      </c>
      <c r="AH389" s="347">
        <f t="shared" si="1126"/>
        <v>0</v>
      </c>
      <c r="AI389" s="347">
        <f t="shared" si="1126"/>
        <v>0</v>
      </c>
      <c r="AJ389" s="347">
        <f t="shared" si="1126"/>
        <v>0</v>
      </c>
      <c r="AK389" s="347">
        <f t="shared" si="1126"/>
        <v>0</v>
      </c>
      <c r="AL389" s="347">
        <f t="shared" si="1126"/>
        <v>0</v>
      </c>
      <c r="AM389" s="407">
        <f>SUM(Y389:AL389)</f>
        <v>12494.291701760001</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-4772.7317380000013</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363927</v>
      </c>
      <c r="Z392" s="291">
        <f>SUMPRODUCT(E221:E376,Z221:Z376)</f>
        <v>232261.58600000001</v>
      </c>
      <c r="AA392" s="291">
        <f t="shared" ref="AA392:AL392" si="1127">IF(AA219="kw",SUMPRODUCT($N$221:$N$376,$P$221:$P$376,AA221:AA376),SUMPRODUCT($E$221:$E$376,AA221:AA376))</f>
        <v>60.889200000000002</v>
      </c>
      <c r="AB392" s="291">
        <f t="shared" si="1127"/>
        <v>0</v>
      </c>
      <c r="AC392" s="291">
        <f t="shared" si="1127"/>
        <v>0</v>
      </c>
      <c r="AD392" s="291">
        <f t="shared" si="1127"/>
        <v>0</v>
      </c>
      <c r="AE392" s="291">
        <f t="shared" si="1127"/>
        <v>0</v>
      </c>
      <c r="AF392" s="291">
        <f t="shared" si="1127"/>
        <v>0</v>
      </c>
      <c r="AG392" s="291">
        <f t="shared" si="1127"/>
        <v>0</v>
      </c>
      <c r="AH392" s="291">
        <f t="shared" si="1127"/>
        <v>0</v>
      </c>
      <c r="AI392" s="291">
        <f t="shared" si="1127"/>
        <v>0</v>
      </c>
      <c r="AJ392" s="291">
        <f t="shared" si="1127"/>
        <v>0</v>
      </c>
      <c r="AK392" s="291">
        <f t="shared" si="1127"/>
        <v>0</v>
      </c>
      <c r="AL392" s="291">
        <f t="shared" si="1127"/>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363927</v>
      </c>
      <c r="Z393" s="291">
        <f>SUMPRODUCT(F221:F376,Z221:Z376)</f>
        <v>231455.58600000001</v>
      </c>
      <c r="AA393" s="291">
        <f t="shared" ref="AA393:AL393" si="1128">IF(AA219="kw",SUMPRODUCT($N$221:$N$376,$Q$221:$Q$376,AA221:AA376),SUMPRODUCT($F$221:$F$376,AA221:AA376))</f>
        <v>60.889200000000002</v>
      </c>
      <c r="AB393" s="291">
        <f t="shared" si="1128"/>
        <v>0</v>
      </c>
      <c r="AC393" s="291">
        <f t="shared" si="1128"/>
        <v>0</v>
      </c>
      <c r="AD393" s="291">
        <f t="shared" si="1128"/>
        <v>0</v>
      </c>
      <c r="AE393" s="291">
        <f t="shared" si="1128"/>
        <v>0</v>
      </c>
      <c r="AF393" s="291">
        <f t="shared" si="1128"/>
        <v>0</v>
      </c>
      <c r="AG393" s="291">
        <f t="shared" si="1128"/>
        <v>0</v>
      </c>
      <c r="AH393" s="291">
        <f t="shared" si="1128"/>
        <v>0</v>
      </c>
      <c r="AI393" s="291">
        <f t="shared" si="1128"/>
        <v>0</v>
      </c>
      <c r="AJ393" s="291">
        <f t="shared" si="1128"/>
        <v>0</v>
      </c>
      <c r="AK393" s="291">
        <f t="shared" si="1128"/>
        <v>0</v>
      </c>
      <c r="AL393" s="291">
        <f t="shared" si="1128"/>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363927</v>
      </c>
      <c r="Z394" s="291">
        <f>SUMPRODUCT(G221:G376,Z221:Z376)</f>
        <v>226822.58600000001</v>
      </c>
      <c r="AA394" s="291">
        <f t="shared" ref="AA394:AL394" si="1129">IF(AA219="kw",SUMPRODUCT($N$221:$N$376,$R$221:$R$376,AA221:AA376),SUMPRODUCT($G$221:$G$376,AA221:AA376))</f>
        <v>60.889200000000002</v>
      </c>
      <c r="AB394" s="291">
        <f t="shared" si="1129"/>
        <v>0</v>
      </c>
      <c r="AC394" s="291">
        <f t="shared" si="1129"/>
        <v>0</v>
      </c>
      <c r="AD394" s="291">
        <f t="shared" si="1129"/>
        <v>0</v>
      </c>
      <c r="AE394" s="291">
        <f t="shared" si="1129"/>
        <v>0</v>
      </c>
      <c r="AF394" s="291">
        <f t="shared" si="1129"/>
        <v>0</v>
      </c>
      <c r="AG394" s="291">
        <f t="shared" si="1129"/>
        <v>0</v>
      </c>
      <c r="AH394" s="291">
        <f t="shared" si="1129"/>
        <v>0</v>
      </c>
      <c r="AI394" s="291">
        <f t="shared" si="1129"/>
        <v>0</v>
      </c>
      <c r="AJ394" s="291">
        <f t="shared" si="1129"/>
        <v>0</v>
      </c>
      <c r="AK394" s="291">
        <f t="shared" si="1129"/>
        <v>0</v>
      </c>
      <c r="AL394" s="291">
        <f t="shared" si="1129"/>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363927</v>
      </c>
      <c r="Z395" s="326">
        <f>SUMPRODUCT(H221:H376,Z221:Z376)</f>
        <v>226822.58600000001</v>
      </c>
      <c r="AA395" s="326">
        <f t="shared" ref="AA395:AL395" si="1130">IF(AA219="kw",SUMPRODUCT($N$221:$N$376,$S$221:$S$376,AA221:AA376),SUMPRODUCT($H$221:$H$376,AA221:AA376))</f>
        <v>60.889200000000002</v>
      </c>
      <c r="AB395" s="326">
        <f t="shared" si="1130"/>
        <v>0</v>
      </c>
      <c r="AC395" s="326">
        <f t="shared" si="1130"/>
        <v>0</v>
      </c>
      <c r="AD395" s="326">
        <f t="shared" si="1130"/>
        <v>0</v>
      </c>
      <c r="AE395" s="326">
        <f t="shared" si="1130"/>
        <v>0</v>
      </c>
      <c r="AF395" s="326">
        <f t="shared" si="1130"/>
        <v>0</v>
      </c>
      <c r="AG395" s="326">
        <f t="shared" si="1130"/>
        <v>0</v>
      </c>
      <c r="AH395" s="326">
        <f t="shared" si="1130"/>
        <v>0</v>
      </c>
      <c r="AI395" s="326">
        <f t="shared" si="1130"/>
        <v>0</v>
      </c>
      <c r="AJ395" s="326">
        <f t="shared" si="1130"/>
        <v>0</v>
      </c>
      <c r="AK395" s="326">
        <f t="shared" si="1130"/>
        <v>0</v>
      </c>
      <c r="AL395" s="326">
        <f t="shared" si="1130"/>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46" t="s">
        <v>211</v>
      </c>
      <c r="C400" s="848" t="s">
        <v>33</v>
      </c>
      <c r="D400" s="284" t="s">
        <v>422</v>
      </c>
      <c r="E400" s="850" t="s">
        <v>209</v>
      </c>
      <c r="F400" s="851"/>
      <c r="G400" s="851"/>
      <c r="H400" s="851"/>
      <c r="I400" s="851"/>
      <c r="J400" s="851"/>
      <c r="K400" s="851"/>
      <c r="L400" s="851"/>
      <c r="M400" s="852"/>
      <c r="N400" s="853" t="s">
        <v>213</v>
      </c>
      <c r="O400" s="284" t="s">
        <v>423</v>
      </c>
      <c r="P400" s="850" t="s">
        <v>212</v>
      </c>
      <c r="Q400" s="851"/>
      <c r="R400" s="851"/>
      <c r="S400" s="851"/>
      <c r="T400" s="851"/>
      <c r="U400" s="851"/>
      <c r="V400" s="851"/>
      <c r="W400" s="851"/>
      <c r="X400" s="852"/>
      <c r="Y400" s="843" t="s">
        <v>243</v>
      </c>
      <c r="Z400" s="844"/>
      <c r="AA400" s="844"/>
      <c r="AB400" s="844"/>
      <c r="AC400" s="844"/>
      <c r="AD400" s="844"/>
      <c r="AE400" s="844"/>
      <c r="AF400" s="844"/>
      <c r="AG400" s="844"/>
      <c r="AH400" s="844"/>
      <c r="AI400" s="844"/>
      <c r="AJ400" s="844"/>
      <c r="AK400" s="844"/>
      <c r="AL400" s="844"/>
      <c r="AM400" s="845"/>
    </row>
    <row r="401" spans="1:39" ht="61.5" customHeight="1">
      <c r="B401" s="847"/>
      <c r="C401" s="849"/>
      <c r="D401" s="285">
        <v>2017</v>
      </c>
      <c r="E401" s="285">
        <v>2018</v>
      </c>
      <c r="F401" s="285">
        <v>2019</v>
      </c>
      <c r="G401" s="285">
        <v>2020</v>
      </c>
      <c r="H401" s="285">
        <v>2021</v>
      </c>
      <c r="I401" s="285">
        <v>2022</v>
      </c>
      <c r="J401" s="285">
        <v>2023</v>
      </c>
      <c r="K401" s="285">
        <v>2024</v>
      </c>
      <c r="L401" s="285">
        <v>2025</v>
      </c>
      <c r="M401" s="285">
        <v>2026</v>
      </c>
      <c r="N401" s="85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1">Z404</f>
        <v>0</v>
      </c>
      <c r="AA405" s="411">
        <f t="shared" ref="AA405" si="1132">AA404</f>
        <v>0</v>
      </c>
      <c r="AB405" s="411">
        <f t="shared" ref="AB405" si="1133">AB404</f>
        <v>0</v>
      </c>
      <c r="AC405" s="411">
        <f t="shared" ref="AC405" si="1134">AC404</f>
        <v>0</v>
      </c>
      <c r="AD405" s="411">
        <f t="shared" ref="AD405" si="1135">AD404</f>
        <v>0</v>
      </c>
      <c r="AE405" s="411">
        <f t="shared" ref="AE405" si="1136">AE404</f>
        <v>0</v>
      </c>
      <c r="AF405" s="411">
        <f t="shared" ref="AF405" si="1137">AF404</f>
        <v>0</v>
      </c>
      <c r="AG405" s="411">
        <f t="shared" ref="AG405" si="1138">AG404</f>
        <v>0</v>
      </c>
      <c r="AH405" s="411">
        <f t="shared" ref="AH405" si="1139">AH404</f>
        <v>0</v>
      </c>
      <c r="AI405" s="411">
        <f t="shared" ref="AI405" si="1140">AI404</f>
        <v>0</v>
      </c>
      <c r="AJ405" s="411">
        <f t="shared" ref="AJ405" si="1141">AJ404</f>
        <v>0</v>
      </c>
      <c r="AK405" s="411">
        <f t="shared" ref="AK405" si="1142">AK404</f>
        <v>0</v>
      </c>
      <c r="AL405" s="411">
        <f t="shared" ref="AL405" si="1143">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4">Z407</f>
        <v>0</v>
      </c>
      <c r="AA408" s="411">
        <f t="shared" ref="AA408" si="1145">AA407</f>
        <v>0</v>
      </c>
      <c r="AB408" s="411">
        <f t="shared" ref="AB408" si="1146">AB407</f>
        <v>0</v>
      </c>
      <c r="AC408" s="411">
        <f t="shared" ref="AC408" si="1147">AC407</f>
        <v>0</v>
      </c>
      <c r="AD408" s="411">
        <f t="shared" ref="AD408" si="1148">AD407</f>
        <v>0</v>
      </c>
      <c r="AE408" s="411">
        <f t="shared" ref="AE408" si="1149">AE407</f>
        <v>0</v>
      </c>
      <c r="AF408" s="411">
        <f t="shared" ref="AF408" si="1150">AF407</f>
        <v>0</v>
      </c>
      <c r="AG408" s="411">
        <f t="shared" ref="AG408" si="1151">AG407</f>
        <v>0</v>
      </c>
      <c r="AH408" s="411">
        <f t="shared" ref="AH408" si="1152">AH407</f>
        <v>0</v>
      </c>
      <c r="AI408" s="411">
        <f t="shared" ref="AI408" si="1153">AI407</f>
        <v>0</v>
      </c>
      <c r="AJ408" s="411">
        <f t="shared" ref="AJ408" si="1154">AJ407</f>
        <v>0</v>
      </c>
      <c r="AK408" s="411">
        <f t="shared" ref="AK408" si="1155">AK407</f>
        <v>0</v>
      </c>
      <c r="AL408" s="411">
        <f t="shared" ref="AL408" si="1156">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57">Z410</f>
        <v>0</v>
      </c>
      <c r="AA411" s="411">
        <f t="shared" ref="AA411" si="1158">AA410</f>
        <v>0</v>
      </c>
      <c r="AB411" s="411">
        <f t="shared" ref="AB411" si="1159">AB410</f>
        <v>0</v>
      </c>
      <c r="AC411" s="411">
        <f t="shared" ref="AC411" si="1160">AC410</f>
        <v>0</v>
      </c>
      <c r="AD411" s="411">
        <f t="shared" ref="AD411" si="1161">AD410</f>
        <v>0</v>
      </c>
      <c r="AE411" s="411">
        <f t="shared" ref="AE411" si="1162">AE410</f>
        <v>0</v>
      </c>
      <c r="AF411" s="411">
        <f t="shared" ref="AF411" si="1163">AF410</f>
        <v>0</v>
      </c>
      <c r="AG411" s="411">
        <f t="shared" ref="AG411" si="1164">AG410</f>
        <v>0</v>
      </c>
      <c r="AH411" s="411">
        <f t="shared" ref="AH411" si="1165">AH410</f>
        <v>0</v>
      </c>
      <c r="AI411" s="411">
        <f t="shared" ref="AI411" si="1166">AI410</f>
        <v>0</v>
      </c>
      <c r="AJ411" s="411">
        <f t="shared" ref="AJ411" si="1167">AJ410</f>
        <v>0</v>
      </c>
      <c r="AK411" s="411">
        <f t="shared" ref="AK411" si="1168">AK410</f>
        <v>0</v>
      </c>
      <c r="AL411" s="411">
        <f t="shared" ref="AL411" si="1169">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0">Z413</f>
        <v>0</v>
      </c>
      <c r="AA414" s="411">
        <f t="shared" ref="AA414" si="1171">AA413</f>
        <v>0</v>
      </c>
      <c r="AB414" s="411">
        <f t="shared" ref="AB414" si="1172">AB413</f>
        <v>0</v>
      </c>
      <c r="AC414" s="411">
        <f t="shared" ref="AC414" si="1173">AC413</f>
        <v>0</v>
      </c>
      <c r="AD414" s="411">
        <f t="shared" ref="AD414" si="1174">AD413</f>
        <v>0</v>
      </c>
      <c r="AE414" s="411">
        <f t="shared" ref="AE414" si="1175">AE413</f>
        <v>0</v>
      </c>
      <c r="AF414" s="411">
        <f t="shared" ref="AF414" si="1176">AF413</f>
        <v>0</v>
      </c>
      <c r="AG414" s="411">
        <f t="shared" ref="AG414" si="1177">AG413</f>
        <v>0</v>
      </c>
      <c r="AH414" s="411">
        <f t="shared" ref="AH414" si="1178">AH413</f>
        <v>0</v>
      </c>
      <c r="AI414" s="411">
        <f t="shared" ref="AI414" si="1179">AI413</f>
        <v>0</v>
      </c>
      <c r="AJ414" s="411">
        <f t="shared" ref="AJ414" si="1180">AJ413</f>
        <v>0</v>
      </c>
      <c r="AK414" s="411">
        <f t="shared" ref="AK414" si="1181">AK413</f>
        <v>0</v>
      </c>
      <c r="AL414" s="411">
        <f t="shared" ref="AL414" si="1182">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3">Z416</f>
        <v>0</v>
      </c>
      <c r="AA417" s="411">
        <f t="shared" ref="AA417" si="1184">AA416</f>
        <v>0</v>
      </c>
      <c r="AB417" s="411">
        <f t="shared" ref="AB417" si="1185">AB416</f>
        <v>0</v>
      </c>
      <c r="AC417" s="411">
        <f t="shared" ref="AC417" si="1186">AC416</f>
        <v>0</v>
      </c>
      <c r="AD417" s="411">
        <f t="shared" ref="AD417" si="1187">AD416</f>
        <v>0</v>
      </c>
      <c r="AE417" s="411">
        <f t="shared" ref="AE417" si="1188">AE416</f>
        <v>0</v>
      </c>
      <c r="AF417" s="411">
        <f t="shared" ref="AF417" si="1189">AF416</f>
        <v>0</v>
      </c>
      <c r="AG417" s="411">
        <f t="shared" ref="AG417" si="1190">AG416</f>
        <v>0</v>
      </c>
      <c r="AH417" s="411">
        <f t="shared" ref="AH417" si="1191">AH416</f>
        <v>0</v>
      </c>
      <c r="AI417" s="411">
        <f t="shared" ref="AI417" si="1192">AI416</f>
        <v>0</v>
      </c>
      <c r="AJ417" s="411">
        <f t="shared" ref="AJ417" si="1193">AJ416</f>
        <v>0</v>
      </c>
      <c r="AK417" s="411">
        <f t="shared" ref="AK417" si="1194">AK416</f>
        <v>0</v>
      </c>
      <c r="AL417" s="411">
        <f t="shared" ref="AL417" si="1195">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6">Z420</f>
        <v>0</v>
      </c>
      <c r="AA421" s="411">
        <f t="shared" ref="AA421" si="1197">AA420</f>
        <v>0</v>
      </c>
      <c r="AB421" s="411">
        <f t="shared" ref="AB421" si="1198">AB420</f>
        <v>0</v>
      </c>
      <c r="AC421" s="411">
        <f t="shared" ref="AC421" si="1199">AC420</f>
        <v>0</v>
      </c>
      <c r="AD421" s="411">
        <f t="shared" ref="AD421" si="1200">AD420</f>
        <v>0</v>
      </c>
      <c r="AE421" s="411">
        <f t="shared" ref="AE421" si="1201">AE420</f>
        <v>0</v>
      </c>
      <c r="AF421" s="411">
        <f t="shared" ref="AF421" si="1202">AF420</f>
        <v>0</v>
      </c>
      <c r="AG421" s="411">
        <f t="shared" ref="AG421" si="1203">AG420</f>
        <v>0</v>
      </c>
      <c r="AH421" s="411">
        <f t="shared" ref="AH421" si="1204">AH420</f>
        <v>0</v>
      </c>
      <c r="AI421" s="411">
        <f t="shared" ref="AI421" si="1205">AI420</f>
        <v>0</v>
      </c>
      <c r="AJ421" s="411">
        <f t="shared" ref="AJ421" si="1206">AJ420</f>
        <v>0</v>
      </c>
      <c r="AK421" s="411">
        <f t="shared" ref="AK421" si="1207">AK420</f>
        <v>0</v>
      </c>
      <c r="AL421" s="411">
        <f t="shared" ref="AL421" si="1208">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09">Z423</f>
        <v>0</v>
      </c>
      <c r="AA424" s="411">
        <f t="shared" ref="AA424" si="1210">AA423</f>
        <v>0</v>
      </c>
      <c r="AB424" s="411">
        <f t="shared" ref="AB424" si="1211">AB423</f>
        <v>0</v>
      </c>
      <c r="AC424" s="411">
        <f t="shared" ref="AC424" si="1212">AC423</f>
        <v>0</v>
      </c>
      <c r="AD424" s="411">
        <f t="shared" ref="AD424" si="1213">AD423</f>
        <v>0</v>
      </c>
      <c r="AE424" s="411">
        <f t="shared" ref="AE424" si="1214">AE423</f>
        <v>0</v>
      </c>
      <c r="AF424" s="411">
        <f t="shared" ref="AF424" si="1215">AF423</f>
        <v>0</v>
      </c>
      <c r="AG424" s="411">
        <f t="shared" ref="AG424" si="1216">AG423</f>
        <v>0</v>
      </c>
      <c r="AH424" s="411">
        <f t="shared" ref="AH424" si="1217">AH423</f>
        <v>0</v>
      </c>
      <c r="AI424" s="411">
        <f t="shared" ref="AI424" si="1218">AI423</f>
        <v>0</v>
      </c>
      <c r="AJ424" s="411">
        <f t="shared" ref="AJ424" si="1219">AJ423</f>
        <v>0</v>
      </c>
      <c r="AK424" s="411">
        <f t="shared" ref="AK424" si="1220">AK423</f>
        <v>0</v>
      </c>
      <c r="AL424" s="411">
        <f t="shared" ref="AL424" si="1221">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2">Z426</f>
        <v>0</v>
      </c>
      <c r="AA427" s="411">
        <f t="shared" ref="AA427" si="1223">AA426</f>
        <v>0</v>
      </c>
      <c r="AB427" s="411">
        <f t="shared" ref="AB427" si="1224">AB426</f>
        <v>0</v>
      </c>
      <c r="AC427" s="411">
        <f t="shared" ref="AC427" si="1225">AC426</f>
        <v>0</v>
      </c>
      <c r="AD427" s="411">
        <f t="shared" ref="AD427" si="1226">AD426</f>
        <v>0</v>
      </c>
      <c r="AE427" s="411">
        <f t="shared" ref="AE427" si="1227">AE426</f>
        <v>0</v>
      </c>
      <c r="AF427" s="411">
        <f t="shared" ref="AF427" si="1228">AF426</f>
        <v>0</v>
      </c>
      <c r="AG427" s="411">
        <f t="shared" ref="AG427" si="1229">AG426</f>
        <v>0</v>
      </c>
      <c r="AH427" s="411">
        <f t="shared" ref="AH427" si="1230">AH426</f>
        <v>0</v>
      </c>
      <c r="AI427" s="411">
        <f t="shared" ref="AI427" si="1231">AI426</f>
        <v>0</v>
      </c>
      <c r="AJ427" s="411">
        <f t="shared" ref="AJ427" si="1232">AJ426</f>
        <v>0</v>
      </c>
      <c r="AK427" s="411">
        <f t="shared" ref="AK427" si="1233">AK426</f>
        <v>0</v>
      </c>
      <c r="AL427" s="411">
        <f t="shared" ref="AL427" si="1234">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5">Z429</f>
        <v>0</v>
      </c>
      <c r="AA430" s="411">
        <f t="shared" ref="AA430" si="1236">AA429</f>
        <v>0</v>
      </c>
      <c r="AB430" s="411">
        <f t="shared" ref="AB430" si="1237">AB429</f>
        <v>0</v>
      </c>
      <c r="AC430" s="411">
        <f t="shared" ref="AC430" si="1238">AC429</f>
        <v>0</v>
      </c>
      <c r="AD430" s="411">
        <f t="shared" ref="AD430" si="1239">AD429</f>
        <v>0</v>
      </c>
      <c r="AE430" s="411">
        <f t="shared" ref="AE430" si="1240">AE429</f>
        <v>0</v>
      </c>
      <c r="AF430" s="411">
        <f t="shared" ref="AF430" si="1241">AF429</f>
        <v>0</v>
      </c>
      <c r="AG430" s="411">
        <f t="shared" ref="AG430" si="1242">AG429</f>
        <v>0</v>
      </c>
      <c r="AH430" s="411">
        <f t="shared" ref="AH430" si="1243">AH429</f>
        <v>0</v>
      </c>
      <c r="AI430" s="411">
        <f t="shared" ref="AI430" si="1244">AI429</f>
        <v>0</v>
      </c>
      <c r="AJ430" s="411">
        <f t="shared" ref="AJ430" si="1245">AJ429</f>
        <v>0</v>
      </c>
      <c r="AK430" s="411">
        <f t="shared" ref="AK430" si="1246">AK429</f>
        <v>0</v>
      </c>
      <c r="AL430" s="411">
        <f t="shared" ref="AL430" si="1247">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48">Z432</f>
        <v>0</v>
      </c>
      <c r="AA433" s="411">
        <f t="shared" ref="AA433" si="1249">AA432</f>
        <v>0</v>
      </c>
      <c r="AB433" s="411">
        <f t="shared" ref="AB433" si="1250">AB432</f>
        <v>0</v>
      </c>
      <c r="AC433" s="411">
        <f t="shared" ref="AC433" si="1251">AC432</f>
        <v>0</v>
      </c>
      <c r="AD433" s="411">
        <f t="shared" ref="AD433" si="1252">AD432</f>
        <v>0</v>
      </c>
      <c r="AE433" s="411">
        <f t="shared" ref="AE433" si="1253">AE432</f>
        <v>0</v>
      </c>
      <c r="AF433" s="411">
        <f t="shared" ref="AF433" si="1254">AF432</f>
        <v>0</v>
      </c>
      <c r="AG433" s="411">
        <f t="shared" ref="AG433" si="1255">AG432</f>
        <v>0</v>
      </c>
      <c r="AH433" s="411">
        <f t="shared" ref="AH433" si="1256">AH432</f>
        <v>0</v>
      </c>
      <c r="AI433" s="411">
        <f t="shared" ref="AI433" si="1257">AI432</f>
        <v>0</v>
      </c>
      <c r="AJ433" s="411">
        <f t="shared" ref="AJ433" si="1258">AJ432</f>
        <v>0</v>
      </c>
      <c r="AK433" s="411">
        <f t="shared" ref="AK433" si="1259">AK432</f>
        <v>0</v>
      </c>
      <c r="AL433" s="411">
        <f t="shared" ref="AL433" si="1260">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1">Z436</f>
        <v>0</v>
      </c>
      <c r="AA437" s="411">
        <f t="shared" ref="AA437" si="1262">AA436</f>
        <v>0</v>
      </c>
      <c r="AB437" s="411">
        <f t="shared" ref="AB437" si="1263">AB436</f>
        <v>0</v>
      </c>
      <c r="AC437" s="411">
        <f t="shared" ref="AC437" si="1264">AC436</f>
        <v>0</v>
      </c>
      <c r="AD437" s="411">
        <f t="shared" ref="AD437" si="1265">AD436</f>
        <v>0</v>
      </c>
      <c r="AE437" s="411">
        <f t="shared" ref="AE437" si="1266">AE436</f>
        <v>0</v>
      </c>
      <c r="AF437" s="411">
        <f t="shared" ref="AF437" si="1267">AF436</f>
        <v>0</v>
      </c>
      <c r="AG437" s="411">
        <f t="shared" ref="AG437" si="1268">AG436</f>
        <v>0</v>
      </c>
      <c r="AH437" s="411">
        <f t="shared" ref="AH437" si="1269">AH436</f>
        <v>0</v>
      </c>
      <c r="AI437" s="411">
        <f t="shared" ref="AI437" si="1270">AI436</f>
        <v>0</v>
      </c>
      <c r="AJ437" s="411">
        <f t="shared" ref="AJ437" si="1271">AJ436</f>
        <v>0</v>
      </c>
      <c r="AK437" s="411">
        <f t="shared" ref="AK437" si="1272">AK436</f>
        <v>0</v>
      </c>
      <c r="AL437" s="411">
        <f t="shared" ref="AL437" si="1273">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4">Z439</f>
        <v>0</v>
      </c>
      <c r="AA440" s="411">
        <f t="shared" ref="AA440" si="1275">AA439</f>
        <v>0</v>
      </c>
      <c r="AB440" s="411">
        <f t="shared" ref="AB440" si="1276">AB439</f>
        <v>0</v>
      </c>
      <c r="AC440" s="411">
        <f t="shared" ref="AC440" si="1277">AC439</f>
        <v>0</v>
      </c>
      <c r="AD440" s="411">
        <f t="shared" ref="AD440" si="1278">AD439</f>
        <v>0</v>
      </c>
      <c r="AE440" s="411">
        <f t="shared" ref="AE440" si="1279">AE439</f>
        <v>0</v>
      </c>
      <c r="AF440" s="411">
        <f t="shared" ref="AF440" si="1280">AF439</f>
        <v>0</v>
      </c>
      <c r="AG440" s="411">
        <f t="shared" ref="AG440" si="1281">AG439</f>
        <v>0</v>
      </c>
      <c r="AH440" s="411">
        <f t="shared" ref="AH440" si="1282">AH439</f>
        <v>0</v>
      </c>
      <c r="AI440" s="411">
        <f t="shared" ref="AI440" si="1283">AI439</f>
        <v>0</v>
      </c>
      <c r="AJ440" s="411">
        <f t="shared" ref="AJ440" si="1284">AJ439</f>
        <v>0</v>
      </c>
      <c r="AK440" s="411">
        <f t="shared" ref="AK440" si="1285">AK439</f>
        <v>0</v>
      </c>
      <c r="AL440" s="411">
        <f t="shared" ref="AL440" si="1286">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87">Z442</f>
        <v>0</v>
      </c>
      <c r="AA443" s="411">
        <f t="shared" ref="AA443" si="1288">AA442</f>
        <v>0</v>
      </c>
      <c r="AB443" s="411">
        <f t="shared" ref="AB443" si="1289">AB442</f>
        <v>0</v>
      </c>
      <c r="AC443" s="411">
        <f t="shared" ref="AC443" si="1290">AC442</f>
        <v>0</v>
      </c>
      <c r="AD443" s="411">
        <f t="shared" ref="AD443" si="1291">AD442</f>
        <v>0</v>
      </c>
      <c r="AE443" s="411">
        <f t="shared" ref="AE443" si="1292">AE442</f>
        <v>0</v>
      </c>
      <c r="AF443" s="411">
        <f t="shared" ref="AF443" si="1293">AF442</f>
        <v>0</v>
      </c>
      <c r="AG443" s="411">
        <f t="shared" ref="AG443" si="1294">AG442</f>
        <v>0</v>
      </c>
      <c r="AH443" s="411">
        <f t="shared" ref="AH443" si="1295">AH442</f>
        <v>0</v>
      </c>
      <c r="AI443" s="411">
        <f t="shared" ref="AI443" si="1296">AI442</f>
        <v>0</v>
      </c>
      <c r="AJ443" s="411">
        <f t="shared" ref="AJ443" si="1297">AJ442</f>
        <v>0</v>
      </c>
      <c r="AK443" s="411">
        <f t="shared" ref="AK443" si="1298">AK442</f>
        <v>0</v>
      </c>
      <c r="AL443" s="411">
        <f t="shared" ref="AL443" si="1299">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0">Z446</f>
        <v>0</v>
      </c>
      <c r="AA447" s="411">
        <f t="shared" ref="AA447" si="1301">AA446</f>
        <v>0</v>
      </c>
      <c r="AB447" s="411">
        <f t="shared" ref="AB447" si="1302">AB446</f>
        <v>0</v>
      </c>
      <c r="AC447" s="411">
        <f t="shared" ref="AC447" si="1303">AC446</f>
        <v>0</v>
      </c>
      <c r="AD447" s="411">
        <f t="shared" ref="AD447" si="1304">AD446</f>
        <v>0</v>
      </c>
      <c r="AE447" s="411">
        <f t="shared" ref="AE447" si="1305">AE446</f>
        <v>0</v>
      </c>
      <c r="AF447" s="411">
        <f t="shared" ref="AF447" si="1306">AF446</f>
        <v>0</v>
      </c>
      <c r="AG447" s="411">
        <f t="shared" ref="AG447" si="1307">AG446</f>
        <v>0</v>
      </c>
      <c r="AH447" s="411">
        <f t="shared" ref="AH447" si="1308">AH446</f>
        <v>0</v>
      </c>
      <c r="AI447" s="411">
        <f t="shared" ref="AI447" si="1309">AI446</f>
        <v>0</v>
      </c>
      <c r="AJ447" s="411">
        <f t="shared" ref="AJ447" si="1310">AJ446</f>
        <v>0</v>
      </c>
      <c r="AK447" s="411">
        <f t="shared" ref="AK447" si="1311">AK446</f>
        <v>0</v>
      </c>
      <c r="AL447" s="411">
        <f t="shared" ref="AL447" si="1312">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3">Z450</f>
        <v>0</v>
      </c>
      <c r="AA451" s="411">
        <f t="shared" si="1313"/>
        <v>0</v>
      </c>
      <c r="AB451" s="411">
        <f t="shared" si="1313"/>
        <v>0</v>
      </c>
      <c r="AC451" s="411">
        <f t="shared" si="1313"/>
        <v>0</v>
      </c>
      <c r="AD451" s="411">
        <f t="shared" si="1313"/>
        <v>0</v>
      </c>
      <c r="AE451" s="411">
        <f t="shared" si="1313"/>
        <v>0</v>
      </c>
      <c r="AF451" s="411">
        <f t="shared" si="1313"/>
        <v>0</v>
      </c>
      <c r="AG451" s="411">
        <f t="shared" si="1313"/>
        <v>0</v>
      </c>
      <c r="AH451" s="411">
        <f t="shared" si="1313"/>
        <v>0</v>
      </c>
      <c r="AI451" s="411">
        <f t="shared" si="1313"/>
        <v>0</v>
      </c>
      <c r="AJ451" s="411">
        <f t="shared" si="1313"/>
        <v>0</v>
      </c>
      <c r="AK451" s="411">
        <f t="shared" si="1313"/>
        <v>0</v>
      </c>
      <c r="AL451" s="411">
        <f t="shared" si="1313"/>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4">Z453</f>
        <v>0</v>
      </c>
      <c r="AA454" s="411">
        <f t="shared" si="1314"/>
        <v>0</v>
      </c>
      <c r="AB454" s="411">
        <f t="shared" si="1314"/>
        <v>0</v>
      </c>
      <c r="AC454" s="411">
        <f t="shared" si="1314"/>
        <v>0</v>
      </c>
      <c r="AD454" s="411">
        <f t="shared" si="1314"/>
        <v>0</v>
      </c>
      <c r="AE454" s="411">
        <f t="shared" si="1314"/>
        <v>0</v>
      </c>
      <c r="AF454" s="411">
        <f t="shared" si="1314"/>
        <v>0</v>
      </c>
      <c r="AG454" s="411">
        <f t="shared" si="1314"/>
        <v>0</v>
      </c>
      <c r="AH454" s="411">
        <f t="shared" si="1314"/>
        <v>0</v>
      </c>
      <c r="AI454" s="411">
        <f t="shared" si="1314"/>
        <v>0</v>
      </c>
      <c r="AJ454" s="411">
        <f t="shared" si="1314"/>
        <v>0</v>
      </c>
      <c r="AK454" s="411">
        <f t="shared" si="1314"/>
        <v>0</v>
      </c>
      <c r="AL454" s="411">
        <f t="shared" si="1314"/>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5">Z457</f>
        <v>0</v>
      </c>
      <c r="AA458" s="411">
        <f t="shared" si="1315"/>
        <v>0</v>
      </c>
      <c r="AB458" s="411">
        <f t="shared" si="1315"/>
        <v>0</v>
      </c>
      <c r="AC458" s="411">
        <f t="shared" si="1315"/>
        <v>0</v>
      </c>
      <c r="AD458" s="411">
        <f t="shared" si="1315"/>
        <v>0</v>
      </c>
      <c r="AE458" s="411">
        <f t="shared" si="1315"/>
        <v>0</v>
      </c>
      <c r="AF458" s="411">
        <f t="shared" si="1315"/>
        <v>0</v>
      </c>
      <c r="AG458" s="411">
        <f t="shared" si="1315"/>
        <v>0</v>
      </c>
      <c r="AH458" s="411">
        <f t="shared" si="1315"/>
        <v>0</v>
      </c>
      <c r="AI458" s="411">
        <f t="shared" si="1315"/>
        <v>0</v>
      </c>
      <c r="AJ458" s="411">
        <f t="shared" si="1315"/>
        <v>0</v>
      </c>
      <c r="AK458" s="411">
        <f t="shared" si="1315"/>
        <v>0</v>
      </c>
      <c r="AL458" s="411">
        <f t="shared" si="1315"/>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6">Z460</f>
        <v>0</v>
      </c>
      <c r="AA461" s="411">
        <f t="shared" si="1316"/>
        <v>0</v>
      </c>
      <c r="AB461" s="411">
        <f t="shared" si="1316"/>
        <v>0</v>
      </c>
      <c r="AC461" s="411">
        <f t="shared" si="1316"/>
        <v>0</v>
      </c>
      <c r="AD461" s="411">
        <f t="shared" si="1316"/>
        <v>0</v>
      </c>
      <c r="AE461" s="411">
        <f t="shared" si="1316"/>
        <v>0</v>
      </c>
      <c r="AF461" s="411">
        <f t="shared" si="1316"/>
        <v>0</v>
      </c>
      <c r="AG461" s="411">
        <f t="shared" si="1316"/>
        <v>0</v>
      </c>
      <c r="AH461" s="411">
        <f t="shared" si="1316"/>
        <v>0</v>
      </c>
      <c r="AI461" s="411">
        <f t="shared" si="1316"/>
        <v>0</v>
      </c>
      <c r="AJ461" s="411">
        <f t="shared" si="1316"/>
        <v>0</v>
      </c>
      <c r="AK461" s="411">
        <f t="shared" si="1316"/>
        <v>0</v>
      </c>
      <c r="AL461" s="411">
        <f t="shared" si="1316"/>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17">Z463</f>
        <v>0</v>
      </c>
      <c r="AA464" s="411">
        <f t="shared" si="1317"/>
        <v>0</v>
      </c>
      <c r="AB464" s="411">
        <f t="shared" si="1317"/>
        <v>0</v>
      </c>
      <c r="AC464" s="411">
        <f t="shared" si="1317"/>
        <v>0</v>
      </c>
      <c r="AD464" s="411">
        <f t="shared" si="1317"/>
        <v>0</v>
      </c>
      <c r="AE464" s="411">
        <f t="shared" si="1317"/>
        <v>0</v>
      </c>
      <c r="AF464" s="411">
        <f t="shared" si="1317"/>
        <v>0</v>
      </c>
      <c r="AG464" s="411">
        <f t="shared" si="1317"/>
        <v>0</v>
      </c>
      <c r="AH464" s="411">
        <f t="shared" si="1317"/>
        <v>0</v>
      </c>
      <c r="AI464" s="411">
        <f t="shared" si="1317"/>
        <v>0</v>
      </c>
      <c r="AJ464" s="411">
        <f t="shared" si="1317"/>
        <v>0</v>
      </c>
      <c r="AK464" s="411">
        <f t="shared" si="1317"/>
        <v>0</v>
      </c>
      <c r="AL464" s="411">
        <f t="shared" si="1317"/>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18">Y466</f>
        <v>0</v>
      </c>
      <c r="Z467" s="411">
        <f t="shared" si="1318"/>
        <v>0</v>
      </c>
      <c r="AA467" s="411">
        <f t="shared" si="1318"/>
        <v>0</v>
      </c>
      <c r="AB467" s="411">
        <f t="shared" si="1318"/>
        <v>0</v>
      </c>
      <c r="AC467" s="411">
        <f t="shared" si="1318"/>
        <v>0</v>
      </c>
      <c r="AD467" s="411">
        <f t="shared" si="1318"/>
        <v>0</v>
      </c>
      <c r="AE467" s="411">
        <f t="shared" si="1318"/>
        <v>0</v>
      </c>
      <c r="AF467" s="411">
        <f t="shared" si="1318"/>
        <v>0</v>
      </c>
      <c r="AG467" s="411">
        <f t="shared" si="1318"/>
        <v>0</v>
      </c>
      <c r="AH467" s="411">
        <f t="shared" si="1318"/>
        <v>0</v>
      </c>
      <c r="AI467" s="411">
        <f t="shared" si="1318"/>
        <v>0</v>
      </c>
      <c r="AJ467" s="411">
        <f t="shared" si="1318"/>
        <v>0</v>
      </c>
      <c r="AK467" s="411">
        <f t="shared" si="1318"/>
        <v>0</v>
      </c>
      <c r="AL467" s="411">
        <f t="shared" si="1318"/>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v>353831</v>
      </c>
      <c r="E471" s="295">
        <v>284786</v>
      </c>
      <c r="F471" s="295">
        <v>284786</v>
      </c>
      <c r="G471" s="295">
        <v>284786</v>
      </c>
      <c r="H471" s="295">
        <v>284786</v>
      </c>
      <c r="I471" s="295">
        <v>284786</v>
      </c>
      <c r="J471" s="295">
        <v>284786</v>
      </c>
      <c r="K471" s="295">
        <v>284784</v>
      </c>
      <c r="L471" s="295">
        <v>284784</v>
      </c>
      <c r="M471" s="295">
        <v>284077</v>
      </c>
      <c r="N471" s="291"/>
      <c r="O471" s="295">
        <v>25</v>
      </c>
      <c r="P471" s="295">
        <v>20</v>
      </c>
      <c r="Q471" s="295">
        <v>20</v>
      </c>
      <c r="R471" s="295">
        <v>20</v>
      </c>
      <c r="S471" s="295">
        <v>20</v>
      </c>
      <c r="T471" s="295">
        <v>20</v>
      </c>
      <c r="U471" s="295">
        <v>20</v>
      </c>
      <c r="V471" s="295">
        <v>20</v>
      </c>
      <c r="W471" s="295">
        <v>20</v>
      </c>
      <c r="X471" s="295">
        <v>20</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v>413.13489263324323</v>
      </c>
      <c r="E472" s="295">
        <v>410</v>
      </c>
      <c r="F472" s="295">
        <v>410</v>
      </c>
      <c r="G472" s="295">
        <v>410</v>
      </c>
      <c r="H472" s="295">
        <v>410</v>
      </c>
      <c r="I472" s="295">
        <v>410</v>
      </c>
      <c r="J472" s="295">
        <v>410</v>
      </c>
      <c r="K472" s="295">
        <v>410</v>
      </c>
      <c r="L472" s="295">
        <v>410</v>
      </c>
      <c r="M472" s="295">
        <v>410</v>
      </c>
      <c r="N472" s="291"/>
      <c r="O472" s="295"/>
      <c r="P472" s="295"/>
      <c r="Q472" s="295"/>
      <c r="R472" s="295"/>
      <c r="S472" s="295"/>
      <c r="T472" s="295"/>
      <c r="U472" s="295"/>
      <c r="V472" s="295"/>
      <c r="W472" s="295"/>
      <c r="X472" s="295"/>
      <c r="Y472" s="411">
        <v>1</v>
      </c>
      <c r="Z472" s="411">
        <f t="shared" ref="Z472" si="1319">Z471</f>
        <v>0</v>
      </c>
      <c r="AA472" s="411">
        <f t="shared" ref="AA472" si="1320">AA471</f>
        <v>0</v>
      </c>
      <c r="AB472" s="411">
        <f t="shared" ref="AB472" si="1321">AB471</f>
        <v>0</v>
      </c>
      <c r="AC472" s="411">
        <f t="shared" ref="AC472" si="1322">AC471</f>
        <v>0</v>
      </c>
      <c r="AD472" s="411">
        <f t="shared" ref="AD472" si="1323">AD471</f>
        <v>0</v>
      </c>
      <c r="AE472" s="411">
        <f t="shared" ref="AE472" si="1324">AE471</f>
        <v>0</v>
      </c>
      <c r="AF472" s="411">
        <f t="shared" ref="AF472" si="1325">AF471</f>
        <v>0</v>
      </c>
      <c r="AG472" s="411">
        <f t="shared" ref="AG472" si="1326">AG471</f>
        <v>0</v>
      </c>
      <c r="AH472" s="411">
        <f t="shared" ref="AH472" si="1327">AH471</f>
        <v>0</v>
      </c>
      <c r="AI472" s="411">
        <f t="shared" ref="AI472" si="1328">AI471</f>
        <v>0</v>
      </c>
      <c r="AJ472" s="411">
        <f t="shared" ref="AJ472" si="1329">AJ471</f>
        <v>0</v>
      </c>
      <c r="AK472" s="411">
        <f t="shared" ref="AK472" si="1330">AK471</f>
        <v>0</v>
      </c>
      <c r="AL472" s="411">
        <f t="shared" ref="AL472" si="1331">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15" outlineLevel="1">
      <c r="A474" s="532">
        <v>21</v>
      </c>
      <c r="B474" s="428" t="s">
        <v>751</v>
      </c>
      <c r="C474" s="291" t="s">
        <v>25</v>
      </c>
      <c r="D474" s="295">
        <v>296767</v>
      </c>
      <c r="E474" s="295">
        <v>214915</v>
      </c>
      <c r="F474" s="295">
        <v>214915</v>
      </c>
      <c r="G474" s="295">
        <v>214915</v>
      </c>
      <c r="H474" s="295">
        <v>214915</v>
      </c>
      <c r="I474" s="295">
        <v>214915</v>
      </c>
      <c r="J474" s="295">
        <v>214915</v>
      </c>
      <c r="K474" s="295">
        <v>214911</v>
      </c>
      <c r="L474" s="295">
        <v>214911</v>
      </c>
      <c r="M474" s="295">
        <v>214911</v>
      </c>
      <c r="N474" s="291"/>
      <c r="O474" s="295">
        <v>20</v>
      </c>
      <c r="P474" s="295">
        <v>15</v>
      </c>
      <c r="Q474" s="295">
        <v>15</v>
      </c>
      <c r="R474" s="295">
        <v>15</v>
      </c>
      <c r="S474" s="295">
        <v>15</v>
      </c>
      <c r="T474" s="295">
        <v>15</v>
      </c>
      <c r="U474" s="295">
        <v>15</v>
      </c>
      <c r="V474" s="295">
        <v>15</v>
      </c>
      <c r="W474" s="295">
        <v>15</v>
      </c>
      <c r="X474" s="295">
        <v>15</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AL475" si="1332">Z474</f>
        <v>0</v>
      </c>
      <c r="AA475" s="411">
        <f t="shared" si="1332"/>
        <v>0</v>
      </c>
      <c r="AB475" s="411">
        <f t="shared" si="1332"/>
        <v>0</v>
      </c>
      <c r="AC475" s="411">
        <f t="shared" si="1332"/>
        <v>0</v>
      </c>
      <c r="AD475" s="411">
        <f t="shared" si="1332"/>
        <v>0</v>
      </c>
      <c r="AE475" s="411">
        <f t="shared" si="1332"/>
        <v>0</v>
      </c>
      <c r="AF475" s="411">
        <f t="shared" si="1332"/>
        <v>0</v>
      </c>
      <c r="AG475" s="411">
        <f t="shared" si="1332"/>
        <v>0</v>
      </c>
      <c r="AH475" s="411">
        <f t="shared" si="1332"/>
        <v>0</v>
      </c>
      <c r="AI475" s="411">
        <f t="shared" si="1332"/>
        <v>0</v>
      </c>
      <c r="AJ475" s="411">
        <f t="shared" si="1332"/>
        <v>0</v>
      </c>
      <c r="AK475" s="411">
        <f t="shared" si="1332"/>
        <v>0</v>
      </c>
      <c r="AL475" s="411">
        <f t="shared" si="1332"/>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22</v>
      </c>
      <c r="B477" s="428" t="s">
        <v>114</v>
      </c>
      <c r="C477" s="291" t="s">
        <v>25</v>
      </c>
      <c r="D477" s="295">
        <v>92992</v>
      </c>
      <c r="E477" s="295">
        <v>92992</v>
      </c>
      <c r="F477" s="295">
        <v>92992</v>
      </c>
      <c r="G477" s="295">
        <v>92992</v>
      </c>
      <c r="H477" s="295">
        <v>92992</v>
      </c>
      <c r="I477" s="295">
        <v>92992</v>
      </c>
      <c r="J477" s="295">
        <v>92992</v>
      </c>
      <c r="K477" s="295">
        <v>92992</v>
      </c>
      <c r="L477" s="295">
        <v>92992</v>
      </c>
      <c r="M477" s="295">
        <v>92992</v>
      </c>
      <c r="N477" s="291"/>
      <c r="O477" s="295">
        <v>25</v>
      </c>
      <c r="P477" s="295">
        <v>25</v>
      </c>
      <c r="Q477" s="295">
        <v>25</v>
      </c>
      <c r="R477" s="295">
        <v>25</v>
      </c>
      <c r="S477" s="295">
        <v>25</v>
      </c>
      <c r="T477" s="295">
        <v>25</v>
      </c>
      <c r="U477" s="295">
        <v>25</v>
      </c>
      <c r="V477" s="295">
        <v>25</v>
      </c>
      <c r="W477" s="295">
        <v>25</v>
      </c>
      <c r="X477" s="295">
        <v>25</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308</v>
      </c>
      <c r="C478" s="291" t="s">
        <v>163</v>
      </c>
      <c r="D478" s="295">
        <v>8680.6872550758999</v>
      </c>
      <c r="E478" s="295">
        <v>8680.6872550758999</v>
      </c>
      <c r="F478" s="295">
        <v>8680.6872550758999</v>
      </c>
      <c r="G478" s="295">
        <v>8680.6872550758999</v>
      </c>
      <c r="H478" s="295">
        <v>8680.6872550758999</v>
      </c>
      <c r="I478" s="295">
        <v>8680.6872550758999</v>
      </c>
      <c r="J478" s="295">
        <v>8680.6872550758999</v>
      </c>
      <c r="K478" s="295">
        <v>8680.6872550758999</v>
      </c>
      <c r="L478" s="295">
        <v>8680.6872550758999</v>
      </c>
      <c r="M478" s="295">
        <v>8680.6872550758999</v>
      </c>
      <c r="N478" s="291"/>
      <c r="O478" s="295"/>
      <c r="P478" s="295"/>
      <c r="Q478" s="295"/>
      <c r="R478" s="295"/>
      <c r="S478" s="295"/>
      <c r="T478" s="295"/>
      <c r="U478" s="295"/>
      <c r="V478" s="295"/>
      <c r="W478" s="295"/>
      <c r="X478" s="295"/>
      <c r="Y478" s="411">
        <f>Y477</f>
        <v>1</v>
      </c>
      <c r="Z478" s="411">
        <f t="shared" ref="Z478" si="1333">Z477</f>
        <v>0</v>
      </c>
      <c r="AA478" s="411">
        <f t="shared" ref="AA478" si="1334">AA477</f>
        <v>0</v>
      </c>
      <c r="AB478" s="411">
        <f t="shared" ref="AB478" si="1335">AB477</f>
        <v>0</v>
      </c>
      <c r="AC478" s="411">
        <f t="shared" ref="AC478" si="1336">AC477</f>
        <v>0</v>
      </c>
      <c r="AD478" s="411">
        <f t="shared" ref="AD478" si="1337">AD477</f>
        <v>0</v>
      </c>
      <c r="AE478" s="411">
        <f t="shared" ref="AE478" si="1338">AE477</f>
        <v>0</v>
      </c>
      <c r="AF478" s="411">
        <f t="shared" ref="AF478" si="1339">AF477</f>
        <v>0</v>
      </c>
      <c r="AG478" s="411">
        <f t="shared" ref="AG478" si="1340">AG477</f>
        <v>0</v>
      </c>
      <c r="AH478" s="411">
        <f t="shared" ref="AH478" si="1341">AH477</f>
        <v>0</v>
      </c>
      <c r="AI478" s="411">
        <f t="shared" ref="AI478" si="1342">AI477</f>
        <v>0</v>
      </c>
      <c r="AJ478" s="411">
        <f t="shared" ref="AJ478" si="1343">AJ477</f>
        <v>0</v>
      </c>
      <c r="AK478" s="411">
        <f t="shared" ref="AK478" si="1344">AK477</f>
        <v>0</v>
      </c>
      <c r="AL478" s="411">
        <f t="shared" ref="AL478" si="1345">AL477</f>
        <v>0</v>
      </c>
      <c r="AM478" s="306"/>
    </row>
    <row r="479" spans="1:39" ht="15"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46">Z480</f>
        <v>0</v>
      </c>
      <c r="AA481" s="411">
        <f t="shared" ref="AA481" si="1347">AA480</f>
        <v>0</v>
      </c>
      <c r="AB481" s="411">
        <f t="shared" ref="AB481" si="1348">AB480</f>
        <v>0</v>
      </c>
      <c r="AC481" s="411">
        <f t="shared" ref="AC481" si="1349">AC480</f>
        <v>0</v>
      </c>
      <c r="AD481" s="411">
        <f t="shared" ref="AD481" si="1350">AD480</f>
        <v>0</v>
      </c>
      <c r="AE481" s="411">
        <f t="shared" ref="AE481" si="1351">AE480</f>
        <v>0</v>
      </c>
      <c r="AF481" s="411">
        <f t="shared" ref="AF481" si="1352">AF480</f>
        <v>0</v>
      </c>
      <c r="AG481" s="411">
        <f t="shared" ref="AG481" si="1353">AG480</f>
        <v>0</v>
      </c>
      <c r="AH481" s="411">
        <f t="shared" ref="AH481" si="1354">AH480</f>
        <v>0</v>
      </c>
      <c r="AI481" s="411">
        <f t="shared" ref="AI481" si="1355">AI480</f>
        <v>0</v>
      </c>
      <c r="AJ481" s="411">
        <f t="shared" ref="AJ481" si="1356">AJ480</f>
        <v>0</v>
      </c>
      <c r="AK481" s="411">
        <f t="shared" ref="AK481" si="1357">AK480</f>
        <v>0</v>
      </c>
      <c r="AL481" s="411">
        <f t="shared" ref="AL481" si="1358">AL480</f>
        <v>0</v>
      </c>
      <c r="AM481" s="306"/>
    </row>
    <row r="482" spans="1:39" ht="15"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15" outlineLevel="1">
      <c r="A483" s="532">
        <v>24</v>
      </c>
      <c r="B483" s="428" t="s">
        <v>116</v>
      </c>
      <c r="C483" s="291" t="s">
        <v>25</v>
      </c>
      <c r="D483" s="295">
        <v>7842</v>
      </c>
      <c r="E483" s="295">
        <v>7842</v>
      </c>
      <c r="F483" s="295">
        <v>7842</v>
      </c>
      <c r="G483" s="295">
        <v>7842</v>
      </c>
      <c r="H483" s="295">
        <v>7842</v>
      </c>
      <c r="I483" s="295">
        <v>7842</v>
      </c>
      <c r="J483" s="295">
        <v>7842</v>
      </c>
      <c r="K483" s="295">
        <v>7842</v>
      </c>
      <c r="L483" s="295">
        <v>7842</v>
      </c>
      <c r="M483" s="295">
        <v>7842</v>
      </c>
      <c r="N483" s="291"/>
      <c r="O483" s="295">
        <v>1</v>
      </c>
      <c r="P483" s="295">
        <v>1</v>
      </c>
      <c r="Q483" s="295">
        <v>1</v>
      </c>
      <c r="R483" s="295">
        <v>1</v>
      </c>
      <c r="S483" s="295">
        <v>1</v>
      </c>
      <c r="T483" s="295">
        <v>1</v>
      </c>
      <c r="U483" s="295">
        <v>1</v>
      </c>
      <c r="V483" s="295">
        <v>1</v>
      </c>
      <c r="W483" s="295">
        <v>1</v>
      </c>
      <c r="X483" s="295">
        <v>1</v>
      </c>
      <c r="Y483" s="410">
        <v>1</v>
      </c>
      <c r="Z483" s="410"/>
      <c r="AA483" s="410"/>
      <c r="AB483" s="410"/>
      <c r="AC483" s="410"/>
      <c r="AD483" s="410"/>
      <c r="AE483" s="410"/>
      <c r="AF483" s="410"/>
      <c r="AG483" s="410"/>
      <c r="AH483" s="410"/>
      <c r="AI483" s="410"/>
      <c r="AJ483" s="410"/>
      <c r="AK483" s="410"/>
      <c r="AL483" s="410"/>
      <c r="AM483" s="296">
        <f>SUM(Y483:AL483)</f>
        <v>1</v>
      </c>
    </row>
    <row r="484" spans="1:39" ht="15" outlineLevel="1">
      <c r="A484" s="532"/>
      <c r="B484" s="431" t="s">
        <v>308</v>
      </c>
      <c r="C484" s="291" t="s">
        <v>163</v>
      </c>
      <c r="D484" s="295">
        <v>90046.258079488296</v>
      </c>
      <c r="E484" s="295">
        <v>80429.408856747788</v>
      </c>
      <c r="F484" s="295">
        <v>78633.239455871328</v>
      </c>
      <c r="G484" s="295">
        <v>76837.069061484231</v>
      </c>
      <c r="H484" s="295">
        <v>76837</v>
      </c>
      <c r="I484" s="295">
        <v>72995</v>
      </c>
      <c r="J484" s="295">
        <v>72995</v>
      </c>
      <c r="K484" s="295">
        <v>72995</v>
      </c>
      <c r="L484" s="295">
        <v>72995</v>
      </c>
      <c r="M484" s="295">
        <v>72995</v>
      </c>
      <c r="N484" s="291"/>
      <c r="O484" s="295"/>
      <c r="P484" s="295"/>
      <c r="Q484" s="295"/>
      <c r="R484" s="295"/>
      <c r="S484" s="295"/>
      <c r="T484" s="295"/>
      <c r="U484" s="295"/>
      <c r="V484" s="295"/>
      <c r="W484" s="295"/>
      <c r="X484" s="295"/>
      <c r="Y484" s="411">
        <f>Y483</f>
        <v>1</v>
      </c>
      <c r="Z484" s="411">
        <f t="shared" ref="Z484" si="1359">Z483</f>
        <v>0</v>
      </c>
      <c r="AA484" s="411">
        <f t="shared" ref="AA484" si="1360">AA483</f>
        <v>0</v>
      </c>
      <c r="AB484" s="411">
        <f t="shared" ref="AB484" si="1361">AB483</f>
        <v>0</v>
      </c>
      <c r="AC484" s="411">
        <f t="shared" ref="AC484" si="1362">AC483</f>
        <v>0</v>
      </c>
      <c r="AD484" s="411">
        <f t="shared" ref="AD484" si="1363">AD483</f>
        <v>0</v>
      </c>
      <c r="AE484" s="411">
        <f t="shared" ref="AE484" si="1364">AE483</f>
        <v>0</v>
      </c>
      <c r="AF484" s="411">
        <f t="shared" ref="AF484" si="1365">AF483</f>
        <v>0</v>
      </c>
      <c r="AG484" s="411">
        <f t="shared" ref="AG484" si="1366">AG483</f>
        <v>0</v>
      </c>
      <c r="AH484" s="411">
        <f t="shared" ref="AH484" si="1367">AH483</f>
        <v>0</v>
      </c>
      <c r="AI484" s="411">
        <f t="shared" ref="AI484" si="1368">AI483</f>
        <v>0</v>
      </c>
      <c r="AJ484" s="411">
        <f t="shared" ref="AJ484" si="1369">AJ483</f>
        <v>0</v>
      </c>
      <c r="AK484" s="411">
        <f t="shared" ref="AK484" si="1370">AK483</f>
        <v>0</v>
      </c>
      <c r="AL484" s="411">
        <f t="shared" ref="AL484" si="1371">AL483</f>
        <v>0</v>
      </c>
      <c r="AM484" s="306"/>
    </row>
    <row r="485" spans="1:39" ht="15"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6" outlineLevel="1">
      <c r="A486" s="532"/>
      <c r="B486" s="504" t="s">
        <v>500</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72">Z487</f>
        <v>0</v>
      </c>
      <c r="AA488" s="411">
        <f t="shared" ref="AA488" si="1373">AA487</f>
        <v>0</v>
      </c>
      <c r="AB488" s="411">
        <f t="shared" ref="AB488" si="1374">AB487</f>
        <v>0</v>
      </c>
      <c r="AC488" s="411">
        <f t="shared" ref="AC488" si="1375">AC487</f>
        <v>0</v>
      </c>
      <c r="AD488" s="411">
        <f t="shared" ref="AD488" si="1376">AD487</f>
        <v>0</v>
      </c>
      <c r="AE488" s="411">
        <f t="shared" ref="AE488" si="1377">AE487</f>
        <v>0</v>
      </c>
      <c r="AF488" s="411">
        <f t="shared" ref="AF488" si="1378">AF487</f>
        <v>0</v>
      </c>
      <c r="AG488" s="411">
        <f t="shared" ref="AG488" si="1379">AG487</f>
        <v>0</v>
      </c>
      <c r="AH488" s="411">
        <f t="shared" ref="AH488" si="1380">AH487</f>
        <v>0</v>
      </c>
      <c r="AI488" s="411">
        <f t="shared" ref="AI488" si="1381">AI487</f>
        <v>0</v>
      </c>
      <c r="AJ488" s="411">
        <f t="shared" ref="AJ488" si="1382">AJ487</f>
        <v>0</v>
      </c>
      <c r="AK488" s="411">
        <f t="shared" ref="AK488" si="1383">AK487</f>
        <v>0</v>
      </c>
      <c r="AL488" s="411">
        <f t="shared" ref="AL488" si="1384">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 outlineLevel="1">
      <c r="A490" s="532">
        <v>26</v>
      </c>
      <c r="B490" s="428" t="s">
        <v>118</v>
      </c>
      <c r="C490" s="291" t="s">
        <v>25</v>
      </c>
      <c r="D490" s="295">
        <v>250945</v>
      </c>
      <c r="E490" s="295">
        <v>250945</v>
      </c>
      <c r="F490" s="295">
        <v>250945</v>
      </c>
      <c r="G490" s="295">
        <v>250945</v>
      </c>
      <c r="H490" s="295">
        <v>250945</v>
      </c>
      <c r="I490" s="295">
        <v>244867</v>
      </c>
      <c r="J490" s="295">
        <v>244867</v>
      </c>
      <c r="K490" s="295">
        <v>244867</v>
      </c>
      <c r="L490" s="295">
        <v>244867</v>
      </c>
      <c r="M490" s="295">
        <v>244867</v>
      </c>
      <c r="N490" s="295">
        <v>12</v>
      </c>
      <c r="O490" s="295">
        <v>26</v>
      </c>
      <c r="P490" s="295">
        <v>26</v>
      </c>
      <c r="Q490" s="295">
        <v>26</v>
      </c>
      <c r="R490" s="295">
        <v>26</v>
      </c>
      <c r="S490" s="295">
        <v>26</v>
      </c>
      <c r="T490" s="295">
        <v>25</v>
      </c>
      <c r="U490" s="295">
        <v>25</v>
      </c>
      <c r="V490" s="295">
        <v>25</v>
      </c>
      <c r="W490" s="295">
        <v>25</v>
      </c>
      <c r="X490" s="295">
        <v>25</v>
      </c>
      <c r="Y490" s="426"/>
      <c r="Z490" s="410">
        <v>0.10390000000000001</v>
      </c>
      <c r="AA490" s="410">
        <v>0.77290000000000003</v>
      </c>
      <c r="AB490" s="410"/>
      <c r="AC490" s="410"/>
      <c r="AD490" s="410"/>
      <c r="AE490" s="410"/>
      <c r="AF490" s="415"/>
      <c r="AG490" s="415"/>
      <c r="AH490" s="415"/>
      <c r="AI490" s="415"/>
      <c r="AJ490" s="415"/>
      <c r="AK490" s="415"/>
      <c r="AL490" s="415"/>
      <c r="AM490" s="296">
        <f>SUM(Y490:AL490)</f>
        <v>0.87680000000000002</v>
      </c>
    </row>
    <row r="491" spans="1:39" ht="15" outlineLevel="1">
      <c r="A491" s="532"/>
      <c r="B491" s="431" t="s">
        <v>308</v>
      </c>
      <c r="C491" s="291" t="s">
        <v>163</v>
      </c>
      <c r="D491" s="295">
        <v>129019.04641492107</v>
      </c>
      <c r="E491" s="295">
        <v>129019.04641492107</v>
      </c>
      <c r="F491" s="295">
        <v>128381.03379459548</v>
      </c>
      <c r="G491" s="295">
        <v>128381.03379459548</v>
      </c>
      <c r="H491" s="295">
        <v>128381.03379459548</v>
      </c>
      <c r="I491" s="295">
        <v>128377.60328064903</v>
      </c>
      <c r="J491" s="295"/>
      <c r="K491" s="295"/>
      <c r="L491" s="295"/>
      <c r="M491" s="295"/>
      <c r="N491" s="295">
        <f>N490</f>
        <v>12</v>
      </c>
      <c r="O491" s="295">
        <v>27.849999999999998</v>
      </c>
      <c r="P491" s="295">
        <v>27.849999999999998</v>
      </c>
      <c r="Q491" s="295">
        <v>27.796345620101157</v>
      </c>
      <c r="R491" s="295">
        <v>27.796345620101157</v>
      </c>
      <c r="S491" s="295">
        <v>27.796345620101157</v>
      </c>
      <c r="T491" s="295">
        <v>27.796057127220816</v>
      </c>
      <c r="U491" s="295"/>
      <c r="V491" s="295"/>
      <c r="W491" s="295"/>
      <c r="X491" s="295"/>
      <c r="Y491" s="411">
        <f>Y490</f>
        <v>0</v>
      </c>
      <c r="Z491" s="411">
        <v>5.9499288350405681E-2</v>
      </c>
      <c r="AA491" s="411">
        <v>0.9619389587073609</v>
      </c>
      <c r="AB491" s="411">
        <f t="shared" ref="AB491" si="1385">AB490</f>
        <v>0</v>
      </c>
      <c r="AC491" s="411">
        <f t="shared" ref="AC491" si="1386">AC490</f>
        <v>0</v>
      </c>
      <c r="AD491" s="411">
        <f t="shared" ref="AD491" si="1387">AD490</f>
        <v>0</v>
      </c>
      <c r="AE491" s="411">
        <f t="shared" ref="AE491" si="1388">AE490</f>
        <v>0</v>
      </c>
      <c r="AF491" s="411">
        <f t="shared" ref="AF491" si="1389">AF490</f>
        <v>0</v>
      </c>
      <c r="AG491" s="411">
        <f t="shared" ref="AG491" si="1390">AG490</f>
        <v>0</v>
      </c>
      <c r="AH491" s="411">
        <f t="shared" ref="AH491" si="1391">AH490</f>
        <v>0</v>
      </c>
      <c r="AI491" s="411">
        <f t="shared" ref="AI491" si="1392">AI490</f>
        <v>0</v>
      </c>
      <c r="AJ491" s="411">
        <f t="shared" ref="AJ491" si="1393">AJ490</f>
        <v>0</v>
      </c>
      <c r="AK491" s="411">
        <f t="shared" ref="AK491" si="1394">AK490</f>
        <v>0</v>
      </c>
      <c r="AL491" s="411">
        <f t="shared" ref="AL491" si="1395">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308</v>
      </c>
      <c r="C494" s="291" t="s">
        <v>163</v>
      </c>
      <c r="D494" s="295">
        <v>65502.137072149737</v>
      </c>
      <c r="E494" s="295">
        <v>57674.718603187022</v>
      </c>
      <c r="F494" s="295">
        <v>42117.116200128054</v>
      </c>
      <c r="G494" s="295">
        <v>41989.356035622506</v>
      </c>
      <c r="H494" s="295">
        <v>41989</v>
      </c>
      <c r="I494" s="295">
        <v>27292</v>
      </c>
      <c r="J494" s="295">
        <v>25927</v>
      </c>
      <c r="K494" s="295">
        <v>25927</v>
      </c>
      <c r="L494" s="295">
        <v>24621</v>
      </c>
      <c r="M494" s="295">
        <v>14532</v>
      </c>
      <c r="N494" s="295">
        <f>N493</f>
        <v>12</v>
      </c>
      <c r="O494" s="295"/>
      <c r="P494" s="295"/>
      <c r="Q494" s="295"/>
      <c r="R494" s="295"/>
      <c r="S494" s="295"/>
      <c r="T494" s="295"/>
      <c r="U494" s="295"/>
      <c r="V494" s="295"/>
      <c r="W494" s="295"/>
      <c r="X494" s="295"/>
      <c r="Y494" s="411">
        <f>Y493</f>
        <v>0</v>
      </c>
      <c r="Z494" s="411">
        <v>1</v>
      </c>
      <c r="AA494" s="411">
        <f t="shared" ref="AA494" si="1396">AA493</f>
        <v>0</v>
      </c>
      <c r="AB494" s="411">
        <f t="shared" ref="AB494" si="1397">AB493</f>
        <v>0</v>
      </c>
      <c r="AC494" s="411">
        <f t="shared" ref="AC494" si="1398">AC493</f>
        <v>0</v>
      </c>
      <c r="AD494" s="411">
        <f t="shared" ref="AD494" si="1399">AD493</f>
        <v>0</v>
      </c>
      <c r="AE494" s="411">
        <f t="shared" ref="AE494" si="1400">AE493</f>
        <v>0</v>
      </c>
      <c r="AF494" s="411">
        <f t="shared" ref="AF494" si="1401">AF493</f>
        <v>0</v>
      </c>
      <c r="AG494" s="411">
        <f t="shared" ref="AG494" si="1402">AG493</f>
        <v>0</v>
      </c>
      <c r="AH494" s="411">
        <f t="shared" ref="AH494" si="1403">AH493</f>
        <v>0</v>
      </c>
      <c r="AI494" s="411">
        <f t="shared" ref="AI494" si="1404">AI493</f>
        <v>0</v>
      </c>
      <c r="AJ494" s="411">
        <f t="shared" ref="AJ494" si="1405">AJ493</f>
        <v>0</v>
      </c>
      <c r="AK494" s="411">
        <f t="shared" ref="AK494" si="1406">AK493</f>
        <v>0</v>
      </c>
      <c r="AL494" s="411">
        <f t="shared" ref="AL494" si="1407">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408">Z496</f>
        <v>0</v>
      </c>
      <c r="AA497" s="411">
        <f t="shared" ref="AA497" si="1409">AA496</f>
        <v>0</v>
      </c>
      <c r="AB497" s="411">
        <f t="shared" ref="AB497" si="1410">AB496</f>
        <v>0</v>
      </c>
      <c r="AC497" s="411">
        <f t="shared" ref="AC497" si="1411">AC496</f>
        <v>0</v>
      </c>
      <c r="AD497" s="411">
        <f t="shared" ref="AD497" si="1412">AD496</f>
        <v>0</v>
      </c>
      <c r="AE497" s="411">
        <f t="shared" ref="AE497" si="1413">AE496</f>
        <v>0</v>
      </c>
      <c r="AF497" s="411">
        <f t="shared" ref="AF497" si="1414">AF496</f>
        <v>0</v>
      </c>
      <c r="AG497" s="411">
        <f t="shared" ref="AG497" si="1415">AG496</f>
        <v>0</v>
      </c>
      <c r="AH497" s="411">
        <f t="shared" ref="AH497" si="1416">AH496</f>
        <v>0</v>
      </c>
      <c r="AI497" s="411">
        <f t="shared" ref="AI497" si="1417">AI496</f>
        <v>0</v>
      </c>
      <c r="AJ497" s="411">
        <f t="shared" ref="AJ497" si="1418">AJ496</f>
        <v>0</v>
      </c>
      <c r="AK497" s="411">
        <f t="shared" ref="AK497" si="1419">AK496</f>
        <v>0</v>
      </c>
      <c r="AL497" s="411">
        <f t="shared" ref="AL497" si="1420">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421">Z499</f>
        <v>0</v>
      </c>
      <c r="AA500" s="411">
        <f t="shared" ref="AA500" si="1422">AA499</f>
        <v>0</v>
      </c>
      <c r="AB500" s="411">
        <f t="shared" ref="AB500" si="1423">AB499</f>
        <v>0</v>
      </c>
      <c r="AC500" s="411">
        <f t="shared" ref="AC500" si="1424">AC499</f>
        <v>0</v>
      </c>
      <c r="AD500" s="411">
        <f t="shared" ref="AD500" si="1425">AD499</f>
        <v>0</v>
      </c>
      <c r="AE500" s="411">
        <f t="shared" ref="AE500" si="1426">AE499</f>
        <v>0</v>
      </c>
      <c r="AF500" s="411">
        <f t="shared" ref="AF500" si="1427">AF499</f>
        <v>0</v>
      </c>
      <c r="AG500" s="411">
        <f t="shared" ref="AG500" si="1428">AG499</f>
        <v>0</v>
      </c>
      <c r="AH500" s="411">
        <f t="shared" ref="AH500" si="1429">AH499</f>
        <v>0</v>
      </c>
      <c r="AI500" s="411">
        <f t="shared" ref="AI500" si="1430">AI499</f>
        <v>0</v>
      </c>
      <c r="AJ500" s="411">
        <f t="shared" ref="AJ500" si="1431">AJ499</f>
        <v>0</v>
      </c>
      <c r="AK500" s="411">
        <f t="shared" ref="AK500" si="1432">AK499</f>
        <v>0</v>
      </c>
      <c r="AL500" s="411">
        <f t="shared" ref="AL500" si="1433">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34">Z502</f>
        <v>0</v>
      </c>
      <c r="AA503" s="411">
        <f t="shared" ref="AA503" si="1435">AA502</f>
        <v>0</v>
      </c>
      <c r="AB503" s="411">
        <f t="shared" ref="AB503" si="1436">AB502</f>
        <v>0</v>
      </c>
      <c r="AC503" s="411">
        <f t="shared" ref="AC503" si="1437">AC502</f>
        <v>0</v>
      </c>
      <c r="AD503" s="411">
        <f t="shared" ref="AD503" si="1438">AD502</f>
        <v>0</v>
      </c>
      <c r="AE503" s="411">
        <f t="shared" ref="AE503" si="1439">AE502</f>
        <v>0</v>
      </c>
      <c r="AF503" s="411">
        <f t="shared" ref="AF503" si="1440">AF502</f>
        <v>0</v>
      </c>
      <c r="AG503" s="411">
        <f t="shared" ref="AG503" si="1441">AG502</f>
        <v>0</v>
      </c>
      <c r="AH503" s="411">
        <f t="shared" ref="AH503" si="1442">AH502</f>
        <v>0</v>
      </c>
      <c r="AI503" s="411">
        <f t="shared" ref="AI503" si="1443">AI502</f>
        <v>0</v>
      </c>
      <c r="AJ503" s="411">
        <f t="shared" ref="AJ503" si="1444">AJ502</f>
        <v>0</v>
      </c>
      <c r="AK503" s="411">
        <f t="shared" ref="AK503" si="1445">AK502</f>
        <v>0</v>
      </c>
      <c r="AL503" s="411">
        <f t="shared" ref="AL503" si="1446">AL502</f>
        <v>0</v>
      </c>
      <c r="AM503" s="306"/>
    </row>
    <row r="504" spans="1:39" ht="15"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47">Z505</f>
        <v>0</v>
      </c>
      <c r="AA506" s="411">
        <f t="shared" ref="AA506" si="1448">AA505</f>
        <v>0</v>
      </c>
      <c r="AB506" s="411">
        <f t="shared" ref="AB506" si="1449">AB505</f>
        <v>0</v>
      </c>
      <c r="AC506" s="411">
        <f t="shared" ref="AC506" si="1450">AC505</f>
        <v>0</v>
      </c>
      <c r="AD506" s="411">
        <f t="shared" ref="AD506" si="1451">AD505</f>
        <v>0</v>
      </c>
      <c r="AE506" s="411">
        <f t="shared" ref="AE506" si="1452">AE505</f>
        <v>0</v>
      </c>
      <c r="AF506" s="411">
        <f t="shared" ref="AF506" si="1453">AF505</f>
        <v>0</v>
      </c>
      <c r="AG506" s="411">
        <f t="shared" ref="AG506" si="1454">AG505</f>
        <v>0</v>
      </c>
      <c r="AH506" s="411">
        <f t="shared" ref="AH506" si="1455">AH505</f>
        <v>0</v>
      </c>
      <c r="AI506" s="411">
        <f t="shared" ref="AI506" si="1456">AI505</f>
        <v>0</v>
      </c>
      <c r="AJ506" s="411">
        <f t="shared" ref="AJ506" si="1457">AJ505</f>
        <v>0</v>
      </c>
      <c r="AK506" s="411">
        <f t="shared" ref="AK506" si="1458">AK505</f>
        <v>0</v>
      </c>
      <c r="AL506" s="411">
        <f t="shared" ref="AL506" si="1459">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ht="15" outlineLevel="1">
      <c r="A509" s="532"/>
      <c r="B509" s="431" t="s">
        <v>308</v>
      </c>
      <c r="C509" s="291" t="s">
        <v>163</v>
      </c>
      <c r="D509" s="295">
        <v>623157</v>
      </c>
      <c r="E509" s="295">
        <v>623157</v>
      </c>
      <c r="F509" s="295">
        <v>623157</v>
      </c>
      <c r="G509" s="295">
        <v>623157</v>
      </c>
      <c r="H509" s="295">
        <v>623157</v>
      </c>
      <c r="I509" s="295">
        <v>623157</v>
      </c>
      <c r="J509" s="295">
        <v>623157</v>
      </c>
      <c r="K509" s="295">
        <v>623157</v>
      </c>
      <c r="L509" s="295">
        <v>623157</v>
      </c>
      <c r="M509" s="295">
        <v>623157</v>
      </c>
      <c r="N509" s="295">
        <f>N508</f>
        <v>12</v>
      </c>
      <c r="O509" s="295"/>
      <c r="P509" s="295"/>
      <c r="Q509" s="295"/>
      <c r="R509" s="295"/>
      <c r="S509" s="295"/>
      <c r="T509" s="295"/>
      <c r="U509" s="295"/>
      <c r="V509" s="295"/>
      <c r="W509" s="295"/>
      <c r="X509" s="295"/>
      <c r="Y509" s="411">
        <f>Y508</f>
        <v>0</v>
      </c>
      <c r="Z509" s="411">
        <v>1</v>
      </c>
      <c r="AA509" s="411">
        <f t="shared" ref="AA509" si="1460">AA508</f>
        <v>0</v>
      </c>
      <c r="AB509" s="411">
        <f t="shared" ref="AB509" si="1461">AB508</f>
        <v>0</v>
      </c>
      <c r="AC509" s="411">
        <f t="shared" ref="AC509" si="1462">AC508</f>
        <v>0</v>
      </c>
      <c r="AD509" s="411">
        <f t="shared" ref="AD509" si="1463">AD508</f>
        <v>0</v>
      </c>
      <c r="AE509" s="411">
        <f t="shared" ref="AE509" si="1464">AE508</f>
        <v>0</v>
      </c>
      <c r="AF509" s="411">
        <f t="shared" ref="AF509" si="1465">AF508</f>
        <v>0</v>
      </c>
      <c r="AG509" s="411">
        <f t="shared" ref="AG509" si="1466">AG508</f>
        <v>0</v>
      </c>
      <c r="AH509" s="411">
        <f t="shared" ref="AH509" si="1467">AH508</f>
        <v>0</v>
      </c>
      <c r="AI509" s="411">
        <f t="shared" ref="AI509" si="1468">AI508</f>
        <v>0</v>
      </c>
      <c r="AJ509" s="411">
        <f t="shared" ref="AJ509" si="1469">AJ508</f>
        <v>0</v>
      </c>
      <c r="AK509" s="411">
        <f t="shared" ref="AK509" si="1470">AK508</f>
        <v>0</v>
      </c>
      <c r="AL509" s="411">
        <f t="shared" ref="AL509" si="1471">AL508</f>
        <v>0</v>
      </c>
      <c r="AM509" s="306"/>
    </row>
    <row r="510" spans="1:39" ht="15"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6" outlineLevel="1">
      <c r="A511" s="532"/>
      <c r="B511" s="504" t="s">
        <v>501</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72">Z512</f>
        <v>0</v>
      </c>
      <c r="AA513" s="411">
        <f t="shared" ref="AA513" si="1473">AA512</f>
        <v>0</v>
      </c>
      <c r="AB513" s="411">
        <f t="shared" ref="AB513" si="1474">AB512</f>
        <v>0</v>
      </c>
      <c r="AC513" s="411">
        <f t="shared" ref="AC513" si="1475">AC512</f>
        <v>0</v>
      </c>
      <c r="AD513" s="411">
        <f t="shared" ref="AD513" si="1476">AD512</f>
        <v>0</v>
      </c>
      <c r="AE513" s="411">
        <f t="shared" ref="AE513" si="1477">AE512</f>
        <v>0</v>
      </c>
      <c r="AF513" s="411">
        <f t="shared" ref="AF513" si="1478">AF512</f>
        <v>0</v>
      </c>
      <c r="AG513" s="411">
        <f t="shared" ref="AG513" si="1479">AG512</f>
        <v>0</v>
      </c>
      <c r="AH513" s="411">
        <f t="shared" ref="AH513" si="1480">AH512</f>
        <v>0</v>
      </c>
      <c r="AI513" s="411">
        <f t="shared" ref="AI513" si="1481">AI512</f>
        <v>0</v>
      </c>
      <c r="AJ513" s="411">
        <f t="shared" ref="AJ513" si="1482">AJ512</f>
        <v>0</v>
      </c>
      <c r="AK513" s="411">
        <f t="shared" ref="AK513" si="1483">AK512</f>
        <v>0</v>
      </c>
      <c r="AL513" s="411">
        <f t="shared" ref="AL513" si="1484">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85">Z515</f>
        <v>0</v>
      </c>
      <c r="AA516" s="411">
        <f t="shared" ref="AA516" si="1486">AA515</f>
        <v>0</v>
      </c>
      <c r="AB516" s="411">
        <f t="shared" ref="AB516" si="1487">AB515</f>
        <v>0</v>
      </c>
      <c r="AC516" s="411">
        <f t="shared" ref="AC516" si="1488">AC515</f>
        <v>0</v>
      </c>
      <c r="AD516" s="411">
        <f t="shared" ref="AD516" si="1489">AD515</f>
        <v>0</v>
      </c>
      <c r="AE516" s="411">
        <f t="shared" ref="AE516" si="1490">AE515</f>
        <v>0</v>
      </c>
      <c r="AF516" s="411">
        <f t="shared" ref="AF516" si="1491">AF515</f>
        <v>0</v>
      </c>
      <c r="AG516" s="411">
        <f t="shared" ref="AG516" si="1492">AG515</f>
        <v>0</v>
      </c>
      <c r="AH516" s="411">
        <f t="shared" ref="AH516" si="1493">AH515</f>
        <v>0</v>
      </c>
      <c r="AI516" s="411">
        <f t="shared" ref="AI516" si="1494">AI515</f>
        <v>0</v>
      </c>
      <c r="AJ516" s="411">
        <f t="shared" ref="AJ516" si="1495">AJ515</f>
        <v>0</v>
      </c>
      <c r="AK516" s="411">
        <f t="shared" ref="AK516" si="1496">AK515</f>
        <v>0</v>
      </c>
      <c r="AL516" s="411">
        <f t="shared" ref="AL516" si="1497">AL515</f>
        <v>0</v>
      </c>
      <c r="AM516" s="306"/>
    </row>
    <row r="517" spans="1:39" ht="15"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ht="15" outlineLevel="1">
      <c r="A519" s="532"/>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498">Z518</f>
        <v>0</v>
      </c>
      <c r="AA519" s="411">
        <f t="shared" ref="AA519" si="1499">AA518</f>
        <v>0</v>
      </c>
      <c r="AB519" s="411">
        <f t="shared" ref="AB519" si="1500">AB518</f>
        <v>0</v>
      </c>
      <c r="AC519" s="411">
        <f t="shared" ref="AC519" si="1501">AC518</f>
        <v>0</v>
      </c>
      <c r="AD519" s="411">
        <f t="shared" ref="AD519" si="1502">AD518</f>
        <v>0</v>
      </c>
      <c r="AE519" s="411">
        <f t="shared" ref="AE519" si="1503">AE518</f>
        <v>0</v>
      </c>
      <c r="AF519" s="411">
        <f t="shared" ref="AF519" si="1504">AF518</f>
        <v>0</v>
      </c>
      <c r="AG519" s="411">
        <f t="shared" ref="AG519" si="1505">AG518</f>
        <v>0</v>
      </c>
      <c r="AH519" s="411">
        <f t="shared" ref="AH519" si="1506">AH518</f>
        <v>0</v>
      </c>
      <c r="AI519" s="411">
        <f t="shared" ref="AI519" si="1507">AI518</f>
        <v>0</v>
      </c>
      <c r="AJ519" s="411">
        <f t="shared" ref="AJ519" si="1508">AJ518</f>
        <v>0</v>
      </c>
      <c r="AK519" s="411">
        <f t="shared" ref="AK519" si="1509">AK518</f>
        <v>0</v>
      </c>
      <c r="AL519" s="411">
        <f t="shared" ref="AL519" si="1510">AL518</f>
        <v>0</v>
      </c>
      <c r="AM519" s="306"/>
    </row>
    <row r="520" spans="1:39" ht="15"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6" outlineLevel="1">
      <c r="A521" s="532"/>
      <c r="B521" s="504" t="s">
        <v>502</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11">Z522</f>
        <v>0</v>
      </c>
      <c r="AA523" s="411">
        <f t="shared" ref="AA523" si="1512">AA522</f>
        <v>0</v>
      </c>
      <c r="AB523" s="411">
        <f t="shared" ref="AB523" si="1513">AB522</f>
        <v>0</v>
      </c>
      <c r="AC523" s="411">
        <f t="shared" ref="AC523" si="1514">AC522</f>
        <v>0</v>
      </c>
      <c r="AD523" s="411">
        <f t="shared" ref="AD523" si="1515">AD522</f>
        <v>0</v>
      </c>
      <c r="AE523" s="411">
        <f t="shared" ref="AE523" si="1516">AE522</f>
        <v>0</v>
      </c>
      <c r="AF523" s="411">
        <f t="shared" ref="AF523" si="1517">AF522</f>
        <v>0</v>
      </c>
      <c r="AG523" s="411">
        <f t="shared" ref="AG523" si="1518">AG522</f>
        <v>0</v>
      </c>
      <c r="AH523" s="411">
        <f t="shared" ref="AH523" si="1519">AH522</f>
        <v>0</v>
      </c>
      <c r="AI523" s="411">
        <f t="shared" ref="AI523" si="1520">AI522</f>
        <v>0</v>
      </c>
      <c r="AJ523" s="411">
        <f t="shared" ref="AJ523" si="1521">AJ522</f>
        <v>0</v>
      </c>
      <c r="AK523" s="411">
        <f t="shared" ref="AK523" si="1522">AK522</f>
        <v>0</v>
      </c>
      <c r="AL523" s="411">
        <f t="shared" ref="AL523" si="1523">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24">Z525</f>
        <v>0</v>
      </c>
      <c r="AA526" s="411">
        <f t="shared" ref="AA526" si="1525">AA525</f>
        <v>0</v>
      </c>
      <c r="AB526" s="411">
        <f t="shared" ref="AB526" si="1526">AB525</f>
        <v>0</v>
      </c>
      <c r="AC526" s="411">
        <f t="shared" ref="AC526" si="1527">AC525</f>
        <v>0</v>
      </c>
      <c r="AD526" s="411">
        <f t="shared" ref="AD526" si="1528">AD525</f>
        <v>0</v>
      </c>
      <c r="AE526" s="411">
        <f t="shared" ref="AE526" si="1529">AE525</f>
        <v>0</v>
      </c>
      <c r="AF526" s="411">
        <f t="shared" ref="AF526" si="1530">AF525</f>
        <v>0</v>
      </c>
      <c r="AG526" s="411">
        <f t="shared" ref="AG526" si="1531">AG525</f>
        <v>0</v>
      </c>
      <c r="AH526" s="411">
        <f t="shared" ref="AH526" si="1532">AH525</f>
        <v>0</v>
      </c>
      <c r="AI526" s="411">
        <f t="shared" ref="AI526" si="1533">AI525</f>
        <v>0</v>
      </c>
      <c r="AJ526" s="411">
        <f t="shared" ref="AJ526" si="1534">AJ525</f>
        <v>0</v>
      </c>
      <c r="AK526" s="411">
        <f t="shared" ref="AK526" si="1535">AK525</f>
        <v>0</v>
      </c>
      <c r="AL526" s="411">
        <f t="shared" ref="AL526" si="1536">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15"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37">Z528</f>
        <v>0</v>
      </c>
      <c r="AA529" s="411">
        <f t="shared" ref="AA529" si="1538">AA528</f>
        <v>0</v>
      </c>
      <c r="AB529" s="411">
        <f t="shared" ref="AB529" si="1539">AB528</f>
        <v>0</v>
      </c>
      <c r="AC529" s="411">
        <f t="shared" ref="AC529" si="1540">AC528</f>
        <v>0</v>
      </c>
      <c r="AD529" s="411">
        <f t="shared" ref="AD529" si="1541">AD528</f>
        <v>0</v>
      </c>
      <c r="AE529" s="411">
        <f t="shared" ref="AE529" si="1542">AE528</f>
        <v>0</v>
      </c>
      <c r="AF529" s="411">
        <f t="shared" ref="AF529" si="1543">AF528</f>
        <v>0</v>
      </c>
      <c r="AG529" s="411">
        <f t="shared" ref="AG529" si="1544">AG528</f>
        <v>0</v>
      </c>
      <c r="AH529" s="411">
        <f t="shared" ref="AH529" si="1545">AH528</f>
        <v>0</v>
      </c>
      <c r="AI529" s="411">
        <f t="shared" ref="AI529" si="1546">AI528</f>
        <v>0</v>
      </c>
      <c r="AJ529" s="411">
        <f t="shared" ref="AJ529" si="1547">AJ528</f>
        <v>0</v>
      </c>
      <c r="AK529" s="411">
        <f t="shared" ref="AK529" si="1548">AK528</f>
        <v>0</v>
      </c>
      <c r="AL529" s="411">
        <f t="shared" ref="AL529" si="1549">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50">Z531</f>
        <v>0</v>
      </c>
      <c r="AA532" s="411">
        <f t="shared" ref="AA532" si="1551">AA531</f>
        <v>0</v>
      </c>
      <c r="AB532" s="411">
        <f t="shared" ref="AB532" si="1552">AB531</f>
        <v>0</v>
      </c>
      <c r="AC532" s="411">
        <f t="shared" ref="AC532" si="1553">AC531</f>
        <v>0</v>
      </c>
      <c r="AD532" s="411">
        <f t="shared" ref="AD532" si="1554">AD531</f>
        <v>0</v>
      </c>
      <c r="AE532" s="411">
        <f t="shared" ref="AE532" si="1555">AE531</f>
        <v>0</v>
      </c>
      <c r="AF532" s="411">
        <f t="shared" ref="AF532" si="1556">AF531</f>
        <v>0</v>
      </c>
      <c r="AG532" s="411">
        <f t="shared" ref="AG532" si="1557">AG531</f>
        <v>0</v>
      </c>
      <c r="AH532" s="411">
        <f t="shared" ref="AH532" si="1558">AH531</f>
        <v>0</v>
      </c>
      <c r="AI532" s="411">
        <f t="shared" ref="AI532" si="1559">AI531</f>
        <v>0</v>
      </c>
      <c r="AJ532" s="411">
        <f t="shared" ref="AJ532" si="1560">AJ531</f>
        <v>0</v>
      </c>
      <c r="AK532" s="411">
        <f t="shared" ref="AK532" si="1561">AK531</f>
        <v>0</v>
      </c>
      <c r="AL532" s="411">
        <f t="shared" ref="AL532" si="1562">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63">Z534</f>
        <v>0</v>
      </c>
      <c r="AA535" s="411">
        <f t="shared" ref="AA535" si="1564">AA534</f>
        <v>0</v>
      </c>
      <c r="AB535" s="411">
        <f t="shared" ref="AB535" si="1565">AB534</f>
        <v>0</v>
      </c>
      <c r="AC535" s="411">
        <f t="shared" ref="AC535" si="1566">AC534</f>
        <v>0</v>
      </c>
      <c r="AD535" s="411">
        <f t="shared" ref="AD535" si="1567">AD534</f>
        <v>0</v>
      </c>
      <c r="AE535" s="411">
        <f t="shared" ref="AE535" si="1568">AE534</f>
        <v>0</v>
      </c>
      <c r="AF535" s="411">
        <f t="shared" ref="AF535" si="1569">AF534</f>
        <v>0</v>
      </c>
      <c r="AG535" s="411">
        <f t="shared" ref="AG535" si="1570">AG534</f>
        <v>0</v>
      </c>
      <c r="AH535" s="411">
        <f t="shared" ref="AH535" si="1571">AH534</f>
        <v>0</v>
      </c>
      <c r="AI535" s="411">
        <f t="shared" ref="AI535" si="1572">AI534</f>
        <v>0</v>
      </c>
      <c r="AJ535" s="411">
        <f t="shared" ref="AJ535" si="1573">AJ534</f>
        <v>0</v>
      </c>
      <c r="AK535" s="411">
        <f t="shared" ref="AK535" si="1574">AK534</f>
        <v>0</v>
      </c>
      <c r="AL535" s="411">
        <f t="shared" ref="AL535" si="1575">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76">Z537</f>
        <v>0</v>
      </c>
      <c r="AA538" s="411">
        <f t="shared" ref="AA538" si="1577">AA537</f>
        <v>0</v>
      </c>
      <c r="AB538" s="411">
        <f t="shared" ref="AB538" si="1578">AB537</f>
        <v>0</v>
      </c>
      <c r="AC538" s="411">
        <f t="shared" ref="AC538" si="1579">AC537</f>
        <v>0</v>
      </c>
      <c r="AD538" s="411">
        <f t="shared" ref="AD538" si="1580">AD537</f>
        <v>0</v>
      </c>
      <c r="AE538" s="411">
        <f t="shared" ref="AE538" si="1581">AE537</f>
        <v>0</v>
      </c>
      <c r="AF538" s="411">
        <f t="shared" ref="AF538" si="1582">AF537</f>
        <v>0</v>
      </c>
      <c r="AG538" s="411">
        <f t="shared" ref="AG538" si="1583">AG537</f>
        <v>0</v>
      </c>
      <c r="AH538" s="411">
        <f t="shared" ref="AH538" si="1584">AH537</f>
        <v>0</v>
      </c>
      <c r="AI538" s="411">
        <f t="shared" ref="AI538" si="1585">AI537</f>
        <v>0</v>
      </c>
      <c r="AJ538" s="411">
        <f t="shared" ref="AJ538" si="1586">AJ537</f>
        <v>0</v>
      </c>
      <c r="AK538" s="411">
        <f t="shared" ref="AK538" si="1587">AK537</f>
        <v>0</v>
      </c>
      <c r="AL538" s="411">
        <f t="shared" ref="AL538" si="1588">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589">Z540</f>
        <v>0</v>
      </c>
      <c r="AA541" s="411">
        <f t="shared" ref="AA541" si="1590">AA540</f>
        <v>0</v>
      </c>
      <c r="AB541" s="411">
        <f t="shared" ref="AB541" si="1591">AB540</f>
        <v>0</v>
      </c>
      <c r="AC541" s="411">
        <f t="shared" ref="AC541" si="1592">AC540</f>
        <v>0</v>
      </c>
      <c r="AD541" s="411">
        <f t="shared" ref="AD541" si="1593">AD540</f>
        <v>0</v>
      </c>
      <c r="AE541" s="411">
        <f t="shared" ref="AE541" si="1594">AE540</f>
        <v>0</v>
      </c>
      <c r="AF541" s="411">
        <f t="shared" ref="AF541" si="1595">AF540</f>
        <v>0</v>
      </c>
      <c r="AG541" s="411">
        <f t="shared" ref="AG541" si="1596">AG540</f>
        <v>0</v>
      </c>
      <c r="AH541" s="411">
        <f t="shared" ref="AH541" si="1597">AH540</f>
        <v>0</v>
      </c>
      <c r="AI541" s="411">
        <f t="shared" ref="AI541" si="1598">AI540</f>
        <v>0</v>
      </c>
      <c r="AJ541" s="411">
        <f t="shared" ref="AJ541" si="1599">AJ540</f>
        <v>0</v>
      </c>
      <c r="AK541" s="411">
        <f t="shared" ref="AK541" si="1600">AK540</f>
        <v>0</v>
      </c>
      <c r="AL541" s="411">
        <f t="shared" ref="AL541" si="1601">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15"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02">Z543</f>
        <v>0</v>
      </c>
      <c r="AA544" s="411">
        <f t="shared" ref="AA544" si="1603">AA543</f>
        <v>0</v>
      </c>
      <c r="AB544" s="411">
        <f t="shared" ref="AB544" si="1604">AB543</f>
        <v>0</v>
      </c>
      <c r="AC544" s="411">
        <f t="shared" ref="AC544" si="1605">AC543</f>
        <v>0</v>
      </c>
      <c r="AD544" s="411">
        <f t="shared" ref="AD544" si="1606">AD543</f>
        <v>0</v>
      </c>
      <c r="AE544" s="411">
        <f t="shared" ref="AE544" si="1607">AE543</f>
        <v>0</v>
      </c>
      <c r="AF544" s="411">
        <f t="shared" ref="AF544" si="1608">AF543</f>
        <v>0</v>
      </c>
      <c r="AG544" s="411">
        <f t="shared" ref="AG544" si="1609">AG543</f>
        <v>0</v>
      </c>
      <c r="AH544" s="411">
        <f t="shared" ref="AH544" si="1610">AH543</f>
        <v>0</v>
      </c>
      <c r="AI544" s="411">
        <f t="shared" ref="AI544" si="1611">AI543</f>
        <v>0</v>
      </c>
      <c r="AJ544" s="411">
        <f t="shared" ref="AJ544" si="1612">AJ543</f>
        <v>0</v>
      </c>
      <c r="AK544" s="411">
        <f t="shared" ref="AK544" si="1613">AK543</f>
        <v>0</v>
      </c>
      <c r="AL544" s="411">
        <f t="shared" ref="AL544" si="1614">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15">Z546</f>
        <v>0</v>
      </c>
      <c r="AA547" s="411">
        <f t="shared" ref="AA547" si="1616">AA546</f>
        <v>0</v>
      </c>
      <c r="AB547" s="411">
        <f t="shared" ref="AB547" si="1617">AB546</f>
        <v>0</v>
      </c>
      <c r="AC547" s="411">
        <f t="shared" ref="AC547" si="1618">AC546</f>
        <v>0</v>
      </c>
      <c r="AD547" s="411">
        <f t="shared" ref="AD547" si="1619">AD546</f>
        <v>0</v>
      </c>
      <c r="AE547" s="411">
        <f t="shared" ref="AE547" si="1620">AE546</f>
        <v>0</v>
      </c>
      <c r="AF547" s="411">
        <f t="shared" ref="AF547" si="1621">AF546</f>
        <v>0</v>
      </c>
      <c r="AG547" s="411">
        <f t="shared" ref="AG547" si="1622">AG546</f>
        <v>0</v>
      </c>
      <c r="AH547" s="411">
        <f t="shared" ref="AH547" si="1623">AH546</f>
        <v>0</v>
      </c>
      <c r="AI547" s="411">
        <f t="shared" ref="AI547" si="1624">AI546</f>
        <v>0</v>
      </c>
      <c r="AJ547" s="411">
        <f t="shared" ref="AJ547" si="1625">AJ546</f>
        <v>0</v>
      </c>
      <c r="AK547" s="411">
        <f t="shared" ref="AK547" si="1626">AK546</f>
        <v>0</v>
      </c>
      <c r="AL547" s="411">
        <f t="shared" ref="AL547" si="1627">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28">Z549</f>
        <v>0</v>
      </c>
      <c r="AA550" s="411">
        <f t="shared" ref="AA550" si="1629">AA549</f>
        <v>0</v>
      </c>
      <c r="AB550" s="411">
        <f t="shared" ref="AB550" si="1630">AB549</f>
        <v>0</v>
      </c>
      <c r="AC550" s="411">
        <f t="shared" ref="AC550" si="1631">AC549</f>
        <v>0</v>
      </c>
      <c r="AD550" s="411">
        <f t="shared" ref="AD550" si="1632">AD549</f>
        <v>0</v>
      </c>
      <c r="AE550" s="411">
        <f t="shared" ref="AE550" si="1633">AE549</f>
        <v>0</v>
      </c>
      <c r="AF550" s="411">
        <f t="shared" ref="AF550" si="1634">AF549</f>
        <v>0</v>
      </c>
      <c r="AG550" s="411">
        <f t="shared" ref="AG550" si="1635">AG549</f>
        <v>0</v>
      </c>
      <c r="AH550" s="411">
        <f t="shared" ref="AH550" si="1636">AH549</f>
        <v>0</v>
      </c>
      <c r="AI550" s="411">
        <f t="shared" ref="AI550" si="1637">AI549</f>
        <v>0</v>
      </c>
      <c r="AJ550" s="411">
        <f t="shared" ref="AJ550" si="1638">AJ549</f>
        <v>0</v>
      </c>
      <c r="AK550" s="411">
        <f t="shared" ref="AK550" si="1639">AK549</f>
        <v>0</v>
      </c>
      <c r="AL550" s="411">
        <f t="shared" ref="AL550" si="1640">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41">Z552</f>
        <v>0</v>
      </c>
      <c r="AA553" s="411">
        <f t="shared" ref="AA553" si="1642">AA552</f>
        <v>0</v>
      </c>
      <c r="AB553" s="411">
        <f t="shared" ref="AB553" si="1643">AB552</f>
        <v>0</v>
      </c>
      <c r="AC553" s="411">
        <f t="shared" ref="AC553" si="1644">AC552</f>
        <v>0</v>
      </c>
      <c r="AD553" s="411">
        <f t="shared" ref="AD553" si="1645">AD552</f>
        <v>0</v>
      </c>
      <c r="AE553" s="411">
        <f t="shared" ref="AE553" si="1646">AE552</f>
        <v>0</v>
      </c>
      <c r="AF553" s="411">
        <f t="shared" ref="AF553" si="1647">AF552</f>
        <v>0</v>
      </c>
      <c r="AG553" s="411">
        <f t="shared" ref="AG553" si="1648">AG552</f>
        <v>0</v>
      </c>
      <c r="AH553" s="411">
        <f t="shared" ref="AH553" si="1649">AH552</f>
        <v>0</v>
      </c>
      <c r="AI553" s="411">
        <f t="shared" ref="AI553" si="1650">AI552</f>
        <v>0</v>
      </c>
      <c r="AJ553" s="411">
        <f t="shared" ref="AJ553" si="1651">AJ552</f>
        <v>0</v>
      </c>
      <c r="AK553" s="411">
        <f t="shared" ref="AK553" si="1652">AK552</f>
        <v>0</v>
      </c>
      <c r="AL553" s="411">
        <f t="shared" ref="AL553" si="1653">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54">Z555</f>
        <v>0</v>
      </c>
      <c r="AA556" s="411">
        <f t="shared" ref="AA556" si="1655">AA555</f>
        <v>0</v>
      </c>
      <c r="AB556" s="411">
        <f t="shared" ref="AB556" si="1656">AB555</f>
        <v>0</v>
      </c>
      <c r="AC556" s="411">
        <f t="shared" ref="AC556" si="1657">AC555</f>
        <v>0</v>
      </c>
      <c r="AD556" s="411">
        <f t="shared" ref="AD556" si="1658">AD555</f>
        <v>0</v>
      </c>
      <c r="AE556" s="411">
        <f t="shared" ref="AE556" si="1659">AE555</f>
        <v>0</v>
      </c>
      <c r="AF556" s="411">
        <f t="shared" ref="AF556" si="1660">AF555</f>
        <v>0</v>
      </c>
      <c r="AG556" s="411">
        <f t="shared" ref="AG556" si="1661">AG555</f>
        <v>0</v>
      </c>
      <c r="AH556" s="411">
        <f t="shared" ref="AH556" si="1662">AH555</f>
        <v>0</v>
      </c>
      <c r="AI556" s="411">
        <f t="shared" ref="AI556" si="1663">AI555</f>
        <v>0</v>
      </c>
      <c r="AJ556" s="411">
        <f t="shared" ref="AJ556" si="1664">AJ555</f>
        <v>0</v>
      </c>
      <c r="AK556" s="411">
        <f t="shared" ref="AK556" si="1665">AK555</f>
        <v>0</v>
      </c>
      <c r="AL556" s="411">
        <f t="shared" ref="AL556" si="1666">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67">Z558</f>
        <v>0</v>
      </c>
      <c r="AA559" s="411">
        <f t="shared" ref="AA559" si="1668">AA558</f>
        <v>0</v>
      </c>
      <c r="AB559" s="411">
        <f t="shared" ref="AB559" si="1669">AB558</f>
        <v>0</v>
      </c>
      <c r="AC559" s="411">
        <f t="shared" ref="AC559" si="1670">AC558</f>
        <v>0</v>
      </c>
      <c r="AD559" s="411">
        <f t="shared" ref="AD559" si="1671">AD558</f>
        <v>0</v>
      </c>
      <c r="AE559" s="411">
        <f t="shared" ref="AE559" si="1672">AE558</f>
        <v>0</v>
      </c>
      <c r="AF559" s="411">
        <f t="shared" ref="AF559" si="1673">AF558</f>
        <v>0</v>
      </c>
      <c r="AG559" s="411">
        <f t="shared" ref="AG559" si="1674">AG558</f>
        <v>0</v>
      </c>
      <c r="AH559" s="411">
        <f t="shared" ref="AH559" si="1675">AH558</f>
        <v>0</v>
      </c>
      <c r="AI559" s="411">
        <f t="shared" ref="AI559" si="1676">AI558</f>
        <v>0</v>
      </c>
      <c r="AJ559" s="411">
        <f t="shared" ref="AJ559" si="1677">AJ558</f>
        <v>0</v>
      </c>
      <c r="AK559" s="411">
        <f t="shared" ref="AK559" si="1678">AK558</f>
        <v>0</v>
      </c>
      <c r="AL559" s="411">
        <f t="shared" ref="AL559" si="1679">AL558</f>
        <v>0</v>
      </c>
      <c r="AM559" s="306"/>
    </row>
    <row r="560" spans="1:39" ht="15"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t="15" outlineLevel="1">
      <c r="A562" s="532"/>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80">Z561</f>
        <v>0</v>
      </c>
      <c r="AA562" s="411">
        <f t="shared" ref="AA562" si="1681">AA561</f>
        <v>0</v>
      </c>
      <c r="AB562" s="411">
        <f t="shared" ref="AB562" si="1682">AB561</f>
        <v>0</v>
      </c>
      <c r="AC562" s="411">
        <f t="shared" ref="AC562" si="1683">AC561</f>
        <v>0</v>
      </c>
      <c r="AD562" s="411">
        <f t="shared" ref="AD562" si="1684">AD561</f>
        <v>0</v>
      </c>
      <c r="AE562" s="411">
        <f t="shared" ref="AE562" si="1685">AE561</f>
        <v>0</v>
      </c>
      <c r="AF562" s="411">
        <f t="shared" ref="AF562" si="1686">AF561</f>
        <v>0</v>
      </c>
      <c r="AG562" s="411">
        <f t="shared" ref="AG562" si="1687">AG561</f>
        <v>0</v>
      </c>
      <c r="AH562" s="411">
        <f t="shared" ref="AH562" si="1688">AH561</f>
        <v>0</v>
      </c>
      <c r="AI562" s="411">
        <f t="shared" ref="AI562" si="1689">AI561</f>
        <v>0</v>
      </c>
      <c r="AJ562" s="411">
        <f t="shared" ref="AJ562" si="1690">AJ561</f>
        <v>0</v>
      </c>
      <c r="AK562" s="411">
        <f t="shared" ref="AK562" si="1691">AK561</f>
        <v>0</v>
      </c>
      <c r="AL562" s="411">
        <f t="shared" ref="AL562" si="1692">AL561</f>
        <v>0</v>
      </c>
      <c r="AM562" s="306"/>
    </row>
    <row r="563" spans="1:39" ht="15"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6">
      <c r="B564" s="327" t="s">
        <v>292</v>
      </c>
      <c r="C564" s="329"/>
      <c r="D564" s="329">
        <f>SUM(D404:D562)</f>
        <v>1919195.2637142681</v>
      </c>
      <c r="E564" s="329"/>
      <c r="F564" s="329"/>
      <c r="G564" s="329"/>
      <c r="H564" s="329"/>
      <c r="I564" s="329"/>
      <c r="J564" s="329"/>
      <c r="K564" s="329"/>
      <c r="L564" s="329"/>
      <c r="M564" s="329"/>
      <c r="N564" s="329"/>
      <c r="O564" s="329">
        <f>SUM(O404:O562)</f>
        <v>124.85</v>
      </c>
      <c r="P564" s="329"/>
      <c r="Q564" s="329"/>
      <c r="R564" s="329"/>
      <c r="S564" s="329"/>
      <c r="T564" s="329"/>
      <c r="U564" s="329"/>
      <c r="V564" s="329"/>
      <c r="W564" s="329"/>
      <c r="X564" s="329"/>
      <c r="Y564" s="329">
        <f>IF(Y402="kWh",SUMPRODUCT(D404:D562,Y404:Y562))</f>
        <v>850572.08022719738</v>
      </c>
      <c r="Z564" s="329">
        <f>IF(Z402="kWh",SUMPRODUCT(D404:D562,Z404:Z562))</f>
        <v>722408.86401748552</v>
      </c>
      <c r="AA564" s="329">
        <f>IF(AA402="kw",SUMPRODUCT(N404:N562,O404:O562,AA404:AA562),SUMPRODUCT(D404:D562,AA404:AA562))</f>
        <v>562.62480000000005</v>
      </c>
      <c r="AB564" s="329">
        <f>IF(AB402="kw",SUMPRODUCT(N404:N562,O404:O562,AB404:AB562),SUMPRODUCT(D404:D562,AB404:AB562))</f>
        <v>0</v>
      </c>
      <c r="AC564" s="329">
        <f>IF(AC402="kw",SUMPRODUCT(N404:N562,O404:O562,AC404:AC562),SUMPRODUCT(D404:D562,AC404:AC562))</f>
        <v>0</v>
      </c>
      <c r="AD564" s="329">
        <f>IF(AD402="kw",SUMPRODUCT(N404:N562,O404:O562,AD404:AD562),SUMPRODUCT(D404:D562,AD404:AD562))</f>
        <v>0</v>
      </c>
      <c r="AE564" s="329">
        <f>IF(AE402="kw",SUMPRODUCT(N404:N562,O404:O562,AE404:AE562),SUMPRODUCT(D404:D562,AE404:AE562))</f>
        <v>0</v>
      </c>
      <c r="AF564" s="329">
        <f>IF(AF402="kw",SUMPRODUCT(N404:N562,O404:O562,AF404:AF562),SUMPRODUCT(D404:D562,AF404:AF562))</f>
        <v>0</v>
      </c>
      <c r="AG564" s="329">
        <f>IF(AG402="kw",SUMPRODUCT(N404:N562,O404:O562,AG404:AG562),SUMPRODUCT(D404:D562,AG404:AG562))</f>
        <v>0</v>
      </c>
      <c r="AH564" s="329">
        <f>IF(AH402="kw",SUMPRODUCT(N404:N562,O404:O562,AH404:AH562),SUMPRODUCT(D404:D562,AH404:AH562))</f>
        <v>0</v>
      </c>
      <c r="AI564" s="329">
        <f>IF(AI402="kw",SUMPRODUCT(N404:N562,O404:O562,AI404:AI562),SUMPRODUCT(D404:D562,AI404:AI562))</f>
        <v>0</v>
      </c>
      <c r="AJ564" s="329">
        <f>IF(AJ402="kw",SUMPRODUCT(N404:N562,O404:O562,AJ404:AJ562),SUMPRODUCT(D404:D562,AJ404:AJ562))</f>
        <v>0</v>
      </c>
      <c r="AK564" s="329">
        <f>IF(AK402="kw",SUMPRODUCT(N404:N562,O404:O562,AK404:AK562),SUMPRODUCT(D404:D562,AK404:AK562))</f>
        <v>0</v>
      </c>
      <c r="AL564" s="329">
        <f>IF(AL402="kw",SUMPRODUCT(N404:N562,O404:O562,AL404:AL562),SUMPRODUCT(D404:D562,AL404:AL562))</f>
        <v>0</v>
      </c>
      <c r="AM564" s="330"/>
    </row>
    <row r="565" spans="1:39" ht="15.6">
      <c r="B565" s="391" t="s">
        <v>293</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334349</v>
      </c>
      <c r="Z565" s="392">
        <f>HLOOKUP(Z218,'2. LRAMVA Threshold'!$B$42:$Q$53,9,FALSE)</f>
        <v>206130.59399999998</v>
      </c>
      <c r="AA565" s="392">
        <f>HLOOKUP(AA218,'2. LRAMVA Threshold'!$B$42:$Q$53,9,FALSE)</f>
        <v>44.569200000000002</v>
      </c>
      <c r="AB565" s="392">
        <f>HLOOKUP(AB218,'2. LRAMVA Threshold'!$B$42:$Q$53,9,FALSE)</f>
        <v>418.43</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ht="15">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ht="15">
      <c r="B567" s="324" t="s">
        <v>294</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1.3599999999999999E-2</v>
      </c>
      <c r="Z567" s="341">
        <f>HLOOKUP(Z$35,'3.  Distribution Rates'!$C$122:$P$133,9,FALSE)</f>
        <v>1.01E-2</v>
      </c>
      <c r="AA567" s="341">
        <f>HLOOKUP(AA$35,'3.  Distribution Rates'!$C$122:$P$133,9,FALSE)</f>
        <v>2.0966</v>
      </c>
      <c r="AB567" s="341">
        <f>HLOOKUP(AB$35,'3.  Distribution Rates'!$C$122:$P$133,9,FALSE)</f>
        <v>12.938499999999999</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ht="15">
      <c r="B568" s="324" t="s">
        <v>295</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LRAM'!Y140*Y567</f>
        <v>0</v>
      </c>
      <c r="Z568" s="378">
        <f>'4.  2011-2014 LRAM'!Z140*Z567</f>
        <v>0</v>
      </c>
      <c r="AA568" s="378">
        <f>'4.  2011-2014 LRAM'!AA140*AA567</f>
        <v>0</v>
      </c>
      <c r="AB568" s="378">
        <f>'4.  2011-2014 LRAM'!AB140*AB567</f>
        <v>0</v>
      </c>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9">
        <f t="shared" ref="AM568:AM574" si="1693">SUM(Y568:AL568)</f>
        <v>0</v>
      </c>
    </row>
    <row r="569" spans="1:39" ht="15">
      <c r="B569" s="324" t="s">
        <v>296</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LRAM'!Y269*Y567</f>
        <v>0</v>
      </c>
      <c r="Z569" s="378">
        <f>'4.  2011-2014 LRAM'!Z269*Z567</f>
        <v>0</v>
      </c>
      <c r="AA569" s="378">
        <f>'4.  2011-2014 LRAM'!AA269*AA567</f>
        <v>0</v>
      </c>
      <c r="AB569" s="378">
        <f>'4.  2011-2014 LRAM'!AB269*AB567</f>
        <v>0</v>
      </c>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9">
        <f t="shared" si="1693"/>
        <v>0</v>
      </c>
    </row>
    <row r="570" spans="1:39" ht="15">
      <c r="B570" s="324" t="s">
        <v>297</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LRAM'!Y398*Y567</f>
        <v>0</v>
      </c>
      <c r="Z570" s="378">
        <f>'4.  2011-2014 LRAM'!Z398*Z567</f>
        <v>0</v>
      </c>
      <c r="AA570" s="378">
        <f>'4.  2011-2014 LRAM'!AA398*AA567</f>
        <v>0</v>
      </c>
      <c r="AB570" s="378">
        <f>'4.  2011-2014 LRAM'!AB398*AB567</f>
        <v>0</v>
      </c>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9">
        <f t="shared" si="1693"/>
        <v>0</v>
      </c>
    </row>
    <row r="571" spans="1:39" ht="15">
      <c r="B571" s="324" t="s">
        <v>298</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LRAM'!Y528*Y567</f>
        <v>0</v>
      </c>
      <c r="Z571" s="378">
        <f>'4.  2011-2014 LRAM'!Z528*Z567</f>
        <v>0</v>
      </c>
      <c r="AA571" s="378">
        <f>'4.  2011-2014 LRAM'!AA528*AA567</f>
        <v>0</v>
      </c>
      <c r="AB571" s="378">
        <f>'4.  2011-2014 LRAM'!AB528*AB567</f>
        <v>0</v>
      </c>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9">
        <f t="shared" si="1693"/>
        <v>0</v>
      </c>
    </row>
    <row r="572" spans="1:39" ht="15">
      <c r="B572" s="324" t="s">
        <v>299</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 t="shared" ref="Y572:AL572" si="1694">Y209*Y567</f>
        <v>0</v>
      </c>
      <c r="Z572" s="378">
        <f t="shared" si="1694"/>
        <v>0</v>
      </c>
      <c r="AA572" s="378">
        <f t="shared" si="1694"/>
        <v>0</v>
      </c>
      <c r="AB572" s="378">
        <f>AB209*AB567</f>
        <v>0</v>
      </c>
      <c r="AC572" s="378">
        <f t="shared" si="1694"/>
        <v>0</v>
      </c>
      <c r="AD572" s="378">
        <f t="shared" si="1694"/>
        <v>0</v>
      </c>
      <c r="AE572" s="378">
        <f t="shared" si="1694"/>
        <v>0</v>
      </c>
      <c r="AF572" s="378">
        <f t="shared" si="1694"/>
        <v>0</v>
      </c>
      <c r="AG572" s="378">
        <f t="shared" si="1694"/>
        <v>0</v>
      </c>
      <c r="AH572" s="378">
        <f t="shared" si="1694"/>
        <v>0</v>
      </c>
      <c r="AI572" s="378">
        <f t="shared" si="1694"/>
        <v>0</v>
      </c>
      <c r="AJ572" s="378">
        <f t="shared" si="1694"/>
        <v>0</v>
      </c>
      <c r="AK572" s="378">
        <f t="shared" si="1694"/>
        <v>0</v>
      </c>
      <c r="AL572" s="378">
        <f t="shared" si="1694"/>
        <v>0</v>
      </c>
      <c r="AM572" s="629">
        <f t="shared" si="1693"/>
        <v>0</v>
      </c>
    </row>
    <row r="573" spans="1:39" ht="15">
      <c r="B573" s="324" t="s">
        <v>300</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Y392*Y567</f>
        <v>4949.4071999999996</v>
      </c>
      <c r="Z573" s="378">
        <f>Z392*Z567</f>
        <v>2345.8420185999998</v>
      </c>
      <c r="AA573" s="378">
        <f t="shared" ref="AA573:AL573" si="1695">AA392*AA567</f>
        <v>127.66029672000001</v>
      </c>
      <c r="AB573" s="378">
        <f>AB392*AB567</f>
        <v>0</v>
      </c>
      <c r="AC573" s="378">
        <f t="shared" si="1695"/>
        <v>0</v>
      </c>
      <c r="AD573" s="378">
        <f t="shared" si="1695"/>
        <v>0</v>
      </c>
      <c r="AE573" s="378">
        <f t="shared" si="1695"/>
        <v>0</v>
      </c>
      <c r="AF573" s="378">
        <f t="shared" si="1695"/>
        <v>0</v>
      </c>
      <c r="AG573" s="378">
        <f t="shared" si="1695"/>
        <v>0</v>
      </c>
      <c r="AH573" s="378">
        <f t="shared" si="1695"/>
        <v>0</v>
      </c>
      <c r="AI573" s="378">
        <f t="shared" si="1695"/>
        <v>0</v>
      </c>
      <c r="AJ573" s="378">
        <f t="shared" si="1695"/>
        <v>0</v>
      </c>
      <c r="AK573" s="378">
        <f t="shared" si="1695"/>
        <v>0</v>
      </c>
      <c r="AL573" s="378">
        <f t="shared" si="1695"/>
        <v>0</v>
      </c>
      <c r="AM573" s="629">
        <f t="shared" si="1693"/>
        <v>7422.9095153199996</v>
      </c>
    </row>
    <row r="574" spans="1:39" ht="15">
      <c r="B574" s="324" t="s">
        <v>301</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11567.780291089884</v>
      </c>
      <c r="Z574" s="378">
        <f t="shared" ref="Z574:AL574" si="1696">Z564*Z567</f>
        <v>7296.3295265766037</v>
      </c>
      <c r="AA574" s="378">
        <f t="shared" si="1696"/>
        <v>1179.5991556800002</v>
      </c>
      <c r="AB574" s="378">
        <f t="shared" si="1696"/>
        <v>0</v>
      </c>
      <c r="AC574" s="378">
        <f t="shared" si="1696"/>
        <v>0</v>
      </c>
      <c r="AD574" s="378">
        <f t="shared" si="1696"/>
        <v>0</v>
      </c>
      <c r="AE574" s="378">
        <f t="shared" si="1696"/>
        <v>0</v>
      </c>
      <c r="AF574" s="378">
        <f t="shared" si="1696"/>
        <v>0</v>
      </c>
      <c r="AG574" s="378">
        <f t="shared" si="1696"/>
        <v>0</v>
      </c>
      <c r="AH574" s="378">
        <f t="shared" si="1696"/>
        <v>0</v>
      </c>
      <c r="AI574" s="378">
        <f t="shared" si="1696"/>
        <v>0</v>
      </c>
      <c r="AJ574" s="378">
        <f t="shared" si="1696"/>
        <v>0</v>
      </c>
      <c r="AK574" s="378">
        <f t="shared" si="1696"/>
        <v>0</v>
      </c>
      <c r="AL574" s="378">
        <f t="shared" si="1696"/>
        <v>0</v>
      </c>
      <c r="AM574" s="629">
        <f t="shared" si="1693"/>
        <v>20043.708973346489</v>
      </c>
    </row>
    <row r="575" spans="1:39" ht="15.6">
      <c r="B575" s="349" t="s">
        <v>302</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16517.187491089884</v>
      </c>
      <c r="Z575" s="346">
        <f>SUM(Z568:Z574)</f>
        <v>9642.1715451766031</v>
      </c>
      <c r="AA575" s="346">
        <f t="shared" ref="AA575:AE575" si="1697">SUM(AA568:AA574)</f>
        <v>1307.2594524000001</v>
      </c>
      <c r="AB575" s="346">
        <f t="shared" si="1697"/>
        <v>0</v>
      </c>
      <c r="AC575" s="346">
        <f t="shared" si="1697"/>
        <v>0</v>
      </c>
      <c r="AD575" s="346">
        <f>SUM(AD568:AD574)</f>
        <v>0</v>
      </c>
      <c r="AE575" s="346">
        <f t="shared" si="1697"/>
        <v>0</v>
      </c>
      <c r="AF575" s="346">
        <f>SUM(AF568:AF574)</f>
        <v>0</v>
      </c>
      <c r="AG575" s="346">
        <f>SUM(AG568:AG574)</f>
        <v>0</v>
      </c>
      <c r="AH575" s="346">
        <f t="shared" ref="AH575:AL575" si="1698">SUM(AH568:AH574)</f>
        <v>0</v>
      </c>
      <c r="AI575" s="346">
        <f t="shared" si="1698"/>
        <v>0</v>
      </c>
      <c r="AJ575" s="346">
        <f>SUM(AJ568:AJ574)</f>
        <v>0</v>
      </c>
      <c r="AK575" s="346">
        <f t="shared" si="1698"/>
        <v>0</v>
      </c>
      <c r="AL575" s="346">
        <f t="shared" si="1698"/>
        <v>0</v>
      </c>
      <c r="AM575" s="407">
        <f>SUM(AM568:AM574)</f>
        <v>27466.618488666489</v>
      </c>
    </row>
    <row r="576" spans="1:39" ht="15.6">
      <c r="B576" s="349" t="s">
        <v>303</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4547.1463999999996</v>
      </c>
      <c r="Z576" s="347">
        <f t="shared" ref="Z576:AE576" si="1699">Z565*Z567</f>
        <v>2081.9189993999998</v>
      </c>
      <c r="AA576" s="347">
        <f t="shared" si="1699"/>
        <v>93.443784720000011</v>
      </c>
      <c r="AB576" s="347">
        <f t="shared" si="1699"/>
        <v>5413.8565550000003</v>
      </c>
      <c r="AC576" s="347">
        <f t="shared" si="1699"/>
        <v>0</v>
      </c>
      <c r="AD576" s="347">
        <f>AD565*AD567</f>
        <v>0</v>
      </c>
      <c r="AE576" s="347">
        <f t="shared" si="1699"/>
        <v>0</v>
      </c>
      <c r="AF576" s="347">
        <f>AF565*AF567</f>
        <v>0</v>
      </c>
      <c r="AG576" s="347">
        <f t="shared" ref="AG576:AL576" si="1700">AG565*AG567</f>
        <v>0</v>
      </c>
      <c r="AH576" s="347">
        <f t="shared" si="1700"/>
        <v>0</v>
      </c>
      <c r="AI576" s="347">
        <f t="shared" si="1700"/>
        <v>0</v>
      </c>
      <c r="AJ576" s="347">
        <f>AJ565*AJ567</f>
        <v>0</v>
      </c>
      <c r="AK576" s="347">
        <f>AK565*AK567</f>
        <v>0</v>
      </c>
      <c r="AL576" s="347">
        <f t="shared" si="1700"/>
        <v>0</v>
      </c>
      <c r="AM576" s="407">
        <f>SUM(Y576:AL576)</f>
        <v>12136.365739119999</v>
      </c>
    </row>
    <row r="577" spans="1:39" ht="15.6">
      <c r="B577" s="349" t="s">
        <v>304</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15330.252749546489</v>
      </c>
    </row>
    <row r="578" spans="1:39" ht="15">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ht="15">
      <c r="B579" s="439" t="s">
        <v>305</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SUMPRODUCT(E404:E562,Y404:Y562)</f>
        <v>690055.09611182369</v>
      </c>
      <c r="Z579" s="291">
        <f>SUMPRODUCT(E404:E562,Z404:Z562)</f>
        <v>714581.44554852275</v>
      </c>
      <c r="AA579" s="291">
        <f>IF(AA402="kw",SUMPRODUCT($N$404:$N$562,$P$404:$P$562,AA404:AA562),SUMPRODUCT($E$404:$E$562,AA404:AA562))</f>
        <v>562.62480000000005</v>
      </c>
      <c r="AB579" s="291">
        <f>IF(AB402="kw",SUMPRODUCT($N$404:$N$562,$P$404:$P$562,AB404:AB562),SUMPRODUCT($E$404:$E$562,AB404:AB562))</f>
        <v>0</v>
      </c>
      <c r="AC579" s="291">
        <f>IF(AC402="kw",SUMPRODUCT($N$404:$N$562,$P$404:$P$562,AC404:AC562),SUMPRODUCT($E$404:$E$562,AC404:AC562))</f>
        <v>0</v>
      </c>
      <c r="AD579" s="291">
        <f t="shared" ref="AD579:AL579" si="1701">IF(AD402="kw",SUMPRODUCT($N$404:$N$562,$P$404:$P$562,AD404:AD562),SUMPRODUCT($E$404:$E$562,AD404:AD562))</f>
        <v>0</v>
      </c>
      <c r="AE579" s="291">
        <f t="shared" si="1701"/>
        <v>0</v>
      </c>
      <c r="AF579" s="291">
        <f t="shared" si="1701"/>
        <v>0</v>
      </c>
      <c r="AG579" s="291">
        <f t="shared" si="1701"/>
        <v>0</v>
      </c>
      <c r="AH579" s="291">
        <f t="shared" si="1701"/>
        <v>0</v>
      </c>
      <c r="AI579" s="291">
        <f t="shared" si="1701"/>
        <v>0</v>
      </c>
      <c r="AJ579" s="291">
        <f t="shared" si="1701"/>
        <v>0</v>
      </c>
      <c r="AK579" s="291">
        <f t="shared" si="1701"/>
        <v>0</v>
      </c>
      <c r="AL579" s="291">
        <f t="shared" si="1701"/>
        <v>0</v>
      </c>
      <c r="AM579" s="337"/>
    </row>
    <row r="580" spans="1:39" ht="15">
      <c r="B580" s="439" t="s">
        <v>306</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SUMPRODUCT(F404:F562,Y404:Y562)</f>
        <v>688258.92671094718</v>
      </c>
      <c r="Z580" s="291">
        <f>SUMPRODUCT(F404:F562,Z404:Z562)</f>
        <v>698985.8818485958</v>
      </c>
      <c r="AA580" s="291">
        <f t="shared" ref="AA580:AL580" si="1702">IF(AA402="kw",SUMPRODUCT($N$404:$N$562,$Q$404:$Q$562,AA404:AA562),SUMPRODUCT($F$404:$F$562,AA404:AA562))</f>
        <v>562.00545314004023</v>
      </c>
      <c r="AB580" s="291">
        <f t="shared" si="1702"/>
        <v>0</v>
      </c>
      <c r="AC580" s="291">
        <f>IF(AC402="kw",SUMPRODUCT($N$404:$N$562,$Q$404:$Q$562,AC404:AC562),SUMPRODUCT($F$404:$F$562,AC404:AC562))</f>
        <v>0</v>
      </c>
      <c r="AD580" s="291">
        <f t="shared" si="1702"/>
        <v>0</v>
      </c>
      <c r="AE580" s="291">
        <f t="shared" si="1702"/>
        <v>0</v>
      </c>
      <c r="AF580" s="291">
        <f t="shared" si="1702"/>
        <v>0</v>
      </c>
      <c r="AG580" s="291">
        <f t="shared" si="1702"/>
        <v>0</v>
      </c>
      <c r="AH580" s="291">
        <f t="shared" si="1702"/>
        <v>0</v>
      </c>
      <c r="AI580" s="291">
        <f t="shared" si="1702"/>
        <v>0</v>
      </c>
      <c r="AJ580" s="291">
        <f t="shared" si="1702"/>
        <v>0</v>
      </c>
      <c r="AK580" s="291">
        <f t="shared" si="1702"/>
        <v>0</v>
      </c>
      <c r="AL580" s="291">
        <f t="shared" si="1702"/>
        <v>0</v>
      </c>
      <c r="AM580" s="337"/>
    </row>
    <row r="581" spans="1:39" ht="15">
      <c r="B581" s="440" t="s">
        <v>307</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SUMPRODUCT(G404:G562,Y404:Y562)</f>
        <v>686462.75631656009</v>
      </c>
      <c r="Z581" s="326">
        <f>SUMPRODUCT(G404:G562,Z404:Z562)</f>
        <v>698858.12168409035</v>
      </c>
      <c r="AA581" s="326">
        <f t="shared" ref="AA581:AL581" si="1703">IF(AA402="kw",SUMPRODUCT($N$404:$N$562,$R$404:$R$562,AA404:AA562),SUMPRODUCT($G$404:$G$562,AA404:AA562))</f>
        <v>562.00545314004023</v>
      </c>
      <c r="AB581" s="326">
        <f t="shared" si="1703"/>
        <v>0</v>
      </c>
      <c r="AC581" s="326">
        <f>IF(AC402="kw",SUMPRODUCT($N$404:$N$562,$R$404:$R$562,AC404:AC562),SUMPRODUCT($G$404:$G$562,AC404:AC562))</f>
        <v>0</v>
      </c>
      <c r="AD581" s="326">
        <f t="shared" si="1703"/>
        <v>0</v>
      </c>
      <c r="AE581" s="326">
        <f t="shared" si="1703"/>
        <v>0</v>
      </c>
      <c r="AF581" s="326">
        <f t="shared" si="1703"/>
        <v>0</v>
      </c>
      <c r="AG581" s="326">
        <f t="shared" si="1703"/>
        <v>0</v>
      </c>
      <c r="AH581" s="326">
        <f t="shared" si="1703"/>
        <v>0</v>
      </c>
      <c r="AI581" s="326">
        <f t="shared" si="1703"/>
        <v>0</v>
      </c>
      <c r="AJ581" s="326">
        <f t="shared" si="1703"/>
        <v>0</v>
      </c>
      <c r="AK581" s="326">
        <f t="shared" si="1703"/>
        <v>0</v>
      </c>
      <c r="AL581" s="326">
        <f t="shared" si="1703"/>
        <v>0</v>
      </c>
      <c r="AM581" s="386"/>
    </row>
    <row r="582" spans="1:39" ht="22.5" customHeight="1">
      <c r="B582" s="368" t="s">
        <v>582</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6">
      <c r="B585" s="280" t="s">
        <v>309</v>
      </c>
      <c r="C585" s="281"/>
      <c r="D585" s="590" t="s">
        <v>526</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46" t="s">
        <v>211</v>
      </c>
      <c r="C586" s="848" t="s">
        <v>33</v>
      </c>
      <c r="D586" s="284" t="s">
        <v>422</v>
      </c>
      <c r="E586" s="850" t="s">
        <v>209</v>
      </c>
      <c r="F586" s="851"/>
      <c r="G586" s="851"/>
      <c r="H586" s="851"/>
      <c r="I586" s="851"/>
      <c r="J586" s="851"/>
      <c r="K586" s="851"/>
      <c r="L586" s="851"/>
      <c r="M586" s="852"/>
      <c r="N586" s="853" t="s">
        <v>213</v>
      </c>
      <c r="O586" s="284" t="s">
        <v>423</v>
      </c>
      <c r="P586" s="850" t="s">
        <v>212</v>
      </c>
      <c r="Q586" s="851"/>
      <c r="R586" s="851"/>
      <c r="S586" s="851"/>
      <c r="T586" s="851"/>
      <c r="U586" s="851"/>
      <c r="V586" s="851"/>
      <c r="W586" s="851"/>
      <c r="X586" s="852"/>
      <c r="Y586" s="843" t="s">
        <v>243</v>
      </c>
      <c r="Z586" s="844"/>
      <c r="AA586" s="844"/>
      <c r="AB586" s="844"/>
      <c r="AC586" s="844"/>
      <c r="AD586" s="844"/>
      <c r="AE586" s="844"/>
      <c r="AF586" s="844"/>
      <c r="AG586" s="844"/>
      <c r="AH586" s="844"/>
      <c r="AI586" s="844"/>
      <c r="AJ586" s="844"/>
      <c r="AK586" s="844"/>
      <c r="AL586" s="844"/>
      <c r="AM586" s="845"/>
    </row>
    <row r="587" spans="1:39" ht="68.25" customHeight="1">
      <c r="B587" s="847"/>
      <c r="C587" s="849"/>
      <c r="D587" s="285">
        <v>2018</v>
      </c>
      <c r="E587" s="285">
        <v>2019</v>
      </c>
      <c r="F587" s="285">
        <v>2020</v>
      </c>
      <c r="G587" s="285">
        <v>2021</v>
      </c>
      <c r="H587" s="285">
        <v>2022</v>
      </c>
      <c r="I587" s="285">
        <v>2023</v>
      </c>
      <c r="J587" s="285">
        <v>2024</v>
      </c>
      <c r="K587" s="285">
        <v>2025</v>
      </c>
      <c r="L587" s="285">
        <v>2026</v>
      </c>
      <c r="M587" s="285">
        <v>2027</v>
      </c>
      <c r="N587" s="854"/>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 50 TO 4,999 KW</v>
      </c>
      <c r="AB587" s="285" t="str">
        <f>'1.  LRAMVA Summary'!G52</f>
        <v>Street Lighting</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504</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6" outlineLevel="1">
      <c r="A589" s="532"/>
      <c r="B589" s="504" t="s">
        <v>497</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ht="15"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04">Z590</f>
        <v>0</v>
      </c>
      <c r="AA591" s="411">
        <f t="shared" ref="AA591" si="1705">AA590</f>
        <v>0</v>
      </c>
      <c r="AB591" s="411">
        <f t="shared" ref="AB591" si="1706">AB590</f>
        <v>0</v>
      </c>
      <c r="AC591" s="411">
        <f t="shared" ref="AC591" si="1707">AC590</f>
        <v>0</v>
      </c>
      <c r="AD591" s="411">
        <f t="shared" ref="AD591" si="1708">AD590</f>
        <v>0</v>
      </c>
      <c r="AE591" s="411">
        <f t="shared" ref="AE591" si="1709">AE590</f>
        <v>0</v>
      </c>
      <c r="AF591" s="411">
        <f t="shared" ref="AF591" si="1710">AF590</f>
        <v>0</v>
      </c>
      <c r="AG591" s="411">
        <f t="shared" ref="AG591" si="1711">AG590</f>
        <v>0</v>
      </c>
      <c r="AH591" s="411">
        <f t="shared" ref="AH591" si="1712">AH590</f>
        <v>0</v>
      </c>
      <c r="AI591" s="411">
        <f t="shared" ref="AI591" si="1713">AI590</f>
        <v>0</v>
      </c>
      <c r="AJ591" s="411">
        <f t="shared" ref="AJ591" si="1714">AJ590</f>
        <v>0</v>
      </c>
      <c r="AK591" s="411">
        <f t="shared" ref="AK591" si="1715">AK590</f>
        <v>0</v>
      </c>
      <c r="AL591" s="411">
        <f t="shared" ref="AL591" si="1716">AL590</f>
        <v>0</v>
      </c>
      <c r="AM591" s="297"/>
    </row>
    <row r="592" spans="1:39" ht="15.6"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ht="15"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17">Z593</f>
        <v>0</v>
      </c>
      <c r="AA594" s="411">
        <f t="shared" ref="AA594" si="1718">AA593</f>
        <v>0</v>
      </c>
      <c r="AB594" s="411">
        <f t="shared" ref="AB594" si="1719">AB593</f>
        <v>0</v>
      </c>
      <c r="AC594" s="411">
        <f t="shared" ref="AC594" si="1720">AC593</f>
        <v>0</v>
      </c>
      <c r="AD594" s="411">
        <f t="shared" ref="AD594" si="1721">AD593</f>
        <v>0</v>
      </c>
      <c r="AE594" s="411">
        <f t="shared" ref="AE594" si="1722">AE593</f>
        <v>0</v>
      </c>
      <c r="AF594" s="411">
        <f t="shared" ref="AF594" si="1723">AF593</f>
        <v>0</v>
      </c>
      <c r="AG594" s="411">
        <f t="shared" ref="AG594" si="1724">AG593</f>
        <v>0</v>
      </c>
      <c r="AH594" s="411">
        <f t="shared" ref="AH594" si="1725">AH593</f>
        <v>0</v>
      </c>
      <c r="AI594" s="411">
        <f t="shared" ref="AI594" si="1726">AI593</f>
        <v>0</v>
      </c>
      <c r="AJ594" s="411">
        <f t="shared" ref="AJ594" si="1727">AJ593</f>
        <v>0</v>
      </c>
      <c r="AK594" s="411">
        <f t="shared" ref="AK594" si="1728">AK593</f>
        <v>0</v>
      </c>
      <c r="AL594" s="411">
        <f t="shared" ref="AL594" si="1729">AL593</f>
        <v>0</v>
      </c>
      <c r="AM594" s="297"/>
    </row>
    <row r="595" spans="1:39" ht="15.6"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ht="15"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30">Z596</f>
        <v>0</v>
      </c>
      <c r="AA597" s="411">
        <f t="shared" ref="AA597" si="1731">AA596</f>
        <v>0</v>
      </c>
      <c r="AB597" s="411">
        <f t="shared" ref="AB597" si="1732">AB596</f>
        <v>0</v>
      </c>
      <c r="AC597" s="411">
        <f t="shared" ref="AC597" si="1733">AC596</f>
        <v>0</v>
      </c>
      <c r="AD597" s="411">
        <f t="shared" ref="AD597" si="1734">AD596</f>
        <v>0</v>
      </c>
      <c r="AE597" s="411">
        <f t="shared" ref="AE597" si="1735">AE596</f>
        <v>0</v>
      </c>
      <c r="AF597" s="411">
        <f t="shared" ref="AF597" si="1736">AF596</f>
        <v>0</v>
      </c>
      <c r="AG597" s="411">
        <f t="shared" ref="AG597" si="1737">AG596</f>
        <v>0</v>
      </c>
      <c r="AH597" s="411">
        <f t="shared" ref="AH597" si="1738">AH596</f>
        <v>0</v>
      </c>
      <c r="AI597" s="411">
        <f t="shared" ref="AI597" si="1739">AI596</f>
        <v>0</v>
      </c>
      <c r="AJ597" s="411">
        <f t="shared" ref="AJ597" si="1740">AJ596</f>
        <v>0</v>
      </c>
      <c r="AK597" s="411">
        <f t="shared" ref="AK597" si="1741">AK596</f>
        <v>0</v>
      </c>
      <c r="AL597" s="411">
        <f t="shared" ref="AL597" si="1742">AL596</f>
        <v>0</v>
      </c>
      <c r="AM597" s="297"/>
    </row>
    <row r="598" spans="1:39" ht="15"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t="15" outlineLevel="1">
      <c r="A599" s="532">
        <v>4</v>
      </c>
      <c r="B599" s="520" t="s">
        <v>666</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43">Z599</f>
        <v>0</v>
      </c>
      <c r="AA600" s="411">
        <f t="shared" ref="AA600" si="1744">AA599</f>
        <v>0</v>
      </c>
      <c r="AB600" s="411">
        <f t="shared" ref="AB600" si="1745">AB599</f>
        <v>0</v>
      </c>
      <c r="AC600" s="411">
        <f t="shared" ref="AC600" si="1746">AC599</f>
        <v>0</v>
      </c>
      <c r="AD600" s="411">
        <f t="shared" ref="AD600" si="1747">AD599</f>
        <v>0</v>
      </c>
      <c r="AE600" s="411">
        <f t="shared" ref="AE600" si="1748">AE599</f>
        <v>0</v>
      </c>
      <c r="AF600" s="411">
        <f t="shared" ref="AF600" si="1749">AF599</f>
        <v>0</v>
      </c>
      <c r="AG600" s="411">
        <f t="shared" ref="AG600" si="1750">AG599</f>
        <v>0</v>
      </c>
      <c r="AH600" s="411">
        <f t="shared" ref="AH600" si="1751">AH599</f>
        <v>0</v>
      </c>
      <c r="AI600" s="411">
        <f t="shared" ref="AI600" si="1752">AI599</f>
        <v>0</v>
      </c>
      <c r="AJ600" s="411">
        <f t="shared" ref="AJ600" si="1753">AJ599</f>
        <v>0</v>
      </c>
      <c r="AK600" s="411">
        <f t="shared" ref="AK600" si="1754">AK599</f>
        <v>0</v>
      </c>
      <c r="AL600" s="411">
        <f t="shared" ref="AL600" si="1755">AL599</f>
        <v>0</v>
      </c>
      <c r="AM600" s="297"/>
    </row>
    <row r="601" spans="1:39" ht="15"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t="15"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56">Z602</f>
        <v>0</v>
      </c>
      <c r="AA603" s="411">
        <f t="shared" ref="AA603" si="1757">AA602</f>
        <v>0</v>
      </c>
      <c r="AB603" s="411">
        <f t="shared" ref="AB603" si="1758">AB602</f>
        <v>0</v>
      </c>
      <c r="AC603" s="411">
        <f t="shared" ref="AC603" si="1759">AC602</f>
        <v>0</v>
      </c>
      <c r="AD603" s="411">
        <f t="shared" ref="AD603" si="1760">AD602</f>
        <v>0</v>
      </c>
      <c r="AE603" s="411">
        <f t="shared" ref="AE603" si="1761">AE602</f>
        <v>0</v>
      </c>
      <c r="AF603" s="411">
        <f t="shared" ref="AF603" si="1762">AF602</f>
        <v>0</v>
      </c>
      <c r="AG603" s="411">
        <f t="shared" ref="AG603" si="1763">AG602</f>
        <v>0</v>
      </c>
      <c r="AH603" s="411">
        <f t="shared" ref="AH603" si="1764">AH602</f>
        <v>0</v>
      </c>
      <c r="AI603" s="411">
        <f t="shared" ref="AI603" si="1765">AI602</f>
        <v>0</v>
      </c>
      <c r="AJ603" s="411">
        <f t="shared" ref="AJ603" si="1766">AJ602</f>
        <v>0</v>
      </c>
      <c r="AK603" s="411">
        <f t="shared" ref="AK603" si="1767">AK602</f>
        <v>0</v>
      </c>
      <c r="AL603" s="411">
        <f t="shared" ref="AL603" si="1768">AL602</f>
        <v>0</v>
      </c>
      <c r="AM603" s="297"/>
    </row>
    <row r="604" spans="1:39" ht="15"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6" outlineLevel="1">
      <c r="A605" s="532"/>
      <c r="B605" s="319" t="s">
        <v>498</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ht="15"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69">Z606</f>
        <v>0</v>
      </c>
      <c r="AA607" s="411">
        <f t="shared" ref="AA607" si="1770">AA606</f>
        <v>0</v>
      </c>
      <c r="AB607" s="411">
        <f t="shared" ref="AB607" si="1771">AB606</f>
        <v>0</v>
      </c>
      <c r="AC607" s="411">
        <f t="shared" ref="AC607" si="1772">AC606</f>
        <v>0</v>
      </c>
      <c r="AD607" s="411">
        <f t="shared" ref="AD607" si="1773">AD606</f>
        <v>0</v>
      </c>
      <c r="AE607" s="411">
        <f t="shared" ref="AE607" si="1774">AE606</f>
        <v>0</v>
      </c>
      <c r="AF607" s="411">
        <f t="shared" ref="AF607" si="1775">AF606</f>
        <v>0</v>
      </c>
      <c r="AG607" s="411">
        <f t="shared" ref="AG607" si="1776">AG606</f>
        <v>0</v>
      </c>
      <c r="AH607" s="411">
        <f t="shared" ref="AH607" si="1777">AH606</f>
        <v>0</v>
      </c>
      <c r="AI607" s="411">
        <f t="shared" ref="AI607" si="1778">AI606</f>
        <v>0</v>
      </c>
      <c r="AJ607" s="411">
        <f t="shared" ref="AJ607" si="1779">AJ606</f>
        <v>0</v>
      </c>
      <c r="AK607" s="411">
        <f t="shared" ref="AK607" si="1780">AK606</f>
        <v>0</v>
      </c>
      <c r="AL607" s="411">
        <f t="shared" ref="AL607" si="1781">AL606</f>
        <v>0</v>
      </c>
      <c r="AM607" s="311"/>
    </row>
    <row r="608" spans="1:39" ht="15"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82">Z609</f>
        <v>0</v>
      </c>
      <c r="AA610" s="411">
        <f t="shared" ref="AA610" si="1783">AA609</f>
        <v>0</v>
      </c>
      <c r="AB610" s="411">
        <f t="shared" ref="AB610" si="1784">AB609</f>
        <v>0</v>
      </c>
      <c r="AC610" s="411">
        <f t="shared" ref="AC610" si="1785">AC609</f>
        <v>0</v>
      </c>
      <c r="AD610" s="411">
        <f t="shared" ref="AD610" si="1786">AD609</f>
        <v>0</v>
      </c>
      <c r="AE610" s="411">
        <f t="shared" ref="AE610" si="1787">AE609</f>
        <v>0</v>
      </c>
      <c r="AF610" s="411">
        <f t="shared" ref="AF610" si="1788">AF609</f>
        <v>0</v>
      </c>
      <c r="AG610" s="411">
        <f t="shared" ref="AG610" si="1789">AG609</f>
        <v>0</v>
      </c>
      <c r="AH610" s="411">
        <f t="shared" ref="AH610" si="1790">AH609</f>
        <v>0</v>
      </c>
      <c r="AI610" s="411">
        <f t="shared" ref="AI610" si="1791">AI609</f>
        <v>0</v>
      </c>
      <c r="AJ610" s="411">
        <f t="shared" ref="AJ610" si="1792">AJ609</f>
        <v>0</v>
      </c>
      <c r="AK610" s="411">
        <f t="shared" ref="AK610" si="1793">AK609</f>
        <v>0</v>
      </c>
      <c r="AL610" s="411">
        <f t="shared" ref="AL610" si="1794">AL609</f>
        <v>0</v>
      </c>
      <c r="AM610" s="311"/>
    </row>
    <row r="611" spans="1:39" ht="15"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95">Z612</f>
        <v>0</v>
      </c>
      <c r="AA613" s="411">
        <f t="shared" ref="AA613" si="1796">AA612</f>
        <v>0</v>
      </c>
      <c r="AB613" s="411">
        <f t="shared" ref="AB613" si="1797">AB612</f>
        <v>0</v>
      </c>
      <c r="AC613" s="411">
        <f t="shared" ref="AC613" si="1798">AC612</f>
        <v>0</v>
      </c>
      <c r="AD613" s="411">
        <f t="shared" ref="AD613" si="1799">AD612</f>
        <v>0</v>
      </c>
      <c r="AE613" s="411">
        <f t="shared" ref="AE613" si="1800">AE612</f>
        <v>0</v>
      </c>
      <c r="AF613" s="411">
        <f t="shared" ref="AF613" si="1801">AF612</f>
        <v>0</v>
      </c>
      <c r="AG613" s="411">
        <f t="shared" ref="AG613" si="1802">AG612</f>
        <v>0</v>
      </c>
      <c r="AH613" s="411">
        <f t="shared" ref="AH613" si="1803">AH612</f>
        <v>0</v>
      </c>
      <c r="AI613" s="411">
        <f t="shared" ref="AI613" si="1804">AI612</f>
        <v>0</v>
      </c>
      <c r="AJ613" s="411">
        <f t="shared" ref="AJ613" si="1805">AJ612</f>
        <v>0</v>
      </c>
      <c r="AK613" s="411">
        <f t="shared" ref="AK613" si="1806">AK612</f>
        <v>0</v>
      </c>
      <c r="AL613" s="411">
        <f t="shared" ref="AL613" si="1807">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808">Z615</f>
        <v>0</v>
      </c>
      <c r="AA616" s="411">
        <f t="shared" ref="AA616" si="1809">AA615</f>
        <v>0</v>
      </c>
      <c r="AB616" s="411">
        <f t="shared" ref="AB616" si="1810">AB615</f>
        <v>0</v>
      </c>
      <c r="AC616" s="411">
        <f t="shared" ref="AC616" si="1811">AC615</f>
        <v>0</v>
      </c>
      <c r="AD616" s="411">
        <f t="shared" ref="AD616" si="1812">AD615</f>
        <v>0</v>
      </c>
      <c r="AE616" s="411">
        <f t="shared" ref="AE616" si="1813">AE615</f>
        <v>0</v>
      </c>
      <c r="AF616" s="411">
        <f t="shared" ref="AF616" si="1814">AF615</f>
        <v>0</v>
      </c>
      <c r="AG616" s="411">
        <f t="shared" ref="AG616" si="1815">AG615</f>
        <v>0</v>
      </c>
      <c r="AH616" s="411">
        <f t="shared" ref="AH616" si="1816">AH615</f>
        <v>0</v>
      </c>
      <c r="AI616" s="411">
        <f t="shared" ref="AI616" si="1817">AI615</f>
        <v>0</v>
      </c>
      <c r="AJ616" s="411">
        <f t="shared" ref="AJ616" si="1818">AJ615</f>
        <v>0</v>
      </c>
      <c r="AK616" s="411">
        <f t="shared" ref="AK616" si="1819">AK615</f>
        <v>0</v>
      </c>
      <c r="AL616" s="411">
        <f t="shared" ref="AL616" si="1820">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t="15" outlineLevel="1">
      <c r="A619" s="532"/>
      <c r="B619" s="294" t="s">
        <v>310</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821">Z618</f>
        <v>0</v>
      </c>
      <c r="AA619" s="411">
        <f t="shared" ref="AA619" si="1822">AA618</f>
        <v>0</v>
      </c>
      <c r="AB619" s="411">
        <f t="shared" ref="AB619" si="1823">AB618</f>
        <v>0</v>
      </c>
      <c r="AC619" s="411">
        <f t="shared" ref="AC619" si="1824">AC618</f>
        <v>0</v>
      </c>
      <c r="AD619" s="411">
        <f t="shared" ref="AD619" si="1825">AD618</f>
        <v>0</v>
      </c>
      <c r="AE619" s="411">
        <f t="shared" ref="AE619" si="1826">AE618</f>
        <v>0</v>
      </c>
      <c r="AF619" s="411">
        <f t="shared" ref="AF619" si="1827">AF618</f>
        <v>0</v>
      </c>
      <c r="AG619" s="411">
        <f t="shared" ref="AG619" si="1828">AG618</f>
        <v>0</v>
      </c>
      <c r="AH619" s="411">
        <f t="shared" ref="AH619" si="1829">AH618</f>
        <v>0</v>
      </c>
      <c r="AI619" s="411">
        <f t="shared" ref="AI619" si="1830">AI618</f>
        <v>0</v>
      </c>
      <c r="AJ619" s="411">
        <f t="shared" ref="AJ619" si="1831">AJ618</f>
        <v>0</v>
      </c>
      <c r="AK619" s="411">
        <f t="shared" ref="AK619" si="1832">AK618</f>
        <v>0</v>
      </c>
      <c r="AL619" s="411">
        <f t="shared" ref="AL619" si="1833">AL618</f>
        <v>0</v>
      </c>
      <c r="AM619" s="311"/>
    </row>
    <row r="620" spans="1:39" ht="15"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6"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34">Z622</f>
        <v>0</v>
      </c>
      <c r="AA623" s="411">
        <f t="shared" ref="AA623" si="1835">AA622</f>
        <v>0</v>
      </c>
      <c r="AB623" s="411">
        <f t="shared" ref="AB623" si="1836">AB622</f>
        <v>0</v>
      </c>
      <c r="AC623" s="411">
        <f t="shared" ref="AC623" si="1837">AC622</f>
        <v>0</v>
      </c>
      <c r="AD623" s="411">
        <f t="shared" ref="AD623" si="1838">AD622</f>
        <v>0</v>
      </c>
      <c r="AE623" s="411">
        <f t="shared" ref="AE623" si="1839">AE622</f>
        <v>0</v>
      </c>
      <c r="AF623" s="411">
        <f t="shared" ref="AF623" si="1840">AF622</f>
        <v>0</v>
      </c>
      <c r="AG623" s="411">
        <f t="shared" ref="AG623" si="1841">AG622</f>
        <v>0</v>
      </c>
      <c r="AH623" s="411">
        <f t="shared" ref="AH623" si="1842">AH622</f>
        <v>0</v>
      </c>
      <c r="AI623" s="411">
        <f t="shared" ref="AI623" si="1843">AI622</f>
        <v>0</v>
      </c>
      <c r="AJ623" s="411">
        <f t="shared" ref="AJ623" si="1844">AJ622</f>
        <v>0</v>
      </c>
      <c r="AK623" s="411">
        <f t="shared" ref="AK623" si="1845">AK622</f>
        <v>0</v>
      </c>
      <c r="AL623" s="411">
        <f t="shared" ref="AL623" si="1846">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30"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47">Z625</f>
        <v>0</v>
      </c>
      <c r="AA626" s="411">
        <f t="shared" ref="AA626" si="1848">AA625</f>
        <v>0</v>
      </c>
      <c r="AB626" s="411">
        <f t="shared" ref="AB626" si="1849">AB625</f>
        <v>0</v>
      </c>
      <c r="AC626" s="411">
        <f t="shared" ref="AC626" si="1850">AC625</f>
        <v>0</v>
      </c>
      <c r="AD626" s="411">
        <f t="shared" ref="AD626" si="1851">AD625</f>
        <v>0</v>
      </c>
      <c r="AE626" s="411">
        <f t="shared" ref="AE626" si="1852">AE625</f>
        <v>0</v>
      </c>
      <c r="AF626" s="411">
        <f t="shared" ref="AF626" si="1853">AF625</f>
        <v>0</v>
      </c>
      <c r="AG626" s="411">
        <f t="shared" ref="AG626" si="1854">AG625</f>
        <v>0</v>
      </c>
      <c r="AH626" s="411">
        <f t="shared" ref="AH626" si="1855">AH625</f>
        <v>0</v>
      </c>
      <c r="AI626" s="411">
        <f t="shared" ref="AI626" si="1856">AI625</f>
        <v>0</v>
      </c>
      <c r="AJ626" s="411">
        <f t="shared" ref="AJ626" si="1857">AJ625</f>
        <v>0</v>
      </c>
      <c r="AK626" s="411">
        <f t="shared" ref="AK626" si="1858">AK625</f>
        <v>0</v>
      </c>
      <c r="AL626" s="411">
        <f t="shared" ref="AL626" si="1859">AL625</f>
        <v>0</v>
      </c>
      <c r="AM626" s="297"/>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ht="15"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60">Z628</f>
        <v>0</v>
      </c>
      <c r="AA629" s="411">
        <f t="shared" ref="AA629" si="1861">AA628</f>
        <v>0</v>
      </c>
      <c r="AB629" s="411">
        <f t="shared" ref="AB629" si="1862">AB628</f>
        <v>0</v>
      </c>
      <c r="AC629" s="411">
        <f t="shared" ref="AC629" si="1863">AC628</f>
        <v>0</v>
      </c>
      <c r="AD629" s="411">
        <f t="shared" ref="AD629" si="1864">AD628</f>
        <v>0</v>
      </c>
      <c r="AE629" s="411">
        <f t="shared" ref="AE629" si="1865">AE628</f>
        <v>0</v>
      </c>
      <c r="AF629" s="411">
        <f t="shared" ref="AF629" si="1866">AF628</f>
        <v>0</v>
      </c>
      <c r="AG629" s="411">
        <f t="shared" ref="AG629" si="1867">AG628</f>
        <v>0</v>
      </c>
      <c r="AH629" s="411">
        <f t="shared" ref="AH629" si="1868">AH628</f>
        <v>0</v>
      </c>
      <c r="AI629" s="411">
        <f t="shared" ref="AI629" si="1869">AI628</f>
        <v>0</v>
      </c>
      <c r="AJ629" s="411">
        <f t="shared" ref="AJ629" si="1870">AJ628</f>
        <v>0</v>
      </c>
      <c r="AK629" s="411">
        <f t="shared" ref="AK629" si="1871">AK628</f>
        <v>0</v>
      </c>
      <c r="AL629" s="411">
        <f t="shared" ref="AL629" si="1872">AL628</f>
        <v>0</v>
      </c>
      <c r="AM629" s="306"/>
    </row>
    <row r="630" spans="1:40" ht="15"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6"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ht="15"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ht="15" outlineLevel="1">
      <c r="A633" s="532"/>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873">Z632</f>
        <v>0</v>
      </c>
      <c r="AA633" s="411">
        <f t="shared" ref="AA633" si="1874">AA632</f>
        <v>0</v>
      </c>
      <c r="AB633" s="411">
        <f t="shared" ref="AB633" si="1875">AB632</f>
        <v>0</v>
      </c>
      <c r="AC633" s="411">
        <f t="shared" ref="AC633" si="1876">AC632</f>
        <v>0</v>
      </c>
      <c r="AD633" s="411">
        <f t="shared" ref="AD633" si="1877">AD632</f>
        <v>0</v>
      </c>
      <c r="AE633" s="411">
        <f t="shared" ref="AE633" si="1878">AE632</f>
        <v>0</v>
      </c>
      <c r="AF633" s="411">
        <f t="shared" ref="AF633" si="1879">AF632</f>
        <v>0</v>
      </c>
      <c r="AG633" s="411">
        <f t="shared" ref="AG633" si="1880">AG632</f>
        <v>0</v>
      </c>
      <c r="AH633" s="411">
        <f t="shared" ref="AH633" si="1881">AH632</f>
        <v>0</v>
      </c>
      <c r="AI633" s="411">
        <f t="shared" ref="AI633" si="1882">AI632</f>
        <v>0</v>
      </c>
      <c r="AJ633" s="411">
        <f t="shared" ref="AJ633" si="1883">AJ632</f>
        <v>0</v>
      </c>
      <c r="AK633" s="411">
        <f t="shared" ref="AK633" si="1884">AK632</f>
        <v>0</v>
      </c>
      <c r="AL633" s="411">
        <f t="shared" ref="AL633" si="1885">AL632</f>
        <v>0</v>
      </c>
      <c r="AM633" s="516"/>
      <c r="AN633" s="630"/>
    </row>
    <row r="634" spans="1:40" ht="15"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30"/>
    </row>
    <row r="635" spans="1:40" s="309" customFormat="1" ht="15.6" outlineLevel="1">
      <c r="A635" s="532"/>
      <c r="B635" s="288" t="s">
        <v>490</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1"/>
    </row>
    <row r="636" spans="1:40" ht="15" outlineLevel="1">
      <c r="A636" s="532">
        <v>15</v>
      </c>
      <c r="B636" s="294" t="s">
        <v>495</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86">Z636</f>
        <v>0</v>
      </c>
      <c r="AA637" s="411">
        <f t="shared" si="1886"/>
        <v>0</v>
      </c>
      <c r="AB637" s="411">
        <f t="shared" si="1886"/>
        <v>0</v>
      </c>
      <c r="AC637" s="411">
        <f t="shared" si="1886"/>
        <v>0</v>
      </c>
      <c r="AD637" s="411">
        <f t="shared" si="1886"/>
        <v>0</v>
      </c>
      <c r="AE637" s="411">
        <f t="shared" si="1886"/>
        <v>0</v>
      </c>
      <c r="AF637" s="411">
        <f t="shared" si="1886"/>
        <v>0</v>
      </c>
      <c r="AG637" s="411">
        <f t="shared" si="1886"/>
        <v>0</v>
      </c>
      <c r="AH637" s="411">
        <f t="shared" si="1886"/>
        <v>0</v>
      </c>
      <c r="AI637" s="411">
        <f t="shared" si="1886"/>
        <v>0</v>
      </c>
      <c r="AJ637" s="411">
        <f t="shared" si="1886"/>
        <v>0</v>
      </c>
      <c r="AK637" s="411">
        <f t="shared" si="1886"/>
        <v>0</v>
      </c>
      <c r="AL637" s="411">
        <f t="shared" si="1886"/>
        <v>0</v>
      </c>
      <c r="AM637" s="297"/>
    </row>
    <row r="638" spans="1:40" ht="15"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ht="15" outlineLevel="1">
      <c r="A639" s="532">
        <v>16</v>
      </c>
      <c r="B639" s="324" t="s">
        <v>491</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ht="15" outlineLevel="1">
      <c r="A640" s="532"/>
      <c r="B640" s="294" t="s">
        <v>310</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887">Z639</f>
        <v>0</v>
      </c>
      <c r="AA640" s="411">
        <f t="shared" si="1887"/>
        <v>0</v>
      </c>
      <c r="AB640" s="411">
        <f t="shared" si="1887"/>
        <v>0</v>
      </c>
      <c r="AC640" s="411">
        <f t="shared" si="1887"/>
        <v>0</v>
      </c>
      <c r="AD640" s="411">
        <f t="shared" si="1887"/>
        <v>0</v>
      </c>
      <c r="AE640" s="411">
        <f t="shared" si="1887"/>
        <v>0</v>
      </c>
      <c r="AF640" s="411">
        <f t="shared" si="1887"/>
        <v>0</v>
      </c>
      <c r="AG640" s="411">
        <f t="shared" si="1887"/>
        <v>0</v>
      </c>
      <c r="AH640" s="411">
        <f t="shared" si="1887"/>
        <v>0</v>
      </c>
      <c r="AI640" s="411">
        <f t="shared" si="1887"/>
        <v>0</v>
      </c>
      <c r="AJ640" s="411">
        <f t="shared" si="1887"/>
        <v>0</v>
      </c>
      <c r="AK640" s="411">
        <f t="shared" si="1887"/>
        <v>0</v>
      </c>
      <c r="AL640" s="411">
        <f t="shared" si="1887"/>
        <v>0</v>
      </c>
      <c r="AM640" s="297"/>
    </row>
    <row r="641" spans="1:39" s="283" customFormat="1" ht="15"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6" outlineLevel="1">
      <c r="A642" s="532"/>
      <c r="B642" s="519" t="s">
        <v>496</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ht="15"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88">Z643</f>
        <v>0</v>
      </c>
      <c r="AA644" s="411">
        <f t="shared" si="1888"/>
        <v>0</v>
      </c>
      <c r="AB644" s="411">
        <f t="shared" si="1888"/>
        <v>0</v>
      </c>
      <c r="AC644" s="411">
        <f t="shared" si="1888"/>
        <v>0</v>
      </c>
      <c r="AD644" s="411">
        <f t="shared" si="1888"/>
        <v>0</v>
      </c>
      <c r="AE644" s="411">
        <f t="shared" si="1888"/>
        <v>0</v>
      </c>
      <c r="AF644" s="411">
        <f t="shared" si="1888"/>
        <v>0</v>
      </c>
      <c r="AG644" s="411">
        <f t="shared" si="1888"/>
        <v>0</v>
      </c>
      <c r="AH644" s="411">
        <f t="shared" si="1888"/>
        <v>0</v>
      </c>
      <c r="AI644" s="411">
        <f t="shared" si="1888"/>
        <v>0</v>
      </c>
      <c r="AJ644" s="411">
        <f t="shared" si="1888"/>
        <v>0</v>
      </c>
      <c r="AK644" s="411">
        <f t="shared" si="1888"/>
        <v>0</v>
      </c>
      <c r="AL644" s="411">
        <f t="shared" si="1888"/>
        <v>0</v>
      </c>
      <c r="AM644" s="306"/>
    </row>
    <row r="645" spans="1:39" ht="15"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ht="15"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89">Z646</f>
        <v>0</v>
      </c>
      <c r="AA647" s="411">
        <f t="shared" si="1889"/>
        <v>0</v>
      </c>
      <c r="AB647" s="411">
        <f t="shared" si="1889"/>
        <v>0</v>
      </c>
      <c r="AC647" s="411">
        <f t="shared" si="1889"/>
        <v>0</v>
      </c>
      <c r="AD647" s="411">
        <f t="shared" si="1889"/>
        <v>0</v>
      </c>
      <c r="AE647" s="411">
        <f t="shared" si="1889"/>
        <v>0</v>
      </c>
      <c r="AF647" s="411">
        <f t="shared" si="1889"/>
        <v>0</v>
      </c>
      <c r="AG647" s="411">
        <f t="shared" si="1889"/>
        <v>0</v>
      </c>
      <c r="AH647" s="411">
        <f t="shared" si="1889"/>
        <v>0</v>
      </c>
      <c r="AI647" s="411">
        <f t="shared" si="1889"/>
        <v>0</v>
      </c>
      <c r="AJ647" s="411">
        <f t="shared" si="1889"/>
        <v>0</v>
      </c>
      <c r="AK647" s="411">
        <f t="shared" si="1889"/>
        <v>0</v>
      </c>
      <c r="AL647" s="411">
        <f t="shared" si="1889"/>
        <v>0</v>
      </c>
      <c r="AM647" s="306"/>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ht="15"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0">Z649</f>
        <v>0</v>
      </c>
      <c r="AA650" s="411">
        <f t="shared" si="1890"/>
        <v>0</v>
      </c>
      <c r="AB650" s="411">
        <f t="shared" si="1890"/>
        <v>0</v>
      </c>
      <c r="AC650" s="411">
        <f t="shared" si="1890"/>
        <v>0</v>
      </c>
      <c r="AD650" s="411">
        <f t="shared" si="1890"/>
        <v>0</v>
      </c>
      <c r="AE650" s="411">
        <f t="shared" si="1890"/>
        <v>0</v>
      </c>
      <c r="AF650" s="411">
        <f t="shared" si="1890"/>
        <v>0</v>
      </c>
      <c r="AG650" s="411">
        <f t="shared" si="1890"/>
        <v>0</v>
      </c>
      <c r="AH650" s="411">
        <f t="shared" si="1890"/>
        <v>0</v>
      </c>
      <c r="AI650" s="411">
        <f t="shared" si="1890"/>
        <v>0</v>
      </c>
      <c r="AJ650" s="411">
        <f t="shared" si="1890"/>
        <v>0</v>
      </c>
      <c r="AK650" s="411">
        <f t="shared" si="1890"/>
        <v>0</v>
      </c>
      <c r="AL650" s="411">
        <f t="shared" si="1890"/>
        <v>0</v>
      </c>
      <c r="AM650" s="297"/>
    </row>
    <row r="651" spans="1:39" ht="15"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ht="15"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91">Z652</f>
        <v>0</v>
      </c>
      <c r="AA653" s="411">
        <f t="shared" si="1891"/>
        <v>0</v>
      </c>
      <c r="AB653" s="411">
        <f t="shared" si="1891"/>
        <v>0</v>
      </c>
      <c r="AC653" s="411">
        <f t="shared" si="1891"/>
        <v>0</v>
      </c>
      <c r="AD653" s="411">
        <f t="shared" si="1891"/>
        <v>0</v>
      </c>
      <c r="AE653" s="411">
        <f t="shared" si="1891"/>
        <v>0</v>
      </c>
      <c r="AF653" s="411">
        <f t="shared" si="1891"/>
        <v>0</v>
      </c>
      <c r="AG653" s="411">
        <f t="shared" si="1891"/>
        <v>0</v>
      </c>
      <c r="AH653" s="411">
        <f t="shared" si="1891"/>
        <v>0</v>
      </c>
      <c r="AI653" s="411">
        <f t="shared" si="1891"/>
        <v>0</v>
      </c>
      <c r="AJ653" s="411">
        <f t="shared" si="1891"/>
        <v>0</v>
      </c>
      <c r="AK653" s="411">
        <f t="shared" si="1891"/>
        <v>0</v>
      </c>
      <c r="AL653" s="411">
        <f t="shared" si="1891"/>
        <v>0</v>
      </c>
      <c r="AM653" s="306"/>
    </row>
    <row r="654" spans="1:39" ht="15.6"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6" outlineLevel="1">
      <c r="A655" s="532"/>
      <c r="B655" s="518" t="s">
        <v>503</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6" outlineLevel="1">
      <c r="A656" s="532"/>
      <c r="B656" s="504" t="s">
        <v>499</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15" outlineLevel="1">
      <c r="A657" s="532">
        <v>21</v>
      </c>
      <c r="B657" s="428" t="s">
        <v>113</v>
      </c>
      <c r="C657" s="291" t="s">
        <v>25</v>
      </c>
      <c r="D657" s="295">
        <v>127199.28678313154</v>
      </c>
      <c r="E657" s="295">
        <v>127199.28678313154</v>
      </c>
      <c r="F657" s="295">
        <v>127199.28678313154</v>
      </c>
      <c r="G657" s="295">
        <v>127199.28678313154</v>
      </c>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892">Z657</f>
        <v>0</v>
      </c>
      <c r="AA658" s="411">
        <f t="shared" ref="AA658" si="1893">AA657</f>
        <v>0</v>
      </c>
      <c r="AB658" s="411">
        <f t="shared" ref="AB658" si="1894">AB657</f>
        <v>0</v>
      </c>
      <c r="AC658" s="411">
        <f t="shared" ref="AC658" si="1895">AC657</f>
        <v>0</v>
      </c>
      <c r="AD658" s="411">
        <f t="shared" ref="AD658" si="1896">AD657</f>
        <v>0</v>
      </c>
      <c r="AE658" s="411">
        <f t="shared" ref="AE658" si="1897">AE657</f>
        <v>0</v>
      </c>
      <c r="AF658" s="411">
        <f t="shared" ref="AF658" si="1898">AF657</f>
        <v>0</v>
      </c>
      <c r="AG658" s="411">
        <f t="shared" ref="AG658" si="1899">AG657</f>
        <v>0</v>
      </c>
      <c r="AH658" s="411">
        <f t="shared" ref="AH658" si="1900">AH657</f>
        <v>0</v>
      </c>
      <c r="AI658" s="411">
        <f t="shared" ref="AI658" si="1901">AI657</f>
        <v>0</v>
      </c>
      <c r="AJ658" s="411">
        <f t="shared" ref="AJ658" si="1902">AJ657</f>
        <v>0</v>
      </c>
      <c r="AK658" s="411">
        <f t="shared" ref="AK658" si="1903">AK657</f>
        <v>0</v>
      </c>
      <c r="AL658" s="411">
        <f t="shared" ref="AL658" si="1904">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22</v>
      </c>
      <c r="B660" s="428" t="s">
        <v>114</v>
      </c>
      <c r="C660" s="291" t="s">
        <v>25</v>
      </c>
      <c r="D660" s="295">
        <v>36059.254342500004</v>
      </c>
      <c r="E660" s="295">
        <v>36059.254342500004</v>
      </c>
      <c r="F660" s="295">
        <v>36059.254342500004</v>
      </c>
      <c r="G660" s="295">
        <v>36059.254342500004</v>
      </c>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05">Z660</f>
        <v>0</v>
      </c>
      <c r="AA661" s="411">
        <f t="shared" ref="AA661" si="1906">AA660</f>
        <v>0</v>
      </c>
      <c r="AB661" s="411">
        <f t="shared" ref="AB661" si="1907">AB660</f>
        <v>0</v>
      </c>
      <c r="AC661" s="411">
        <f t="shared" ref="AC661" si="1908">AC660</f>
        <v>0</v>
      </c>
      <c r="AD661" s="411">
        <f t="shared" ref="AD661" si="1909">AD660</f>
        <v>0</v>
      </c>
      <c r="AE661" s="411">
        <f t="shared" ref="AE661" si="1910">AE660</f>
        <v>0</v>
      </c>
      <c r="AF661" s="411">
        <f t="shared" ref="AF661" si="1911">AF660</f>
        <v>0</v>
      </c>
      <c r="AG661" s="411">
        <f t="shared" ref="AG661" si="1912">AG660</f>
        <v>0</v>
      </c>
      <c r="AH661" s="411">
        <f t="shared" ref="AH661" si="1913">AH660</f>
        <v>0</v>
      </c>
      <c r="AI661" s="411">
        <f t="shared" ref="AI661" si="1914">AI660</f>
        <v>0</v>
      </c>
      <c r="AJ661" s="411">
        <f t="shared" ref="AJ661" si="1915">AJ660</f>
        <v>0</v>
      </c>
      <c r="AK661" s="411">
        <f t="shared" ref="AK661" si="1916">AK660</f>
        <v>0</v>
      </c>
      <c r="AL661" s="411">
        <f t="shared" ref="AL661" si="1917">AL660</f>
        <v>0</v>
      </c>
      <c r="AM661" s="306"/>
    </row>
    <row r="662" spans="1:39" ht="15"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18">Z663</f>
        <v>0</v>
      </c>
      <c r="AA664" s="411">
        <f t="shared" ref="AA664" si="1919">AA663</f>
        <v>0</v>
      </c>
      <c r="AB664" s="411">
        <f t="shared" ref="AB664" si="1920">AB663</f>
        <v>0</v>
      </c>
      <c r="AC664" s="411">
        <f t="shared" ref="AC664" si="1921">AC663</f>
        <v>0</v>
      </c>
      <c r="AD664" s="411">
        <f t="shared" ref="AD664" si="1922">AD663</f>
        <v>0</v>
      </c>
      <c r="AE664" s="411">
        <f t="shared" ref="AE664" si="1923">AE663</f>
        <v>0</v>
      </c>
      <c r="AF664" s="411">
        <f t="shared" ref="AF664" si="1924">AF663</f>
        <v>0</v>
      </c>
      <c r="AG664" s="411">
        <f t="shared" ref="AG664" si="1925">AG663</f>
        <v>0</v>
      </c>
      <c r="AH664" s="411">
        <f t="shared" ref="AH664" si="1926">AH663</f>
        <v>0</v>
      </c>
      <c r="AI664" s="411">
        <f t="shared" ref="AI664" si="1927">AI663</f>
        <v>0</v>
      </c>
      <c r="AJ664" s="411">
        <f t="shared" ref="AJ664" si="1928">AJ663</f>
        <v>0</v>
      </c>
      <c r="AK664" s="411">
        <f t="shared" ref="AK664" si="1929">AK663</f>
        <v>0</v>
      </c>
      <c r="AL664" s="411">
        <f t="shared" ref="AL664" si="1930">AL663</f>
        <v>0</v>
      </c>
      <c r="AM664" s="306"/>
    </row>
    <row r="665" spans="1:39" ht="15"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15"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ht="15"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931">Z666</f>
        <v>0</v>
      </c>
      <c r="AA667" s="411">
        <f t="shared" ref="AA667" si="1932">AA666</f>
        <v>0</v>
      </c>
      <c r="AB667" s="411">
        <f t="shared" ref="AB667" si="1933">AB666</f>
        <v>0</v>
      </c>
      <c r="AC667" s="411">
        <f t="shared" ref="AC667" si="1934">AC666</f>
        <v>0</v>
      </c>
      <c r="AD667" s="411">
        <f t="shared" ref="AD667" si="1935">AD666</f>
        <v>0</v>
      </c>
      <c r="AE667" s="411">
        <f t="shared" ref="AE667" si="1936">AE666</f>
        <v>0</v>
      </c>
      <c r="AF667" s="411">
        <f t="shared" ref="AF667" si="1937">AF666</f>
        <v>0</v>
      </c>
      <c r="AG667" s="411">
        <f t="shared" ref="AG667" si="1938">AG666</f>
        <v>0</v>
      </c>
      <c r="AH667" s="411">
        <f t="shared" ref="AH667" si="1939">AH666</f>
        <v>0</v>
      </c>
      <c r="AI667" s="411">
        <f t="shared" ref="AI667" si="1940">AI666</f>
        <v>0</v>
      </c>
      <c r="AJ667" s="411">
        <f t="shared" ref="AJ667" si="1941">AJ666</f>
        <v>0</v>
      </c>
      <c r="AK667" s="411">
        <f t="shared" ref="AK667" si="1942">AK666</f>
        <v>0</v>
      </c>
      <c r="AL667" s="411">
        <f t="shared" ref="AL667" si="1943">AL666</f>
        <v>0</v>
      </c>
      <c r="AM667" s="306"/>
    </row>
    <row r="668" spans="1:39" ht="15"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6" outlineLevel="1">
      <c r="A669" s="532"/>
      <c r="B669" s="288" t="s">
        <v>500</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44">Z670</f>
        <v>0</v>
      </c>
      <c r="AA671" s="411">
        <f t="shared" ref="AA671" si="1945">AA670</f>
        <v>0</v>
      </c>
      <c r="AB671" s="411">
        <f t="shared" ref="AB671" si="1946">AB670</f>
        <v>0</v>
      </c>
      <c r="AC671" s="411">
        <f t="shared" ref="AC671" si="1947">AC670</f>
        <v>0</v>
      </c>
      <c r="AD671" s="411">
        <f t="shared" ref="AD671" si="1948">AD670</f>
        <v>0</v>
      </c>
      <c r="AE671" s="411">
        <f t="shared" ref="AE671" si="1949">AE670</f>
        <v>0</v>
      </c>
      <c r="AF671" s="411">
        <f t="shared" ref="AF671" si="1950">AF670</f>
        <v>0</v>
      </c>
      <c r="AG671" s="411">
        <f t="shared" ref="AG671" si="1951">AG670</f>
        <v>0</v>
      </c>
      <c r="AH671" s="411">
        <f t="shared" ref="AH671" si="1952">AH670</f>
        <v>0</v>
      </c>
      <c r="AI671" s="411">
        <f t="shared" ref="AI671" si="1953">AI670</f>
        <v>0</v>
      </c>
      <c r="AJ671" s="411">
        <f t="shared" ref="AJ671" si="1954">AJ670</f>
        <v>0</v>
      </c>
      <c r="AK671" s="411">
        <f t="shared" ref="AK671" si="1955">AK670</f>
        <v>0</v>
      </c>
      <c r="AL671" s="411">
        <f t="shared" ref="AL671" si="1956">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15" outlineLevel="1">
      <c r="A673" s="532">
        <v>26</v>
      </c>
      <c r="B673" s="428" t="s">
        <v>118</v>
      </c>
      <c r="C673" s="291" t="s">
        <v>25</v>
      </c>
      <c r="D673" s="295">
        <v>977600.63440489711</v>
      </c>
      <c r="E673" s="295">
        <v>977600.63440489711</v>
      </c>
      <c r="F673" s="295">
        <v>972766.29746225104</v>
      </c>
      <c r="G673" s="295">
        <v>972766.29746225104</v>
      </c>
      <c r="H673" s="295"/>
      <c r="I673" s="295"/>
      <c r="J673" s="295"/>
      <c r="K673" s="295"/>
      <c r="L673" s="295"/>
      <c r="M673" s="295"/>
      <c r="N673" s="295">
        <v>12</v>
      </c>
      <c r="O673" s="295">
        <v>111.98099999999999</v>
      </c>
      <c r="P673" s="295">
        <v>111.98099999999999</v>
      </c>
      <c r="Q673" s="295">
        <v>111.98099999999999</v>
      </c>
      <c r="R673" s="295">
        <v>111.98099999999999</v>
      </c>
      <c r="S673" s="295"/>
      <c r="T673" s="295"/>
      <c r="U673" s="295"/>
      <c r="V673" s="295"/>
      <c r="W673" s="295"/>
      <c r="X673" s="295"/>
      <c r="Y673" s="426"/>
      <c r="Z673" s="410">
        <v>0.10734534946148112</v>
      </c>
      <c r="AA673" s="410">
        <v>0.83188984784549436</v>
      </c>
      <c r="AB673" s="410"/>
      <c r="AC673" s="410"/>
      <c r="AD673" s="410"/>
      <c r="AE673" s="410"/>
      <c r="AF673" s="415"/>
      <c r="AG673" s="415"/>
      <c r="AH673" s="415"/>
      <c r="AI673" s="415"/>
      <c r="AJ673" s="415"/>
      <c r="AK673" s="415"/>
      <c r="AL673" s="415"/>
      <c r="AM673" s="296">
        <f>SUM(Y673:AL673)</f>
        <v>0.93923519730697547</v>
      </c>
    </row>
    <row r="674" spans="1:39" ht="15" outlineLevel="1">
      <c r="A674" s="532"/>
      <c r="B674" s="294" t="s">
        <v>310</v>
      </c>
      <c r="C674" s="291" t="s">
        <v>163</v>
      </c>
      <c r="D674" s="295">
        <v>1000.5</v>
      </c>
      <c r="E674" s="295">
        <v>1000.5</v>
      </c>
      <c r="F674" s="295">
        <v>995.55242330978876</v>
      </c>
      <c r="G674" s="295">
        <v>995.55242330978876</v>
      </c>
      <c r="H674" s="295"/>
      <c r="I674" s="295"/>
      <c r="J674" s="295"/>
      <c r="K674" s="295"/>
      <c r="L674" s="295"/>
      <c r="M674" s="295"/>
      <c r="N674" s="295">
        <f>N673</f>
        <v>12</v>
      </c>
      <c r="O674" s="295">
        <v>1.67</v>
      </c>
      <c r="P674" s="295">
        <v>1.67</v>
      </c>
      <c r="Q674" s="295">
        <v>1.6617416760893025</v>
      </c>
      <c r="R674" s="295">
        <v>1.6617416760893025</v>
      </c>
      <c r="S674" s="295"/>
      <c r="T674" s="295"/>
      <c r="U674" s="295"/>
      <c r="V674" s="295"/>
      <c r="W674" s="295"/>
      <c r="X674" s="295"/>
      <c r="Y674" s="411">
        <f>Y673</f>
        <v>0</v>
      </c>
      <c r="Z674" s="411">
        <v>1</v>
      </c>
      <c r="AA674" s="411">
        <v>0</v>
      </c>
      <c r="AB674" s="411">
        <f t="shared" ref="AB674" si="1957">AB673</f>
        <v>0</v>
      </c>
      <c r="AC674" s="411">
        <f t="shared" ref="AC674" si="1958">AC673</f>
        <v>0</v>
      </c>
      <c r="AD674" s="411">
        <f t="shared" ref="AD674" si="1959">AD673</f>
        <v>0</v>
      </c>
      <c r="AE674" s="411">
        <f t="shared" ref="AE674" si="1960">AE673</f>
        <v>0</v>
      </c>
      <c r="AF674" s="411">
        <f t="shared" ref="AF674" si="1961">AF673</f>
        <v>0</v>
      </c>
      <c r="AG674" s="411">
        <f t="shared" ref="AG674" si="1962">AG673</f>
        <v>0</v>
      </c>
      <c r="AH674" s="411">
        <f t="shared" ref="AH674" si="1963">AH673</f>
        <v>0</v>
      </c>
      <c r="AI674" s="411">
        <f t="shared" ref="AI674" si="1964">AI673</f>
        <v>0</v>
      </c>
      <c r="AJ674" s="411">
        <f t="shared" ref="AJ674" si="1965">AJ673</f>
        <v>0</v>
      </c>
      <c r="AK674" s="411">
        <f t="shared" ref="AK674" si="1966">AK673</f>
        <v>0</v>
      </c>
      <c r="AL674" s="411">
        <f t="shared" ref="AL674" si="1967">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27</v>
      </c>
      <c r="B676" s="428" t="s">
        <v>119</v>
      </c>
      <c r="C676" s="291" t="s">
        <v>25</v>
      </c>
      <c r="D676" s="295">
        <v>61149.277826525307</v>
      </c>
      <c r="E676" s="295">
        <v>53842.020261846803</v>
      </c>
      <c r="F676" s="295">
        <v>39318.27807292575</v>
      </c>
      <c r="G676" s="295">
        <v>39318.27807292575</v>
      </c>
      <c r="H676" s="295"/>
      <c r="I676" s="295"/>
      <c r="J676" s="295"/>
      <c r="K676" s="295"/>
      <c r="L676" s="295"/>
      <c r="M676" s="295"/>
      <c r="N676" s="295">
        <v>12</v>
      </c>
      <c r="O676" s="295"/>
      <c r="P676" s="295"/>
      <c r="Q676" s="295"/>
      <c r="R676" s="295"/>
      <c r="S676" s="295"/>
      <c r="T676" s="295"/>
      <c r="U676" s="295"/>
      <c r="V676" s="295"/>
      <c r="W676" s="295"/>
      <c r="X676" s="295"/>
      <c r="Y676" s="426"/>
      <c r="Z676" s="410">
        <v>1</v>
      </c>
      <c r="AA676" s="410"/>
      <c r="AB676" s="410"/>
      <c r="AC676" s="410"/>
      <c r="AD676" s="410"/>
      <c r="AE676" s="410"/>
      <c r="AF676" s="415"/>
      <c r="AG676" s="415"/>
      <c r="AH676" s="415"/>
      <c r="AI676" s="415"/>
      <c r="AJ676" s="415"/>
      <c r="AK676" s="415"/>
      <c r="AL676" s="415"/>
      <c r="AM676" s="296">
        <f>SUM(Y676:AL676)</f>
        <v>1</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v>1</v>
      </c>
      <c r="AA677" s="411">
        <f t="shared" ref="AA677" si="1968">AA676</f>
        <v>0</v>
      </c>
      <c r="AB677" s="411">
        <f t="shared" ref="AB677" si="1969">AB676</f>
        <v>0</v>
      </c>
      <c r="AC677" s="411">
        <f t="shared" ref="AC677" si="1970">AC676</f>
        <v>0</v>
      </c>
      <c r="AD677" s="411">
        <f t="shared" ref="AD677" si="1971">AD676</f>
        <v>0</v>
      </c>
      <c r="AE677" s="411">
        <f t="shared" ref="AE677" si="1972">AE676</f>
        <v>0</v>
      </c>
      <c r="AF677" s="411">
        <f t="shared" ref="AF677" si="1973">AF676</f>
        <v>0</v>
      </c>
      <c r="AG677" s="411">
        <f t="shared" ref="AG677" si="1974">AG676</f>
        <v>0</v>
      </c>
      <c r="AH677" s="411">
        <f t="shared" ref="AH677" si="1975">AH676</f>
        <v>0</v>
      </c>
      <c r="AI677" s="411">
        <f t="shared" ref="AI677" si="1976">AI676</f>
        <v>0</v>
      </c>
      <c r="AJ677" s="411">
        <f t="shared" ref="AJ677" si="1977">AJ676</f>
        <v>0</v>
      </c>
      <c r="AK677" s="411">
        <f t="shared" ref="AK677" si="1978">AK676</f>
        <v>0</v>
      </c>
      <c r="AL677" s="411">
        <f t="shared" ref="AL677" si="1979">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80">Z679</f>
        <v>0</v>
      </c>
      <c r="AA680" s="411">
        <f t="shared" ref="AA680" si="1981">AA679</f>
        <v>0</v>
      </c>
      <c r="AB680" s="411">
        <f t="shared" ref="AB680" si="1982">AB679</f>
        <v>0</v>
      </c>
      <c r="AC680" s="411">
        <f t="shared" ref="AC680" si="1983">AC679</f>
        <v>0</v>
      </c>
      <c r="AD680" s="411">
        <f t="shared" ref="AD680" si="1984">AD679</f>
        <v>0</v>
      </c>
      <c r="AE680" s="411">
        <f t="shared" ref="AE680" si="1985">AE679</f>
        <v>0</v>
      </c>
      <c r="AF680" s="411">
        <f t="shared" ref="AF680" si="1986">AF679</f>
        <v>0</v>
      </c>
      <c r="AG680" s="411">
        <f t="shared" ref="AG680" si="1987">AG679</f>
        <v>0</v>
      </c>
      <c r="AH680" s="411">
        <f t="shared" ref="AH680" si="1988">AH679</f>
        <v>0</v>
      </c>
      <c r="AI680" s="411">
        <f t="shared" ref="AI680" si="1989">AI679</f>
        <v>0</v>
      </c>
      <c r="AJ680" s="411">
        <f t="shared" ref="AJ680" si="1990">AJ679</f>
        <v>0</v>
      </c>
      <c r="AK680" s="411">
        <f t="shared" ref="AK680" si="1991">AK679</f>
        <v>0</v>
      </c>
      <c r="AL680" s="411">
        <f t="shared" ref="AL680" si="1992">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1993">Z682</f>
        <v>0</v>
      </c>
      <c r="AA683" s="411">
        <f t="shared" ref="AA683" si="1994">AA682</f>
        <v>0</v>
      </c>
      <c r="AB683" s="411">
        <f t="shared" ref="AB683" si="1995">AB682</f>
        <v>0</v>
      </c>
      <c r="AC683" s="411">
        <f t="shared" ref="AC683" si="1996">AC682</f>
        <v>0</v>
      </c>
      <c r="AD683" s="411">
        <f t="shared" ref="AD683" si="1997">AD682</f>
        <v>0</v>
      </c>
      <c r="AE683" s="411">
        <f t="shared" ref="AE683" si="1998">AE682</f>
        <v>0</v>
      </c>
      <c r="AF683" s="411">
        <f t="shared" ref="AF683" si="1999">AF682</f>
        <v>0</v>
      </c>
      <c r="AG683" s="411">
        <f t="shared" ref="AG683" si="2000">AG682</f>
        <v>0</v>
      </c>
      <c r="AH683" s="411">
        <f t="shared" ref="AH683" si="2001">AH682</f>
        <v>0</v>
      </c>
      <c r="AI683" s="411">
        <f t="shared" ref="AI683" si="2002">AI682</f>
        <v>0</v>
      </c>
      <c r="AJ683" s="411">
        <f t="shared" ref="AJ683" si="2003">AJ682</f>
        <v>0</v>
      </c>
      <c r="AK683" s="411">
        <f t="shared" ref="AK683" si="2004">AK682</f>
        <v>0</v>
      </c>
      <c r="AL683" s="411">
        <f t="shared" ref="AL683" si="2005">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06">Z685</f>
        <v>0</v>
      </c>
      <c r="AA686" s="411">
        <f t="shared" ref="AA686" si="2007">AA685</f>
        <v>0</v>
      </c>
      <c r="AB686" s="411">
        <f t="shared" ref="AB686" si="2008">AB685</f>
        <v>0</v>
      </c>
      <c r="AC686" s="411">
        <f t="shared" ref="AC686" si="2009">AC685</f>
        <v>0</v>
      </c>
      <c r="AD686" s="411">
        <f t="shared" ref="AD686" si="2010">AD685</f>
        <v>0</v>
      </c>
      <c r="AE686" s="411">
        <f t="shared" ref="AE686" si="2011">AE685</f>
        <v>0</v>
      </c>
      <c r="AF686" s="411">
        <f t="shared" ref="AF686" si="2012">AF685</f>
        <v>0</v>
      </c>
      <c r="AG686" s="411">
        <f t="shared" ref="AG686" si="2013">AG685</f>
        <v>0</v>
      </c>
      <c r="AH686" s="411">
        <f t="shared" ref="AH686" si="2014">AH685</f>
        <v>0</v>
      </c>
      <c r="AI686" s="411">
        <f t="shared" ref="AI686" si="2015">AI685</f>
        <v>0</v>
      </c>
      <c r="AJ686" s="411">
        <f t="shared" ref="AJ686" si="2016">AJ685</f>
        <v>0</v>
      </c>
      <c r="AK686" s="411">
        <f t="shared" ref="AK686" si="2017">AK685</f>
        <v>0</v>
      </c>
      <c r="AL686" s="411">
        <f t="shared" ref="AL686" si="2018">AL685</f>
        <v>0</v>
      </c>
      <c r="AM686" s="306"/>
    </row>
    <row r="687" spans="1:39" ht="15"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19">Z688</f>
        <v>0</v>
      </c>
      <c r="AA689" s="411">
        <f t="shared" ref="AA689" si="2020">AA688</f>
        <v>0</v>
      </c>
      <c r="AB689" s="411">
        <f t="shared" ref="AB689" si="2021">AB688</f>
        <v>0</v>
      </c>
      <c r="AC689" s="411">
        <f t="shared" ref="AC689" si="2022">AC688</f>
        <v>0</v>
      </c>
      <c r="AD689" s="411">
        <f t="shared" ref="AD689" si="2023">AD688</f>
        <v>0</v>
      </c>
      <c r="AE689" s="411">
        <f t="shared" ref="AE689" si="2024">AE688</f>
        <v>0</v>
      </c>
      <c r="AF689" s="411">
        <f t="shared" ref="AF689" si="2025">AF688</f>
        <v>0</v>
      </c>
      <c r="AG689" s="411">
        <f t="shared" ref="AG689" si="2026">AG688</f>
        <v>0</v>
      </c>
      <c r="AH689" s="411">
        <f t="shared" ref="AH689" si="2027">AH688</f>
        <v>0</v>
      </c>
      <c r="AI689" s="411">
        <f t="shared" ref="AI689" si="2028">AI688</f>
        <v>0</v>
      </c>
      <c r="AJ689" s="411">
        <f t="shared" ref="AJ689" si="2029">AJ688</f>
        <v>0</v>
      </c>
      <c r="AK689" s="411">
        <f t="shared" ref="AK689" si="2030">AK688</f>
        <v>0</v>
      </c>
      <c r="AL689" s="411">
        <f t="shared" ref="AL689" si="2031">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ht="15" outlineLevel="1">
      <c r="A692" s="532"/>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32">Z691</f>
        <v>0</v>
      </c>
      <c r="AA692" s="411">
        <f t="shared" ref="AA692" si="2033">AA691</f>
        <v>0</v>
      </c>
      <c r="AB692" s="411">
        <f t="shared" ref="AB692" si="2034">AB691</f>
        <v>0</v>
      </c>
      <c r="AC692" s="411">
        <f t="shared" ref="AC692" si="2035">AC691</f>
        <v>0</v>
      </c>
      <c r="AD692" s="411">
        <f t="shared" ref="AD692" si="2036">AD691</f>
        <v>0</v>
      </c>
      <c r="AE692" s="411">
        <f t="shared" ref="AE692" si="2037">AE691</f>
        <v>0</v>
      </c>
      <c r="AF692" s="411">
        <f t="shared" ref="AF692" si="2038">AF691</f>
        <v>0</v>
      </c>
      <c r="AG692" s="411">
        <f t="shared" ref="AG692" si="2039">AG691</f>
        <v>0</v>
      </c>
      <c r="AH692" s="411">
        <f t="shared" ref="AH692" si="2040">AH691</f>
        <v>0</v>
      </c>
      <c r="AI692" s="411">
        <f t="shared" ref="AI692" si="2041">AI691</f>
        <v>0</v>
      </c>
      <c r="AJ692" s="411">
        <f t="shared" ref="AJ692" si="2042">AJ691</f>
        <v>0</v>
      </c>
      <c r="AK692" s="411">
        <f t="shared" ref="AK692" si="2043">AK691</f>
        <v>0</v>
      </c>
      <c r="AL692" s="411">
        <f t="shared" ref="AL692" si="2044">AL691</f>
        <v>0</v>
      </c>
      <c r="AM692" s="306"/>
    </row>
    <row r="693" spans="1:39" ht="15"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6" outlineLevel="1">
      <c r="A694" s="532"/>
      <c r="B694" s="288" t="s">
        <v>501</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33</v>
      </c>
      <c r="B695" s="428" t="s">
        <v>125</v>
      </c>
      <c r="C695" s="291" t="s">
        <v>25</v>
      </c>
      <c r="D695" s="295">
        <v>13908.552499999985</v>
      </c>
      <c r="E695" s="295">
        <v>13908.552499999985</v>
      </c>
      <c r="F695" s="295">
        <v>13908.552499999985</v>
      </c>
      <c r="G695" s="295">
        <v>13908.552499999985</v>
      </c>
      <c r="H695" s="295"/>
      <c r="I695" s="295"/>
      <c r="J695" s="295"/>
      <c r="K695" s="295"/>
      <c r="L695" s="295"/>
      <c r="M695" s="295"/>
      <c r="N695" s="295">
        <v>0</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45">Z695</f>
        <v>1</v>
      </c>
      <c r="AA696" s="411">
        <f t="shared" ref="AA696" si="2046">AA695</f>
        <v>0</v>
      </c>
      <c r="AB696" s="411">
        <f t="shared" ref="AB696" si="2047">AB695</f>
        <v>0</v>
      </c>
      <c r="AC696" s="411">
        <f t="shared" ref="AC696" si="2048">AC695</f>
        <v>0</v>
      </c>
      <c r="AD696" s="411">
        <f t="shared" ref="AD696" si="2049">AD695</f>
        <v>0</v>
      </c>
      <c r="AE696" s="411">
        <f t="shared" ref="AE696" si="2050">AE695</f>
        <v>0</v>
      </c>
      <c r="AF696" s="411">
        <f t="shared" ref="AF696" si="2051">AF695</f>
        <v>0</v>
      </c>
      <c r="AG696" s="411">
        <f t="shared" ref="AG696" si="2052">AG695</f>
        <v>0</v>
      </c>
      <c r="AH696" s="411">
        <f t="shared" ref="AH696" si="2053">AH695</f>
        <v>0</v>
      </c>
      <c r="AI696" s="411">
        <f t="shared" ref="AI696" si="2054">AI695</f>
        <v>0</v>
      </c>
      <c r="AJ696" s="411">
        <f t="shared" ref="AJ696" si="2055">AJ695</f>
        <v>0</v>
      </c>
      <c r="AK696" s="411">
        <f t="shared" ref="AK696" si="2056">AK695</f>
        <v>0</v>
      </c>
      <c r="AL696" s="411">
        <f t="shared" ref="AL696" si="2057">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58">Z698</f>
        <v>0</v>
      </c>
      <c r="AA699" s="411">
        <f t="shared" ref="AA699" si="2059">AA698</f>
        <v>0</v>
      </c>
      <c r="AB699" s="411">
        <f t="shared" ref="AB699" si="2060">AB698</f>
        <v>0</v>
      </c>
      <c r="AC699" s="411">
        <f t="shared" ref="AC699" si="2061">AC698</f>
        <v>0</v>
      </c>
      <c r="AD699" s="411">
        <f t="shared" ref="AD699" si="2062">AD698</f>
        <v>0</v>
      </c>
      <c r="AE699" s="411">
        <f t="shared" ref="AE699" si="2063">AE698</f>
        <v>0</v>
      </c>
      <c r="AF699" s="411">
        <f t="shared" ref="AF699" si="2064">AF698</f>
        <v>0</v>
      </c>
      <c r="AG699" s="411">
        <f t="shared" ref="AG699" si="2065">AG698</f>
        <v>0</v>
      </c>
      <c r="AH699" s="411">
        <f t="shared" ref="AH699" si="2066">AH698</f>
        <v>0</v>
      </c>
      <c r="AI699" s="411">
        <f t="shared" ref="AI699" si="2067">AI698</f>
        <v>0</v>
      </c>
      <c r="AJ699" s="411">
        <f t="shared" ref="AJ699" si="2068">AJ698</f>
        <v>0</v>
      </c>
      <c r="AK699" s="411">
        <f t="shared" ref="AK699" si="2069">AK698</f>
        <v>0</v>
      </c>
      <c r="AL699" s="411">
        <f t="shared" ref="AL699" si="2070">AL698</f>
        <v>0</v>
      </c>
      <c r="AM699" s="306"/>
    </row>
    <row r="700" spans="1:39" ht="15"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t="15" outlineLevel="1">
      <c r="A702" s="532"/>
      <c r="B702" s="294" t="s">
        <v>310</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2071">Z701</f>
        <v>0</v>
      </c>
      <c r="AA702" s="411">
        <f t="shared" ref="AA702" si="2072">AA701</f>
        <v>0</v>
      </c>
      <c r="AB702" s="411">
        <f t="shared" ref="AB702" si="2073">AB701</f>
        <v>0</v>
      </c>
      <c r="AC702" s="411">
        <f t="shared" ref="AC702" si="2074">AC701</f>
        <v>0</v>
      </c>
      <c r="AD702" s="411">
        <f t="shared" ref="AD702" si="2075">AD701</f>
        <v>0</v>
      </c>
      <c r="AE702" s="411">
        <f t="shared" ref="AE702" si="2076">AE701</f>
        <v>0</v>
      </c>
      <c r="AF702" s="411">
        <f t="shared" ref="AF702" si="2077">AF701</f>
        <v>0</v>
      </c>
      <c r="AG702" s="411">
        <f t="shared" ref="AG702" si="2078">AG701</f>
        <v>0</v>
      </c>
      <c r="AH702" s="411">
        <f t="shared" ref="AH702" si="2079">AH701</f>
        <v>0</v>
      </c>
      <c r="AI702" s="411">
        <f t="shared" ref="AI702" si="2080">AI701</f>
        <v>0</v>
      </c>
      <c r="AJ702" s="411">
        <f t="shared" ref="AJ702" si="2081">AJ701</f>
        <v>0</v>
      </c>
      <c r="AK702" s="411">
        <f t="shared" ref="AK702" si="2082">AK701</f>
        <v>0</v>
      </c>
      <c r="AL702" s="411">
        <f t="shared" ref="AL702" si="2083">AL701</f>
        <v>0</v>
      </c>
      <c r="AM702" s="306"/>
    </row>
    <row r="703" spans="1:39" ht="15"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6" outlineLevel="1">
      <c r="A704" s="532"/>
      <c r="B704" s="288" t="s">
        <v>502</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84">Z705</f>
        <v>0</v>
      </c>
      <c r="AA706" s="411">
        <f t="shared" ref="AA706" si="2085">AA705</f>
        <v>0</v>
      </c>
      <c r="AB706" s="411">
        <f t="shared" ref="AB706" si="2086">AB705</f>
        <v>0</v>
      </c>
      <c r="AC706" s="411">
        <f t="shared" ref="AC706" si="2087">AC705</f>
        <v>0</v>
      </c>
      <c r="AD706" s="411">
        <f t="shared" ref="AD706" si="2088">AD705</f>
        <v>0</v>
      </c>
      <c r="AE706" s="411">
        <f t="shared" ref="AE706" si="2089">AE705</f>
        <v>0</v>
      </c>
      <c r="AF706" s="411">
        <f t="shared" ref="AF706" si="2090">AF705</f>
        <v>0</v>
      </c>
      <c r="AG706" s="411">
        <f t="shared" ref="AG706" si="2091">AG705</f>
        <v>0</v>
      </c>
      <c r="AH706" s="411">
        <f t="shared" ref="AH706" si="2092">AH705</f>
        <v>0</v>
      </c>
      <c r="AI706" s="411">
        <f t="shared" ref="AI706" si="2093">AI705</f>
        <v>0</v>
      </c>
      <c r="AJ706" s="411">
        <f t="shared" ref="AJ706" si="2094">AJ705</f>
        <v>0</v>
      </c>
      <c r="AK706" s="411">
        <f t="shared" ref="AK706" si="2095">AK705</f>
        <v>0</v>
      </c>
      <c r="AL706" s="411">
        <f t="shared" ref="AL706" si="2096">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097">Z708</f>
        <v>0</v>
      </c>
      <c r="AA709" s="411">
        <f t="shared" ref="AA709" si="2098">AA708</f>
        <v>0</v>
      </c>
      <c r="AB709" s="411">
        <f t="shared" ref="AB709" si="2099">AB708</f>
        <v>0</v>
      </c>
      <c r="AC709" s="411">
        <f t="shared" ref="AC709" si="2100">AC708</f>
        <v>0</v>
      </c>
      <c r="AD709" s="411">
        <f t="shared" ref="AD709" si="2101">AD708</f>
        <v>0</v>
      </c>
      <c r="AE709" s="411">
        <f t="shared" ref="AE709" si="2102">AE708</f>
        <v>0</v>
      </c>
      <c r="AF709" s="411">
        <f t="shared" ref="AF709" si="2103">AF708</f>
        <v>0</v>
      </c>
      <c r="AG709" s="411">
        <f t="shared" ref="AG709" si="2104">AG708</f>
        <v>0</v>
      </c>
      <c r="AH709" s="411">
        <f t="shared" ref="AH709" si="2105">AH708</f>
        <v>0</v>
      </c>
      <c r="AI709" s="411">
        <f t="shared" ref="AI709" si="2106">AI708</f>
        <v>0</v>
      </c>
      <c r="AJ709" s="411">
        <f t="shared" ref="AJ709" si="2107">AJ708</f>
        <v>0</v>
      </c>
      <c r="AK709" s="411">
        <f t="shared" ref="AK709" si="2108">AK708</f>
        <v>0</v>
      </c>
      <c r="AL709" s="411">
        <f t="shared" ref="AL709" si="2109">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15"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10">Z711</f>
        <v>0</v>
      </c>
      <c r="AA712" s="411">
        <f t="shared" ref="AA712" si="2111">AA711</f>
        <v>0</v>
      </c>
      <c r="AB712" s="411">
        <f t="shared" ref="AB712" si="2112">AB711</f>
        <v>0</v>
      </c>
      <c r="AC712" s="411">
        <f t="shared" ref="AC712" si="2113">AC711</f>
        <v>0</v>
      </c>
      <c r="AD712" s="411">
        <f t="shared" ref="AD712" si="2114">AD711</f>
        <v>0</v>
      </c>
      <c r="AE712" s="411">
        <f t="shared" ref="AE712" si="2115">AE711</f>
        <v>0</v>
      </c>
      <c r="AF712" s="411">
        <f t="shared" ref="AF712" si="2116">AF711</f>
        <v>0</v>
      </c>
      <c r="AG712" s="411">
        <f t="shared" ref="AG712" si="2117">AG711</f>
        <v>0</v>
      </c>
      <c r="AH712" s="411">
        <f t="shared" ref="AH712" si="2118">AH711</f>
        <v>0</v>
      </c>
      <c r="AI712" s="411">
        <f t="shared" ref="AI712" si="2119">AI711</f>
        <v>0</v>
      </c>
      <c r="AJ712" s="411">
        <f t="shared" ref="AJ712" si="2120">AJ711</f>
        <v>0</v>
      </c>
      <c r="AK712" s="411">
        <f t="shared" ref="AK712" si="2121">AK711</f>
        <v>0</v>
      </c>
      <c r="AL712" s="411">
        <f t="shared" ref="AL712" si="2122">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23">Z714</f>
        <v>0</v>
      </c>
      <c r="AA715" s="411">
        <f t="shared" ref="AA715" si="2124">AA714</f>
        <v>0</v>
      </c>
      <c r="AB715" s="411">
        <f t="shared" ref="AB715" si="2125">AB714</f>
        <v>0</v>
      </c>
      <c r="AC715" s="411">
        <f t="shared" ref="AC715" si="2126">AC714</f>
        <v>0</v>
      </c>
      <c r="AD715" s="411">
        <f t="shared" ref="AD715" si="2127">AD714</f>
        <v>0</v>
      </c>
      <c r="AE715" s="411">
        <f t="shared" ref="AE715" si="2128">AE714</f>
        <v>0</v>
      </c>
      <c r="AF715" s="411">
        <f t="shared" ref="AF715" si="2129">AF714</f>
        <v>0</v>
      </c>
      <c r="AG715" s="411">
        <f t="shared" ref="AG715" si="2130">AG714</f>
        <v>0</v>
      </c>
      <c r="AH715" s="411">
        <f t="shared" ref="AH715" si="2131">AH714</f>
        <v>0</v>
      </c>
      <c r="AI715" s="411">
        <f t="shared" ref="AI715" si="2132">AI714</f>
        <v>0</v>
      </c>
      <c r="AJ715" s="411">
        <f t="shared" ref="AJ715" si="2133">AJ714</f>
        <v>0</v>
      </c>
      <c r="AK715" s="411">
        <f t="shared" ref="AK715" si="2134">AK714</f>
        <v>0</v>
      </c>
      <c r="AL715" s="411">
        <f t="shared" ref="AL715" si="2135">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36">Z717</f>
        <v>0</v>
      </c>
      <c r="AA718" s="411">
        <f t="shared" ref="AA718" si="2137">AA717</f>
        <v>0</v>
      </c>
      <c r="AB718" s="411">
        <f t="shared" ref="AB718" si="2138">AB717</f>
        <v>0</v>
      </c>
      <c r="AC718" s="411">
        <f t="shared" ref="AC718" si="2139">AC717</f>
        <v>0</v>
      </c>
      <c r="AD718" s="411">
        <f t="shared" ref="AD718" si="2140">AD717</f>
        <v>0</v>
      </c>
      <c r="AE718" s="411">
        <f t="shared" ref="AE718" si="2141">AE717</f>
        <v>0</v>
      </c>
      <c r="AF718" s="411">
        <f t="shared" ref="AF718" si="2142">AF717</f>
        <v>0</v>
      </c>
      <c r="AG718" s="411">
        <f t="shared" ref="AG718" si="2143">AG717</f>
        <v>0</v>
      </c>
      <c r="AH718" s="411">
        <f t="shared" ref="AH718" si="2144">AH717</f>
        <v>0</v>
      </c>
      <c r="AI718" s="411">
        <f t="shared" ref="AI718" si="2145">AI717</f>
        <v>0</v>
      </c>
      <c r="AJ718" s="411">
        <f t="shared" ref="AJ718" si="2146">AJ717</f>
        <v>0</v>
      </c>
      <c r="AK718" s="411">
        <f t="shared" ref="AK718" si="2147">AK717</f>
        <v>0</v>
      </c>
      <c r="AL718" s="411">
        <f t="shared" ref="AL718" si="2148">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49">Z720</f>
        <v>0</v>
      </c>
      <c r="AA721" s="411">
        <f t="shared" ref="AA721" si="2150">AA720</f>
        <v>0</v>
      </c>
      <c r="AB721" s="411">
        <f t="shared" ref="AB721" si="2151">AB720</f>
        <v>0</v>
      </c>
      <c r="AC721" s="411">
        <f t="shared" ref="AC721" si="2152">AC720</f>
        <v>0</v>
      </c>
      <c r="AD721" s="411">
        <f t="shared" ref="AD721" si="2153">AD720</f>
        <v>0</v>
      </c>
      <c r="AE721" s="411">
        <f t="shared" ref="AE721" si="2154">AE720</f>
        <v>0</v>
      </c>
      <c r="AF721" s="411">
        <f t="shared" ref="AF721" si="2155">AF720</f>
        <v>0</v>
      </c>
      <c r="AG721" s="411">
        <f t="shared" ref="AG721" si="2156">AG720</f>
        <v>0</v>
      </c>
      <c r="AH721" s="411">
        <f t="shared" ref="AH721" si="2157">AH720</f>
        <v>0</v>
      </c>
      <c r="AI721" s="411">
        <f t="shared" ref="AI721" si="2158">AI720</f>
        <v>0</v>
      </c>
      <c r="AJ721" s="411">
        <f t="shared" ref="AJ721" si="2159">AJ720</f>
        <v>0</v>
      </c>
      <c r="AK721" s="411">
        <f t="shared" ref="AK721" si="2160">AK720</f>
        <v>0</v>
      </c>
      <c r="AL721" s="411">
        <f t="shared" ref="AL721" si="2161">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162">Z723</f>
        <v>0</v>
      </c>
      <c r="AA724" s="411">
        <f t="shared" ref="AA724" si="2163">AA723</f>
        <v>0</v>
      </c>
      <c r="AB724" s="411">
        <f t="shared" ref="AB724" si="2164">AB723</f>
        <v>0</v>
      </c>
      <c r="AC724" s="411">
        <f t="shared" ref="AC724" si="2165">AC723</f>
        <v>0</v>
      </c>
      <c r="AD724" s="411">
        <f t="shared" ref="AD724" si="2166">AD723</f>
        <v>0</v>
      </c>
      <c r="AE724" s="411">
        <f t="shared" ref="AE724" si="2167">AE723</f>
        <v>0</v>
      </c>
      <c r="AF724" s="411">
        <f t="shared" ref="AF724" si="2168">AF723</f>
        <v>0</v>
      </c>
      <c r="AG724" s="411">
        <f t="shared" ref="AG724" si="2169">AG723</f>
        <v>0</v>
      </c>
      <c r="AH724" s="411">
        <f t="shared" ref="AH724" si="2170">AH723</f>
        <v>0</v>
      </c>
      <c r="AI724" s="411">
        <f t="shared" ref="AI724" si="2171">AI723</f>
        <v>0</v>
      </c>
      <c r="AJ724" s="411">
        <f t="shared" ref="AJ724" si="2172">AJ723</f>
        <v>0</v>
      </c>
      <c r="AK724" s="411">
        <f t="shared" ref="AK724" si="2173">AK723</f>
        <v>0</v>
      </c>
      <c r="AL724" s="411">
        <f t="shared" ref="AL724" si="2174">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15"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75">Z726</f>
        <v>0</v>
      </c>
      <c r="AA727" s="411">
        <f t="shared" ref="AA727" si="2176">AA726</f>
        <v>0</v>
      </c>
      <c r="AB727" s="411">
        <f t="shared" ref="AB727" si="2177">AB726</f>
        <v>0</v>
      </c>
      <c r="AC727" s="411">
        <f t="shared" ref="AC727" si="2178">AC726</f>
        <v>0</v>
      </c>
      <c r="AD727" s="411">
        <f t="shared" ref="AD727" si="2179">AD726</f>
        <v>0</v>
      </c>
      <c r="AE727" s="411">
        <f t="shared" ref="AE727" si="2180">AE726</f>
        <v>0</v>
      </c>
      <c r="AF727" s="411">
        <f t="shared" ref="AF727" si="2181">AF726</f>
        <v>0</v>
      </c>
      <c r="AG727" s="411">
        <f t="shared" ref="AG727" si="2182">AG726</f>
        <v>0</v>
      </c>
      <c r="AH727" s="411">
        <f t="shared" ref="AH727" si="2183">AH726</f>
        <v>0</v>
      </c>
      <c r="AI727" s="411">
        <f t="shared" ref="AI727" si="2184">AI726</f>
        <v>0</v>
      </c>
      <c r="AJ727" s="411">
        <f t="shared" ref="AJ727" si="2185">AJ726</f>
        <v>0</v>
      </c>
      <c r="AK727" s="411">
        <f t="shared" ref="AK727" si="2186">AK726</f>
        <v>0</v>
      </c>
      <c r="AL727" s="411">
        <f t="shared" ref="AL727" si="2187">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88">Z729</f>
        <v>0</v>
      </c>
      <c r="AA730" s="411">
        <f t="shared" ref="AA730" si="2189">AA729</f>
        <v>0</v>
      </c>
      <c r="AB730" s="411">
        <f t="shared" ref="AB730" si="2190">AB729</f>
        <v>0</v>
      </c>
      <c r="AC730" s="411">
        <f t="shared" ref="AC730" si="2191">AC729</f>
        <v>0</v>
      </c>
      <c r="AD730" s="411">
        <f t="shared" ref="AD730" si="2192">AD729</f>
        <v>0</v>
      </c>
      <c r="AE730" s="411">
        <f t="shared" ref="AE730" si="2193">AE729</f>
        <v>0</v>
      </c>
      <c r="AF730" s="411">
        <f t="shared" ref="AF730" si="2194">AF729</f>
        <v>0</v>
      </c>
      <c r="AG730" s="411">
        <f t="shared" ref="AG730" si="2195">AG729</f>
        <v>0</v>
      </c>
      <c r="AH730" s="411">
        <f t="shared" ref="AH730" si="2196">AH729</f>
        <v>0</v>
      </c>
      <c r="AI730" s="411">
        <f t="shared" ref="AI730" si="2197">AI729</f>
        <v>0</v>
      </c>
      <c r="AJ730" s="411">
        <f t="shared" ref="AJ730" si="2198">AJ729</f>
        <v>0</v>
      </c>
      <c r="AK730" s="411">
        <f t="shared" ref="AK730" si="2199">AK729</f>
        <v>0</v>
      </c>
      <c r="AL730" s="411">
        <f t="shared" ref="AL730" si="2200">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01">Z732</f>
        <v>0</v>
      </c>
      <c r="AA733" s="411">
        <f t="shared" ref="AA733" si="2202">AA732</f>
        <v>0</v>
      </c>
      <c r="AB733" s="411">
        <f t="shared" ref="AB733" si="2203">AB732</f>
        <v>0</v>
      </c>
      <c r="AC733" s="411">
        <f t="shared" ref="AC733" si="2204">AC732</f>
        <v>0</v>
      </c>
      <c r="AD733" s="411">
        <f t="shared" ref="AD733" si="2205">AD732</f>
        <v>0</v>
      </c>
      <c r="AE733" s="411">
        <f t="shared" ref="AE733" si="2206">AE732</f>
        <v>0</v>
      </c>
      <c r="AF733" s="411">
        <f t="shared" ref="AF733" si="2207">AF732</f>
        <v>0</v>
      </c>
      <c r="AG733" s="411">
        <f t="shared" ref="AG733" si="2208">AG732</f>
        <v>0</v>
      </c>
      <c r="AH733" s="411">
        <f t="shared" ref="AH733" si="2209">AH732</f>
        <v>0</v>
      </c>
      <c r="AI733" s="411">
        <f t="shared" ref="AI733" si="2210">AI732</f>
        <v>0</v>
      </c>
      <c r="AJ733" s="411">
        <f t="shared" ref="AJ733" si="2211">AJ732</f>
        <v>0</v>
      </c>
      <c r="AK733" s="411">
        <f t="shared" ref="AK733" si="2212">AK732</f>
        <v>0</v>
      </c>
      <c r="AL733" s="411">
        <f t="shared" ref="AL733" si="2213">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14">Z735</f>
        <v>0</v>
      </c>
      <c r="AA736" s="411">
        <f t="shared" ref="AA736" si="2215">AA735</f>
        <v>0</v>
      </c>
      <c r="AB736" s="411">
        <f t="shared" ref="AB736" si="2216">AB735</f>
        <v>0</v>
      </c>
      <c r="AC736" s="411">
        <f t="shared" ref="AC736" si="2217">AC735</f>
        <v>0</v>
      </c>
      <c r="AD736" s="411">
        <f t="shared" ref="AD736" si="2218">AD735</f>
        <v>0</v>
      </c>
      <c r="AE736" s="411">
        <f t="shared" ref="AE736" si="2219">AE735</f>
        <v>0</v>
      </c>
      <c r="AF736" s="411">
        <f t="shared" ref="AF736" si="2220">AF735</f>
        <v>0</v>
      </c>
      <c r="AG736" s="411">
        <f t="shared" ref="AG736" si="2221">AG735</f>
        <v>0</v>
      </c>
      <c r="AH736" s="411">
        <f t="shared" ref="AH736" si="2222">AH735</f>
        <v>0</v>
      </c>
      <c r="AI736" s="411">
        <f t="shared" ref="AI736" si="2223">AI735</f>
        <v>0</v>
      </c>
      <c r="AJ736" s="411">
        <f t="shared" ref="AJ736" si="2224">AJ735</f>
        <v>0</v>
      </c>
      <c r="AK736" s="411">
        <f t="shared" ref="AK736" si="2225">AK735</f>
        <v>0</v>
      </c>
      <c r="AL736" s="411">
        <f t="shared" ref="AL736" si="2226">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27">Z738</f>
        <v>0</v>
      </c>
      <c r="AA739" s="411">
        <f t="shared" ref="AA739" si="2228">AA738</f>
        <v>0</v>
      </c>
      <c r="AB739" s="411">
        <f t="shared" ref="AB739" si="2229">AB738</f>
        <v>0</v>
      </c>
      <c r="AC739" s="411">
        <f t="shared" ref="AC739" si="2230">AC738</f>
        <v>0</v>
      </c>
      <c r="AD739" s="411">
        <f t="shared" ref="AD739" si="2231">AD738</f>
        <v>0</v>
      </c>
      <c r="AE739" s="411">
        <f t="shared" ref="AE739" si="2232">AE738</f>
        <v>0</v>
      </c>
      <c r="AF739" s="411">
        <f t="shared" ref="AF739" si="2233">AF738</f>
        <v>0</v>
      </c>
      <c r="AG739" s="411">
        <f t="shared" ref="AG739" si="2234">AG738</f>
        <v>0</v>
      </c>
      <c r="AH739" s="411">
        <f t="shared" ref="AH739" si="2235">AH738</f>
        <v>0</v>
      </c>
      <c r="AI739" s="411">
        <f t="shared" ref="AI739" si="2236">AI738</f>
        <v>0</v>
      </c>
      <c r="AJ739" s="411">
        <f t="shared" ref="AJ739" si="2237">AJ738</f>
        <v>0</v>
      </c>
      <c r="AK739" s="411">
        <f t="shared" ref="AK739" si="2238">AK738</f>
        <v>0</v>
      </c>
      <c r="AL739" s="411">
        <f t="shared" ref="AL739" si="2239">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40">Z741</f>
        <v>0</v>
      </c>
      <c r="AA742" s="411">
        <f t="shared" ref="AA742" si="2241">AA741</f>
        <v>0</v>
      </c>
      <c r="AB742" s="411">
        <f t="shared" ref="AB742" si="2242">AB741</f>
        <v>0</v>
      </c>
      <c r="AC742" s="411">
        <f t="shared" ref="AC742" si="2243">AC741</f>
        <v>0</v>
      </c>
      <c r="AD742" s="411">
        <f t="shared" ref="AD742" si="2244">AD741</f>
        <v>0</v>
      </c>
      <c r="AE742" s="411">
        <f t="shared" ref="AE742" si="2245">AE741</f>
        <v>0</v>
      </c>
      <c r="AF742" s="411">
        <f t="shared" ref="AF742" si="2246">AF741</f>
        <v>0</v>
      </c>
      <c r="AG742" s="411">
        <f t="shared" ref="AG742" si="2247">AG741</f>
        <v>0</v>
      </c>
      <c r="AH742" s="411">
        <f t="shared" ref="AH742" si="2248">AH741</f>
        <v>0</v>
      </c>
      <c r="AI742" s="411">
        <f t="shared" ref="AI742" si="2249">AI741</f>
        <v>0</v>
      </c>
      <c r="AJ742" s="411">
        <f t="shared" ref="AJ742" si="2250">AJ741</f>
        <v>0</v>
      </c>
      <c r="AK742" s="411">
        <f t="shared" ref="AK742" si="2251">AK741</f>
        <v>0</v>
      </c>
      <c r="AL742" s="411">
        <f t="shared" ref="AL742" si="2252">AL741</f>
        <v>0</v>
      </c>
      <c r="AM742" s="306"/>
    </row>
    <row r="743" spans="1:40" ht="15"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ht="15" outlineLevel="1">
      <c r="A745" s="532"/>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53">Z744</f>
        <v>0</v>
      </c>
      <c r="AA745" s="411">
        <f t="shared" ref="AA745" si="2254">AA744</f>
        <v>0</v>
      </c>
      <c r="AB745" s="411">
        <f t="shared" ref="AB745" si="2255">AB744</f>
        <v>0</v>
      </c>
      <c r="AC745" s="411">
        <f t="shared" ref="AC745" si="2256">AC744</f>
        <v>0</v>
      </c>
      <c r="AD745" s="411">
        <f t="shared" ref="AD745" si="2257">AD744</f>
        <v>0</v>
      </c>
      <c r="AE745" s="411">
        <f t="shared" ref="AE745" si="2258">AE744</f>
        <v>0</v>
      </c>
      <c r="AF745" s="411">
        <f t="shared" ref="AF745" si="2259">AF744</f>
        <v>0</v>
      </c>
      <c r="AG745" s="411">
        <f t="shared" ref="AG745" si="2260">AG744</f>
        <v>0</v>
      </c>
      <c r="AH745" s="411">
        <f t="shared" ref="AH745" si="2261">AH744</f>
        <v>0</v>
      </c>
      <c r="AI745" s="411">
        <f t="shared" ref="AI745" si="2262">AI744</f>
        <v>0</v>
      </c>
      <c r="AJ745" s="411">
        <f t="shared" ref="AJ745" si="2263">AJ744</f>
        <v>0</v>
      </c>
      <c r="AK745" s="411">
        <f t="shared" ref="AK745" si="2264">AK744</f>
        <v>0</v>
      </c>
      <c r="AL745" s="411">
        <f t="shared" ref="AL745" si="2265">AL744</f>
        <v>0</v>
      </c>
      <c r="AM745" s="306"/>
    </row>
    <row r="746" spans="1:40" ht="15"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6">
      <c r="B747" s="327" t="s">
        <v>311</v>
      </c>
      <c r="C747" s="329"/>
      <c r="D747" s="329">
        <f>SUM(D590:D745)</f>
        <v>1216917.5058570539</v>
      </c>
      <c r="E747" s="329"/>
      <c r="F747" s="329"/>
      <c r="G747" s="329"/>
      <c r="H747" s="329"/>
      <c r="I747" s="329"/>
      <c r="J747" s="329"/>
      <c r="K747" s="329"/>
      <c r="L747" s="329"/>
      <c r="M747" s="329"/>
      <c r="N747" s="329"/>
      <c r="O747" s="329">
        <f>SUM(O590:O745)</f>
        <v>113.651</v>
      </c>
      <c r="P747" s="329"/>
      <c r="Q747" s="329"/>
      <c r="R747" s="329"/>
      <c r="S747" s="329"/>
      <c r="T747" s="329"/>
      <c r="U747" s="329"/>
      <c r="V747" s="329"/>
      <c r="W747" s="329"/>
      <c r="X747" s="329"/>
      <c r="Y747" s="329">
        <f>IF(Y588="kWh",SUMPRODUCT(D590:D745,Y590:Y745))</f>
        <v>163258.54112563154</v>
      </c>
      <c r="Z747" s="329">
        <f>IF(Z588="kWh",SUMPRODUCT(D590:D745,Z590:Z745))</f>
        <v>180999.21206048463</v>
      </c>
      <c r="AA747" s="329">
        <f>IF(AA588="kw",SUMPRODUCT(N590:N745,O590:O745,AA590:AA745),SUMPRODUCT(D590:D745,AA590:AA745))</f>
        <v>1117.8702846190356</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6">
      <c r="B748" s="391" t="s">
        <v>312</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HLOOKUP(Y401,'2. LRAMVA Threshold'!$B$42:$Q$53,10,FALSE)</f>
        <v>334349</v>
      </c>
      <c r="Z748" s="392">
        <f>HLOOKUP(Z401,'2. LRAMVA Threshold'!$B$42:$Q$53,10,FALSE)</f>
        <v>206130.59399999998</v>
      </c>
      <c r="AA748" s="392">
        <f>HLOOKUP(AA401,'2. LRAMVA Threshold'!$B$42:$Q$53,10,FALSE)</f>
        <v>44.569200000000002</v>
      </c>
      <c r="AB748" s="392">
        <f>HLOOKUP(AB401,'2. LRAMVA Threshold'!$B$42:$Q$53,10,FALSE)</f>
        <v>418.43</v>
      </c>
      <c r="AC748" s="392">
        <f>HLOOKUP(AC401,'2. LRAMVA Threshold'!$B$42:$Q$53,10,FALSE)</f>
        <v>0</v>
      </c>
      <c r="AD748" s="392">
        <f>HLOOKUP(AD401,'2. LRAMVA Threshold'!$B$42:$Q$53,10,FALSE)</f>
        <v>0</v>
      </c>
      <c r="AE748" s="392">
        <f>HLOOKUP(AE401,'2. LRAMVA Threshold'!$B$42:$Q$53,10,FALSE)</f>
        <v>0</v>
      </c>
      <c r="AF748" s="392">
        <f>HLOOKUP(AF401,'2. LRAMVA Threshold'!$B$42:$Q$53,10,FALSE)</f>
        <v>0</v>
      </c>
      <c r="AG748" s="392">
        <f>HLOOKUP(AG401,'2. LRAMVA Threshold'!$B$42:$Q$53,10,FALSE)</f>
        <v>0</v>
      </c>
      <c r="AH748" s="392">
        <f>HLOOKUP(AH401,'2. LRAMVA Threshold'!$B$42:$Q$53,10,FALSE)</f>
        <v>0</v>
      </c>
      <c r="AI748" s="392">
        <f>HLOOKUP(AI401,'2. LRAMVA Threshold'!$B$42:$Q$53,10,FALSE)</f>
        <v>0</v>
      </c>
      <c r="AJ748" s="392">
        <f>HLOOKUP(AJ401,'2. LRAMVA Threshold'!$B$42:$Q$53,10,FALSE)</f>
        <v>0</v>
      </c>
      <c r="AK748" s="392">
        <f>HLOOKUP(AK401,'2. LRAMVA Threshold'!$B$42:$Q$53,10,FALSE)</f>
        <v>0</v>
      </c>
      <c r="AL748" s="392">
        <f>HLOOKUP(AL401,'2. LRAMVA Threshold'!$B$42:$Q$53,10,FALSE)</f>
        <v>0</v>
      </c>
      <c r="AM748" s="442"/>
    </row>
    <row r="749" spans="1:40" ht="15">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ht="15">
      <c r="B750" s="324" t="s">
        <v>313</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9.4999999999999998E-3</v>
      </c>
      <c r="Z750" s="341">
        <f>HLOOKUP(Z$35,'3.  Distribution Rates'!$C$122:$P$133,10,FALSE)</f>
        <v>1.11E-2</v>
      </c>
      <c r="AA750" s="341">
        <f>HLOOKUP(AA$35,'3.  Distribution Rates'!$C$122:$P$133,10,FALSE)</f>
        <v>2.2528999999999999</v>
      </c>
      <c r="AB750" s="341">
        <f>HLOOKUP(AB$35,'3.  Distribution Rates'!$C$122:$P$133,10,FALSE)</f>
        <v>12.819599999999999</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ht="15">
      <c r="B751" s="324" t="s">
        <v>314</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LRAM'!Y141*Y750</f>
        <v>0</v>
      </c>
      <c r="Z751" s="378">
        <f>'4.  2011-2014 LRAM'!Z141*Z750</f>
        <v>0</v>
      </c>
      <c r="AA751" s="378">
        <f>'4.  2011-2014 LRAM'!AA141*AA750</f>
        <v>0</v>
      </c>
      <c r="AB751" s="378">
        <f>'4.  2011-2014 LRAM'!AB141*AB750</f>
        <v>0</v>
      </c>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9">
        <f t="shared" ref="AM751:AM758" si="2266">SUM(Y751:AL751)</f>
        <v>0</v>
      </c>
      <c r="AN751" s="443"/>
    </row>
    <row r="752" spans="1:40" ht="15">
      <c r="B752" s="324" t="s">
        <v>315</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LRAM'!Y270*Y750</f>
        <v>0</v>
      </c>
      <c r="Z752" s="378">
        <f>'4.  2011-2014 LRAM'!Z270*Z750</f>
        <v>0</v>
      </c>
      <c r="AA752" s="378">
        <f>'4.  2011-2014 LRAM'!AA270*AA750</f>
        <v>0</v>
      </c>
      <c r="AB752" s="378">
        <f>'4.  2011-2014 LRAM'!AB270*AB750</f>
        <v>0</v>
      </c>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9">
        <f t="shared" si="2266"/>
        <v>0</v>
      </c>
      <c r="AN752" s="443"/>
    </row>
    <row r="753" spans="2:40" ht="15">
      <c r="B753" s="324" t="s">
        <v>316</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LRAM'!Y399*Y750</f>
        <v>0</v>
      </c>
      <c r="Z753" s="378">
        <f>'4.  2011-2014 LRAM'!Z399*Z750</f>
        <v>0</v>
      </c>
      <c r="AA753" s="378">
        <f>'4.  2011-2014 LRAM'!AA399*AA750</f>
        <v>0</v>
      </c>
      <c r="AB753" s="378">
        <f>'4.  2011-2014 LRAM'!AB399*AB750</f>
        <v>0</v>
      </c>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9">
        <f t="shared" si="2266"/>
        <v>0</v>
      </c>
      <c r="AN753" s="443"/>
    </row>
    <row r="754" spans="2:40" ht="15">
      <c r="B754" s="324" t="s">
        <v>317</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LRAM'!Y529*Y750</f>
        <v>0</v>
      </c>
      <c r="Z754" s="378">
        <f>'4.  2011-2014 LRAM'!Z529*Z750</f>
        <v>0</v>
      </c>
      <c r="AA754" s="378">
        <f>'4.  2011-2014 LRAM'!AA529*AA750</f>
        <v>0</v>
      </c>
      <c r="AB754" s="378">
        <f>'4.  2011-2014 LRAM'!AB529*AB750</f>
        <v>0</v>
      </c>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9">
        <f t="shared" si="2266"/>
        <v>0</v>
      </c>
      <c r="AN754" s="443"/>
    </row>
    <row r="755" spans="2:40" ht="15">
      <c r="B755" s="324" t="s">
        <v>318</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67">Y210*Y750</f>
        <v>0</v>
      </c>
      <c r="Z755" s="378">
        <f t="shared" si="2267"/>
        <v>0</v>
      </c>
      <c r="AA755" s="378">
        <f t="shared" si="2267"/>
        <v>0</v>
      </c>
      <c r="AB755" s="378">
        <f t="shared" si="2267"/>
        <v>0</v>
      </c>
      <c r="AC755" s="378">
        <f t="shared" si="2267"/>
        <v>0</v>
      </c>
      <c r="AD755" s="378">
        <f t="shared" si="2267"/>
        <v>0</v>
      </c>
      <c r="AE755" s="378">
        <f t="shared" si="2267"/>
        <v>0</v>
      </c>
      <c r="AF755" s="378">
        <f t="shared" si="2267"/>
        <v>0</v>
      </c>
      <c r="AG755" s="378">
        <f t="shared" si="2267"/>
        <v>0</v>
      </c>
      <c r="AH755" s="378">
        <f t="shared" si="2267"/>
        <v>0</v>
      </c>
      <c r="AI755" s="378">
        <f t="shared" si="2267"/>
        <v>0</v>
      </c>
      <c r="AJ755" s="378">
        <f t="shared" si="2267"/>
        <v>0</v>
      </c>
      <c r="AK755" s="378">
        <f t="shared" si="2267"/>
        <v>0</v>
      </c>
      <c r="AL755" s="378">
        <f t="shared" si="2267"/>
        <v>0</v>
      </c>
      <c r="AM755" s="629">
        <f t="shared" si="2266"/>
        <v>0</v>
      </c>
      <c r="AN755" s="443"/>
    </row>
    <row r="756" spans="2:40" ht="15">
      <c r="B756" s="324" t="s">
        <v>319</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268">Y393*Y750</f>
        <v>3457.3064999999997</v>
      </c>
      <c r="Z756" s="378">
        <f t="shared" si="2268"/>
        <v>2569.1570046000002</v>
      </c>
      <c r="AA756" s="378">
        <f t="shared" si="2268"/>
        <v>137.17727868</v>
      </c>
      <c r="AB756" s="378">
        <f t="shared" si="2268"/>
        <v>0</v>
      </c>
      <c r="AC756" s="378">
        <f t="shared" si="2268"/>
        <v>0</v>
      </c>
      <c r="AD756" s="378">
        <f t="shared" si="2268"/>
        <v>0</v>
      </c>
      <c r="AE756" s="378">
        <f t="shared" si="2268"/>
        <v>0</v>
      </c>
      <c r="AF756" s="378">
        <f t="shared" si="2268"/>
        <v>0</v>
      </c>
      <c r="AG756" s="378">
        <f t="shared" si="2268"/>
        <v>0</v>
      </c>
      <c r="AH756" s="378">
        <f t="shared" si="2268"/>
        <v>0</v>
      </c>
      <c r="AI756" s="378">
        <f t="shared" si="2268"/>
        <v>0</v>
      </c>
      <c r="AJ756" s="378">
        <f t="shared" si="2268"/>
        <v>0</v>
      </c>
      <c r="AK756" s="378">
        <f t="shared" si="2268"/>
        <v>0</v>
      </c>
      <c r="AL756" s="378">
        <f t="shared" si="2268"/>
        <v>0</v>
      </c>
      <c r="AM756" s="629">
        <f t="shared" si="2266"/>
        <v>6163.6407832800005</v>
      </c>
      <c r="AN756" s="443"/>
    </row>
    <row r="757" spans="2:40" ht="15">
      <c r="B757" s="324" t="s">
        <v>320</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69">Y579*Y750</f>
        <v>6555.5234130623248</v>
      </c>
      <c r="Z757" s="378">
        <f t="shared" si="2269"/>
        <v>7931.8540455886032</v>
      </c>
      <c r="AA757" s="378">
        <f t="shared" si="2269"/>
        <v>1267.5374119200001</v>
      </c>
      <c r="AB757" s="378">
        <f t="shared" si="2269"/>
        <v>0</v>
      </c>
      <c r="AC757" s="378">
        <f t="shared" si="2269"/>
        <v>0</v>
      </c>
      <c r="AD757" s="378">
        <f t="shared" si="2269"/>
        <v>0</v>
      </c>
      <c r="AE757" s="378">
        <f t="shared" si="2269"/>
        <v>0</v>
      </c>
      <c r="AF757" s="378">
        <f t="shared" si="2269"/>
        <v>0</v>
      </c>
      <c r="AG757" s="378">
        <f t="shared" si="2269"/>
        <v>0</v>
      </c>
      <c r="AH757" s="378">
        <f t="shared" si="2269"/>
        <v>0</v>
      </c>
      <c r="AI757" s="378">
        <f t="shared" si="2269"/>
        <v>0</v>
      </c>
      <c r="AJ757" s="378">
        <f t="shared" si="2269"/>
        <v>0</v>
      </c>
      <c r="AK757" s="378">
        <f t="shared" si="2269"/>
        <v>0</v>
      </c>
      <c r="AL757" s="378">
        <f t="shared" si="2269"/>
        <v>0</v>
      </c>
      <c r="AM757" s="629">
        <f t="shared" si="2266"/>
        <v>15754.914870570929</v>
      </c>
      <c r="AN757" s="443"/>
    </row>
    <row r="758" spans="2:40" ht="15">
      <c r="B758" s="324" t="s">
        <v>321</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1550.9561406934997</v>
      </c>
      <c r="Z758" s="378">
        <f t="shared" ref="Z758:AL758" si="2270">Z747*Z750</f>
        <v>2009.0912538713794</v>
      </c>
      <c r="AA758" s="378">
        <f t="shared" si="2270"/>
        <v>2518.449964218225</v>
      </c>
      <c r="AB758" s="378">
        <f t="shared" si="2270"/>
        <v>0</v>
      </c>
      <c r="AC758" s="378">
        <f t="shared" si="2270"/>
        <v>0</v>
      </c>
      <c r="AD758" s="378">
        <f t="shared" si="2270"/>
        <v>0</v>
      </c>
      <c r="AE758" s="378">
        <f t="shared" si="2270"/>
        <v>0</v>
      </c>
      <c r="AF758" s="378">
        <f t="shared" si="2270"/>
        <v>0</v>
      </c>
      <c r="AG758" s="378">
        <f t="shared" si="2270"/>
        <v>0</v>
      </c>
      <c r="AH758" s="378">
        <f t="shared" si="2270"/>
        <v>0</v>
      </c>
      <c r="AI758" s="378">
        <f t="shared" si="2270"/>
        <v>0</v>
      </c>
      <c r="AJ758" s="378">
        <f t="shared" si="2270"/>
        <v>0</v>
      </c>
      <c r="AK758" s="378">
        <f t="shared" si="2270"/>
        <v>0</v>
      </c>
      <c r="AL758" s="378">
        <f t="shared" si="2270"/>
        <v>0</v>
      </c>
      <c r="AM758" s="629">
        <f t="shared" si="2266"/>
        <v>6078.4973587831046</v>
      </c>
      <c r="AN758" s="443"/>
    </row>
    <row r="759" spans="2:40" ht="15.6">
      <c r="B759" s="349" t="s">
        <v>322</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11563.786053755823</v>
      </c>
      <c r="Z759" s="346">
        <f>SUM(Z751:Z758)</f>
        <v>12510.102304059983</v>
      </c>
      <c r="AA759" s="346">
        <f t="shared" ref="AA759:AE759" si="2271">SUM(AA751:AA758)</f>
        <v>3923.1646548182252</v>
      </c>
      <c r="AB759" s="346">
        <f t="shared" si="2271"/>
        <v>0</v>
      </c>
      <c r="AC759" s="346">
        <f t="shared" si="2271"/>
        <v>0</v>
      </c>
      <c r="AD759" s="346">
        <f t="shared" si="2271"/>
        <v>0</v>
      </c>
      <c r="AE759" s="346">
        <f t="shared" si="2271"/>
        <v>0</v>
      </c>
      <c r="AF759" s="346">
        <f t="shared" ref="AF759:AL759" si="2272">SUM(AF751:AF758)</f>
        <v>0</v>
      </c>
      <c r="AG759" s="346">
        <f t="shared" si="2272"/>
        <v>0</v>
      </c>
      <c r="AH759" s="346">
        <f t="shared" si="2272"/>
        <v>0</v>
      </c>
      <c r="AI759" s="346">
        <f t="shared" si="2272"/>
        <v>0</v>
      </c>
      <c r="AJ759" s="346">
        <f t="shared" si="2272"/>
        <v>0</v>
      </c>
      <c r="AK759" s="346">
        <f t="shared" si="2272"/>
        <v>0</v>
      </c>
      <c r="AL759" s="346">
        <f t="shared" si="2272"/>
        <v>0</v>
      </c>
      <c r="AM759" s="407">
        <f>SUM(AM751:AM758)</f>
        <v>27997.053012634035</v>
      </c>
      <c r="AN759" s="443"/>
    </row>
    <row r="760" spans="2:40" ht="15.6">
      <c r="B760" s="349" t="s">
        <v>323</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3176.3154999999997</v>
      </c>
      <c r="Z760" s="347">
        <f t="shared" ref="Z760:AE760" si="2273">Z748*Z750</f>
        <v>2288.0495934</v>
      </c>
      <c r="AA760" s="347">
        <f t="shared" si="2273"/>
        <v>100.40995067999999</v>
      </c>
      <c r="AB760" s="347">
        <f t="shared" si="2273"/>
        <v>5364.1052279999994</v>
      </c>
      <c r="AC760" s="347">
        <f t="shared" si="2273"/>
        <v>0</v>
      </c>
      <c r="AD760" s="347">
        <f t="shared" si="2273"/>
        <v>0</v>
      </c>
      <c r="AE760" s="347">
        <f t="shared" si="2273"/>
        <v>0</v>
      </c>
      <c r="AF760" s="347">
        <f t="shared" ref="AF760:AL760" si="2274">AF748*AF750</f>
        <v>0</v>
      </c>
      <c r="AG760" s="347">
        <f t="shared" si="2274"/>
        <v>0</v>
      </c>
      <c r="AH760" s="347">
        <f t="shared" si="2274"/>
        <v>0</v>
      </c>
      <c r="AI760" s="347">
        <f t="shared" si="2274"/>
        <v>0</v>
      </c>
      <c r="AJ760" s="347">
        <f t="shared" si="2274"/>
        <v>0</v>
      </c>
      <c r="AK760" s="347">
        <f t="shared" si="2274"/>
        <v>0</v>
      </c>
      <c r="AL760" s="347">
        <f t="shared" si="2274"/>
        <v>0</v>
      </c>
      <c r="AM760" s="407">
        <f>SUM(Y760:AL760)</f>
        <v>10928.880272079999</v>
      </c>
      <c r="AN760" s="443"/>
    </row>
    <row r="761" spans="2:40" ht="15.6">
      <c r="B761" s="349" t="s">
        <v>324</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17068.172740554037</v>
      </c>
      <c r="AN761" s="443"/>
    </row>
    <row r="762" spans="2:40" ht="15">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ht="15">
      <c r="B763" s="439" t="s">
        <v>325</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163258.54112563154</v>
      </c>
      <c r="Z763" s="291">
        <f>SUMPRODUCT(E590:E745,Z590:Z745)</f>
        <v>173691.95449580613</v>
      </c>
      <c r="AA763" s="291">
        <f t="shared" ref="AA763:AL763" si="2275">IF(AA588="kw",SUMPRODUCT($N$590:$N$745,$P$590:$P$745,AA590:AA745),SUMPRODUCT($E$590:$E$745,AA590:AA745))</f>
        <v>1117.8702846190356</v>
      </c>
      <c r="AB763" s="291">
        <f t="shared" si="2275"/>
        <v>0</v>
      </c>
      <c r="AC763" s="291">
        <f t="shared" si="2275"/>
        <v>0</v>
      </c>
      <c r="AD763" s="291">
        <f t="shared" si="2275"/>
        <v>0</v>
      </c>
      <c r="AE763" s="291">
        <f t="shared" si="2275"/>
        <v>0</v>
      </c>
      <c r="AF763" s="291">
        <f t="shared" si="2275"/>
        <v>0</v>
      </c>
      <c r="AG763" s="291">
        <f t="shared" si="2275"/>
        <v>0</v>
      </c>
      <c r="AH763" s="291">
        <f t="shared" si="2275"/>
        <v>0</v>
      </c>
      <c r="AI763" s="291">
        <f t="shared" si="2275"/>
        <v>0</v>
      </c>
      <c r="AJ763" s="291">
        <f t="shared" si="2275"/>
        <v>0</v>
      </c>
      <c r="AK763" s="291">
        <f t="shared" si="2275"/>
        <v>0</v>
      </c>
      <c r="AL763" s="291">
        <f t="shared" si="2275"/>
        <v>0</v>
      </c>
      <c r="AM763" s="337"/>
    </row>
    <row r="764" spans="2:40" ht="15">
      <c r="B764" s="440" t="s">
        <v>326</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163258.54112563154</v>
      </c>
      <c r="Z764" s="326">
        <f>SUMPRODUCT(F590:F745,Z590:Z745)</f>
        <v>158644.32114167197</v>
      </c>
      <c r="AA764" s="326">
        <f t="shared" ref="AA764:AL764" si="2276">IF(AA588="kw",SUMPRODUCT($N$590:$N$745,$Q$590:$Q$745,AA590:AA745),SUMPRODUCT($F$590:$F$745,AA590:AA745))</f>
        <v>1117.8702846190356</v>
      </c>
      <c r="AB764" s="326">
        <f t="shared" si="2276"/>
        <v>0</v>
      </c>
      <c r="AC764" s="326">
        <f t="shared" si="2276"/>
        <v>0</v>
      </c>
      <c r="AD764" s="326">
        <f t="shared" si="2276"/>
        <v>0</v>
      </c>
      <c r="AE764" s="326">
        <f t="shared" si="2276"/>
        <v>0</v>
      </c>
      <c r="AF764" s="326">
        <f t="shared" si="2276"/>
        <v>0</v>
      </c>
      <c r="AG764" s="326">
        <f t="shared" si="2276"/>
        <v>0</v>
      </c>
      <c r="AH764" s="326">
        <f t="shared" si="2276"/>
        <v>0</v>
      </c>
      <c r="AI764" s="326">
        <f t="shared" si="2276"/>
        <v>0</v>
      </c>
      <c r="AJ764" s="326">
        <f t="shared" si="2276"/>
        <v>0</v>
      </c>
      <c r="AK764" s="326">
        <f t="shared" si="2276"/>
        <v>0</v>
      </c>
      <c r="AL764" s="326">
        <f t="shared" si="2276"/>
        <v>0</v>
      </c>
      <c r="AM764" s="386"/>
    </row>
    <row r="765" spans="2:40" ht="20.25" customHeight="1">
      <c r="B765" s="368" t="s">
        <v>582</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6">
      <c r="B768" s="280" t="s">
        <v>327</v>
      </c>
      <c r="C768" s="281"/>
      <c r="D768" s="590" t="s">
        <v>526</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46" t="s">
        <v>211</v>
      </c>
      <c r="C769" s="848" t="s">
        <v>33</v>
      </c>
      <c r="D769" s="284" t="s">
        <v>422</v>
      </c>
      <c r="E769" s="850" t="s">
        <v>209</v>
      </c>
      <c r="F769" s="851"/>
      <c r="G769" s="851"/>
      <c r="H769" s="851"/>
      <c r="I769" s="851"/>
      <c r="J769" s="851"/>
      <c r="K769" s="851"/>
      <c r="L769" s="851"/>
      <c r="M769" s="852"/>
      <c r="N769" s="853" t="s">
        <v>213</v>
      </c>
      <c r="O769" s="284" t="s">
        <v>423</v>
      </c>
      <c r="P769" s="850" t="s">
        <v>212</v>
      </c>
      <c r="Q769" s="851"/>
      <c r="R769" s="851"/>
      <c r="S769" s="851"/>
      <c r="T769" s="851"/>
      <c r="U769" s="851"/>
      <c r="V769" s="851"/>
      <c r="W769" s="851"/>
      <c r="X769" s="852"/>
      <c r="Y769" s="843" t="s">
        <v>243</v>
      </c>
      <c r="Z769" s="844"/>
      <c r="AA769" s="844"/>
      <c r="AB769" s="844"/>
      <c r="AC769" s="844"/>
      <c r="AD769" s="844"/>
      <c r="AE769" s="844"/>
      <c r="AF769" s="844"/>
      <c r="AG769" s="844"/>
      <c r="AH769" s="844"/>
      <c r="AI769" s="844"/>
      <c r="AJ769" s="844"/>
      <c r="AK769" s="844"/>
      <c r="AL769" s="844"/>
      <c r="AM769" s="845"/>
    </row>
    <row r="770" spans="1:39" ht="65.25" customHeight="1">
      <c r="B770" s="847"/>
      <c r="C770" s="849"/>
      <c r="D770" s="285">
        <v>2019</v>
      </c>
      <c r="E770" s="285">
        <v>2020</v>
      </c>
      <c r="F770" s="285">
        <v>2021</v>
      </c>
      <c r="G770" s="285">
        <v>2022</v>
      </c>
      <c r="H770" s="285">
        <v>2023</v>
      </c>
      <c r="I770" s="285">
        <v>2024</v>
      </c>
      <c r="J770" s="285">
        <v>2025</v>
      </c>
      <c r="K770" s="285">
        <v>2026</v>
      </c>
      <c r="L770" s="285">
        <v>2027</v>
      </c>
      <c r="M770" s="285">
        <v>2028</v>
      </c>
      <c r="N770" s="854"/>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 50 TO 4,999 KW</v>
      </c>
      <c r="AB770" s="285" t="str">
        <f>'1.  LRAMVA Summary'!G52</f>
        <v>Street Lighting</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504</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6" outlineLevel="1">
      <c r="A772" s="532"/>
      <c r="B772" s="504" t="s">
        <v>497</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ht="15"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77">Z773</f>
        <v>0</v>
      </c>
      <c r="AA774" s="411">
        <f t="shared" ref="AA774" si="2278">AA773</f>
        <v>0</v>
      </c>
      <c r="AB774" s="411">
        <f t="shared" ref="AB774" si="2279">AB773</f>
        <v>0</v>
      </c>
      <c r="AC774" s="411">
        <f t="shared" ref="AC774" si="2280">AC773</f>
        <v>0</v>
      </c>
      <c r="AD774" s="411">
        <f t="shared" ref="AD774" si="2281">AD773</f>
        <v>0</v>
      </c>
      <c r="AE774" s="411">
        <f t="shared" ref="AE774" si="2282">AE773</f>
        <v>0</v>
      </c>
      <c r="AF774" s="411">
        <f t="shared" ref="AF774" si="2283">AF773</f>
        <v>0</v>
      </c>
      <c r="AG774" s="411">
        <f t="shared" ref="AG774" si="2284">AG773</f>
        <v>0</v>
      </c>
      <c r="AH774" s="411">
        <f t="shared" ref="AH774" si="2285">AH773</f>
        <v>0</v>
      </c>
      <c r="AI774" s="411">
        <f t="shared" ref="AI774" si="2286">AI773</f>
        <v>0</v>
      </c>
      <c r="AJ774" s="411">
        <f t="shared" ref="AJ774" si="2287">AJ773</f>
        <v>0</v>
      </c>
      <c r="AK774" s="411">
        <f t="shared" ref="AK774" si="2288">AK773</f>
        <v>0</v>
      </c>
      <c r="AL774" s="411">
        <f t="shared" ref="AL774" si="2289">AL773</f>
        <v>0</v>
      </c>
      <c r="AM774" s="297"/>
    </row>
    <row r="775" spans="1:39" ht="15.6"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ht="15"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90">Z776</f>
        <v>0</v>
      </c>
      <c r="AA777" s="411">
        <f t="shared" ref="AA777" si="2291">AA776</f>
        <v>0</v>
      </c>
      <c r="AB777" s="411">
        <f t="shared" ref="AB777" si="2292">AB776</f>
        <v>0</v>
      </c>
      <c r="AC777" s="411">
        <f t="shared" ref="AC777" si="2293">AC776</f>
        <v>0</v>
      </c>
      <c r="AD777" s="411">
        <f t="shared" ref="AD777" si="2294">AD776</f>
        <v>0</v>
      </c>
      <c r="AE777" s="411">
        <f t="shared" ref="AE777" si="2295">AE776</f>
        <v>0</v>
      </c>
      <c r="AF777" s="411">
        <f t="shared" ref="AF777" si="2296">AF776</f>
        <v>0</v>
      </c>
      <c r="AG777" s="411">
        <f t="shared" ref="AG777" si="2297">AG776</f>
        <v>0</v>
      </c>
      <c r="AH777" s="411">
        <f t="shared" ref="AH777" si="2298">AH776</f>
        <v>0</v>
      </c>
      <c r="AI777" s="411">
        <f t="shared" ref="AI777" si="2299">AI776</f>
        <v>0</v>
      </c>
      <c r="AJ777" s="411">
        <f t="shared" ref="AJ777" si="2300">AJ776</f>
        <v>0</v>
      </c>
      <c r="AK777" s="411">
        <f t="shared" ref="AK777" si="2301">AK776</f>
        <v>0</v>
      </c>
      <c r="AL777" s="411">
        <f t="shared" ref="AL777" si="2302">AL776</f>
        <v>0</v>
      </c>
      <c r="AM777" s="297"/>
    </row>
    <row r="778" spans="1:39" ht="15.6"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ht="15"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03">Z779</f>
        <v>0</v>
      </c>
      <c r="AA780" s="411">
        <f t="shared" ref="AA780" si="2304">AA779</f>
        <v>0</v>
      </c>
      <c r="AB780" s="411">
        <f t="shared" ref="AB780" si="2305">AB779</f>
        <v>0</v>
      </c>
      <c r="AC780" s="411">
        <f t="shared" ref="AC780" si="2306">AC779</f>
        <v>0</v>
      </c>
      <c r="AD780" s="411">
        <f t="shared" ref="AD780" si="2307">AD779</f>
        <v>0</v>
      </c>
      <c r="AE780" s="411">
        <f t="shared" ref="AE780" si="2308">AE779</f>
        <v>0</v>
      </c>
      <c r="AF780" s="411">
        <f t="shared" ref="AF780" si="2309">AF779</f>
        <v>0</v>
      </c>
      <c r="AG780" s="411">
        <f t="shared" ref="AG780" si="2310">AG779</f>
        <v>0</v>
      </c>
      <c r="AH780" s="411">
        <f t="shared" ref="AH780" si="2311">AH779</f>
        <v>0</v>
      </c>
      <c r="AI780" s="411">
        <f t="shared" ref="AI780" si="2312">AI779</f>
        <v>0</v>
      </c>
      <c r="AJ780" s="411">
        <f t="shared" ref="AJ780" si="2313">AJ779</f>
        <v>0</v>
      </c>
      <c r="AK780" s="411">
        <f t="shared" ref="AK780" si="2314">AK779</f>
        <v>0</v>
      </c>
      <c r="AL780" s="411">
        <f t="shared" ref="AL780" si="2315">AL779</f>
        <v>0</v>
      </c>
      <c r="AM780" s="297"/>
    </row>
    <row r="781" spans="1:39" ht="15"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t="15" outlineLevel="1">
      <c r="A782" s="532">
        <v>4</v>
      </c>
      <c r="B782" s="520" t="s">
        <v>666</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15"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16">Z782</f>
        <v>0</v>
      </c>
      <c r="AA783" s="411">
        <f t="shared" ref="AA783" si="2317">AA782</f>
        <v>0</v>
      </c>
      <c r="AB783" s="411">
        <f t="shared" ref="AB783" si="2318">AB782</f>
        <v>0</v>
      </c>
      <c r="AC783" s="411">
        <f t="shared" ref="AC783" si="2319">AC782</f>
        <v>0</v>
      </c>
      <c r="AD783" s="411">
        <f t="shared" ref="AD783" si="2320">AD782</f>
        <v>0</v>
      </c>
      <c r="AE783" s="411">
        <f t="shared" ref="AE783" si="2321">AE782</f>
        <v>0</v>
      </c>
      <c r="AF783" s="411">
        <f t="shared" ref="AF783" si="2322">AF782</f>
        <v>0</v>
      </c>
      <c r="AG783" s="411">
        <f t="shared" ref="AG783" si="2323">AG782</f>
        <v>0</v>
      </c>
      <c r="AH783" s="411">
        <f t="shared" ref="AH783" si="2324">AH782</f>
        <v>0</v>
      </c>
      <c r="AI783" s="411">
        <f t="shared" ref="AI783" si="2325">AI782</f>
        <v>0</v>
      </c>
      <c r="AJ783" s="411">
        <f t="shared" ref="AJ783" si="2326">AJ782</f>
        <v>0</v>
      </c>
      <c r="AK783" s="411">
        <f t="shared" ref="AK783" si="2327">AK782</f>
        <v>0</v>
      </c>
      <c r="AL783" s="411">
        <f t="shared" ref="AL783" si="2328">AL782</f>
        <v>0</v>
      </c>
      <c r="AM783" s="297"/>
    </row>
    <row r="784" spans="1:39" ht="15"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customHeight="1" outlineLevel="1">
      <c r="A786" s="532"/>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29">Z785</f>
        <v>0</v>
      </c>
      <c r="AA786" s="411">
        <f t="shared" ref="AA786" si="2330">AA785</f>
        <v>0</v>
      </c>
      <c r="AB786" s="411">
        <f t="shared" ref="AB786" si="2331">AB785</f>
        <v>0</v>
      </c>
      <c r="AC786" s="411">
        <f t="shared" ref="AC786" si="2332">AC785</f>
        <v>0</v>
      </c>
      <c r="AD786" s="411">
        <f t="shared" ref="AD786" si="2333">AD785</f>
        <v>0</v>
      </c>
      <c r="AE786" s="411">
        <f t="shared" ref="AE786" si="2334">AE785</f>
        <v>0</v>
      </c>
      <c r="AF786" s="411">
        <f t="shared" ref="AF786" si="2335">AF785</f>
        <v>0</v>
      </c>
      <c r="AG786" s="411">
        <f t="shared" ref="AG786" si="2336">AG785</f>
        <v>0</v>
      </c>
      <c r="AH786" s="411">
        <f t="shared" ref="AH786" si="2337">AH785</f>
        <v>0</v>
      </c>
      <c r="AI786" s="411">
        <f t="shared" ref="AI786" si="2338">AI785</f>
        <v>0</v>
      </c>
      <c r="AJ786" s="411">
        <f t="shared" ref="AJ786" si="2339">AJ785</f>
        <v>0</v>
      </c>
      <c r="AK786" s="411">
        <f t="shared" ref="AK786" si="2340">AK785</f>
        <v>0</v>
      </c>
      <c r="AL786" s="411">
        <f t="shared" ref="AL786" si="2341">AL785</f>
        <v>0</v>
      </c>
      <c r="AM786" s="297"/>
    </row>
    <row r="787" spans="1:39" ht="15"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6" outlineLevel="1">
      <c r="A788" s="532"/>
      <c r="B788" s="319" t="s">
        <v>498</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ht="15"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42">Z789</f>
        <v>0</v>
      </c>
      <c r="AA790" s="411">
        <f t="shared" ref="AA790" si="2343">AA789</f>
        <v>0</v>
      </c>
      <c r="AB790" s="411">
        <f t="shared" ref="AB790" si="2344">AB789</f>
        <v>0</v>
      </c>
      <c r="AC790" s="411">
        <f t="shared" ref="AC790" si="2345">AC789</f>
        <v>0</v>
      </c>
      <c r="AD790" s="411">
        <f t="shared" ref="AD790" si="2346">AD789</f>
        <v>0</v>
      </c>
      <c r="AE790" s="411">
        <f t="shared" ref="AE790" si="2347">AE789</f>
        <v>0</v>
      </c>
      <c r="AF790" s="411">
        <f t="shared" ref="AF790" si="2348">AF789</f>
        <v>0</v>
      </c>
      <c r="AG790" s="411">
        <f t="shared" ref="AG790" si="2349">AG789</f>
        <v>0</v>
      </c>
      <c r="AH790" s="411">
        <f t="shared" ref="AH790" si="2350">AH789</f>
        <v>0</v>
      </c>
      <c r="AI790" s="411">
        <f t="shared" ref="AI790" si="2351">AI789</f>
        <v>0</v>
      </c>
      <c r="AJ790" s="411">
        <f t="shared" ref="AJ790" si="2352">AJ789</f>
        <v>0</v>
      </c>
      <c r="AK790" s="411">
        <f t="shared" ref="AK790" si="2353">AK789</f>
        <v>0</v>
      </c>
      <c r="AL790" s="411">
        <f t="shared" ref="AL790" si="2354">AL789</f>
        <v>0</v>
      </c>
      <c r="AM790" s="311"/>
    </row>
    <row r="791" spans="1:39" ht="15"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55">Z792</f>
        <v>0</v>
      </c>
      <c r="AA793" s="411">
        <f t="shared" ref="AA793" si="2356">AA792</f>
        <v>0</v>
      </c>
      <c r="AB793" s="411">
        <f t="shared" ref="AB793" si="2357">AB792</f>
        <v>0</v>
      </c>
      <c r="AC793" s="411">
        <f t="shared" ref="AC793" si="2358">AC792</f>
        <v>0</v>
      </c>
      <c r="AD793" s="411">
        <f t="shared" ref="AD793" si="2359">AD792</f>
        <v>0</v>
      </c>
      <c r="AE793" s="411">
        <f t="shared" ref="AE793" si="2360">AE792</f>
        <v>0</v>
      </c>
      <c r="AF793" s="411">
        <f t="shared" ref="AF793" si="2361">AF792</f>
        <v>0</v>
      </c>
      <c r="AG793" s="411">
        <f t="shared" ref="AG793" si="2362">AG792</f>
        <v>0</v>
      </c>
      <c r="AH793" s="411">
        <f t="shared" ref="AH793" si="2363">AH792</f>
        <v>0</v>
      </c>
      <c r="AI793" s="411">
        <f t="shared" ref="AI793" si="2364">AI792</f>
        <v>0</v>
      </c>
      <c r="AJ793" s="411">
        <f t="shared" ref="AJ793" si="2365">AJ792</f>
        <v>0</v>
      </c>
      <c r="AK793" s="411">
        <f t="shared" ref="AK793" si="2366">AK792</f>
        <v>0</v>
      </c>
      <c r="AL793" s="411">
        <f t="shared" ref="AL793" si="2367">AL792</f>
        <v>0</v>
      </c>
      <c r="AM793" s="311"/>
    </row>
    <row r="794" spans="1:39" ht="15"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68">Z795</f>
        <v>0</v>
      </c>
      <c r="AA796" s="411">
        <f t="shared" ref="AA796" si="2369">AA795</f>
        <v>0</v>
      </c>
      <c r="AB796" s="411">
        <f t="shared" ref="AB796" si="2370">AB795</f>
        <v>0</v>
      </c>
      <c r="AC796" s="411">
        <f t="shared" ref="AC796" si="2371">AC795</f>
        <v>0</v>
      </c>
      <c r="AD796" s="411">
        <f t="shared" ref="AD796" si="2372">AD795</f>
        <v>0</v>
      </c>
      <c r="AE796" s="411">
        <f t="shared" ref="AE796" si="2373">AE795</f>
        <v>0</v>
      </c>
      <c r="AF796" s="411">
        <f t="shared" ref="AF796" si="2374">AF795</f>
        <v>0</v>
      </c>
      <c r="AG796" s="411">
        <f t="shared" ref="AG796" si="2375">AG795</f>
        <v>0</v>
      </c>
      <c r="AH796" s="411">
        <f t="shared" ref="AH796" si="2376">AH795</f>
        <v>0</v>
      </c>
      <c r="AI796" s="411">
        <f t="shared" ref="AI796" si="2377">AI795</f>
        <v>0</v>
      </c>
      <c r="AJ796" s="411">
        <f t="shared" ref="AJ796" si="2378">AJ795</f>
        <v>0</v>
      </c>
      <c r="AK796" s="411">
        <f t="shared" ref="AK796" si="2379">AK795</f>
        <v>0</v>
      </c>
      <c r="AL796" s="411">
        <f t="shared" ref="AL796" si="2380">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81">Z798</f>
        <v>0</v>
      </c>
      <c r="AA799" s="411">
        <f t="shared" ref="AA799" si="2382">AA798</f>
        <v>0</v>
      </c>
      <c r="AB799" s="411">
        <f t="shared" ref="AB799" si="2383">AB798</f>
        <v>0</v>
      </c>
      <c r="AC799" s="411">
        <f t="shared" ref="AC799" si="2384">AC798</f>
        <v>0</v>
      </c>
      <c r="AD799" s="411">
        <f t="shared" ref="AD799" si="2385">AD798</f>
        <v>0</v>
      </c>
      <c r="AE799" s="411">
        <f t="shared" ref="AE799" si="2386">AE798</f>
        <v>0</v>
      </c>
      <c r="AF799" s="411">
        <f t="shared" ref="AF799" si="2387">AF798</f>
        <v>0</v>
      </c>
      <c r="AG799" s="411">
        <f t="shared" ref="AG799" si="2388">AG798</f>
        <v>0</v>
      </c>
      <c r="AH799" s="411">
        <f t="shared" ref="AH799" si="2389">AH798</f>
        <v>0</v>
      </c>
      <c r="AI799" s="411">
        <f t="shared" ref="AI799" si="2390">AI798</f>
        <v>0</v>
      </c>
      <c r="AJ799" s="411">
        <f t="shared" ref="AJ799" si="2391">AJ798</f>
        <v>0</v>
      </c>
      <c r="AK799" s="411">
        <f t="shared" ref="AK799" si="2392">AK798</f>
        <v>0</v>
      </c>
      <c r="AL799" s="411">
        <f t="shared" ref="AL799" si="2393">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t="15" outlineLevel="1">
      <c r="A802" s="532"/>
      <c r="B802" s="294" t="s">
        <v>342</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394">Z801</f>
        <v>0</v>
      </c>
      <c r="AA802" s="411">
        <f t="shared" ref="AA802" si="2395">AA801</f>
        <v>0</v>
      </c>
      <c r="AB802" s="411">
        <f t="shared" ref="AB802" si="2396">AB801</f>
        <v>0</v>
      </c>
      <c r="AC802" s="411">
        <f t="shared" ref="AC802" si="2397">AC801</f>
        <v>0</v>
      </c>
      <c r="AD802" s="411">
        <f t="shared" ref="AD802" si="2398">AD801</f>
        <v>0</v>
      </c>
      <c r="AE802" s="411">
        <f t="shared" ref="AE802" si="2399">AE801</f>
        <v>0</v>
      </c>
      <c r="AF802" s="411">
        <f t="shared" ref="AF802" si="2400">AF801</f>
        <v>0</v>
      </c>
      <c r="AG802" s="411">
        <f t="shared" ref="AG802" si="2401">AG801</f>
        <v>0</v>
      </c>
      <c r="AH802" s="411">
        <f t="shared" ref="AH802" si="2402">AH801</f>
        <v>0</v>
      </c>
      <c r="AI802" s="411">
        <f t="shared" ref="AI802" si="2403">AI801</f>
        <v>0</v>
      </c>
      <c r="AJ802" s="411">
        <f t="shared" ref="AJ802" si="2404">AJ801</f>
        <v>0</v>
      </c>
      <c r="AK802" s="411">
        <f t="shared" ref="AK802" si="2405">AK801</f>
        <v>0</v>
      </c>
      <c r="AL802" s="411">
        <f t="shared" ref="AL802" si="2406">AL801</f>
        <v>0</v>
      </c>
      <c r="AM802" s="311"/>
    </row>
    <row r="803" spans="1:39" ht="15"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6"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07">Z805</f>
        <v>0</v>
      </c>
      <c r="AA806" s="411">
        <f t="shared" ref="AA806" si="2408">AA805</f>
        <v>0</v>
      </c>
      <c r="AB806" s="411">
        <f t="shared" ref="AB806" si="2409">AB805</f>
        <v>0</v>
      </c>
      <c r="AC806" s="411">
        <f t="shared" ref="AC806" si="2410">AC805</f>
        <v>0</v>
      </c>
      <c r="AD806" s="411">
        <f t="shared" ref="AD806" si="2411">AD805</f>
        <v>0</v>
      </c>
      <c r="AE806" s="411">
        <f t="shared" ref="AE806" si="2412">AE805</f>
        <v>0</v>
      </c>
      <c r="AF806" s="411">
        <f t="shared" ref="AF806" si="2413">AF805</f>
        <v>0</v>
      </c>
      <c r="AG806" s="411">
        <f t="shared" ref="AG806" si="2414">AG805</f>
        <v>0</v>
      </c>
      <c r="AH806" s="411">
        <f t="shared" ref="AH806" si="2415">AH805</f>
        <v>0</v>
      </c>
      <c r="AI806" s="411">
        <f t="shared" ref="AI806" si="2416">AI805</f>
        <v>0</v>
      </c>
      <c r="AJ806" s="411">
        <f t="shared" ref="AJ806" si="2417">AJ805</f>
        <v>0</v>
      </c>
      <c r="AK806" s="411">
        <f t="shared" ref="AK806" si="2418">AK805</f>
        <v>0</v>
      </c>
      <c r="AL806" s="411">
        <f t="shared" ref="AL806" si="2419">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30"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20">Z808</f>
        <v>0</v>
      </c>
      <c r="AA809" s="411">
        <f t="shared" ref="AA809" si="2421">AA808</f>
        <v>0</v>
      </c>
      <c r="AB809" s="411">
        <f t="shared" ref="AB809" si="2422">AB808</f>
        <v>0</v>
      </c>
      <c r="AC809" s="411">
        <f t="shared" ref="AC809" si="2423">AC808</f>
        <v>0</v>
      </c>
      <c r="AD809" s="411">
        <f t="shared" ref="AD809" si="2424">AD808</f>
        <v>0</v>
      </c>
      <c r="AE809" s="411">
        <f t="shared" ref="AE809" si="2425">AE808</f>
        <v>0</v>
      </c>
      <c r="AF809" s="411">
        <f t="shared" ref="AF809" si="2426">AF808</f>
        <v>0</v>
      </c>
      <c r="AG809" s="411">
        <f t="shared" ref="AG809" si="2427">AG808</f>
        <v>0</v>
      </c>
      <c r="AH809" s="411">
        <f t="shared" ref="AH809" si="2428">AH808</f>
        <v>0</v>
      </c>
      <c r="AI809" s="411">
        <f t="shared" ref="AI809" si="2429">AI808</f>
        <v>0</v>
      </c>
      <c r="AJ809" s="411">
        <f t="shared" ref="AJ809" si="2430">AJ808</f>
        <v>0</v>
      </c>
      <c r="AK809" s="411">
        <f t="shared" ref="AK809" si="2431">AK808</f>
        <v>0</v>
      </c>
      <c r="AL809" s="411">
        <f t="shared" ref="AL809" si="2432">AL808</f>
        <v>0</v>
      </c>
      <c r="AM809" s="297"/>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ht="15"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33">Z811</f>
        <v>0</v>
      </c>
      <c r="AA812" s="411">
        <f t="shared" ref="AA812" si="2434">AA811</f>
        <v>0</v>
      </c>
      <c r="AB812" s="411">
        <f t="shared" ref="AB812" si="2435">AB811</f>
        <v>0</v>
      </c>
      <c r="AC812" s="411">
        <f t="shared" ref="AC812" si="2436">AC811</f>
        <v>0</v>
      </c>
      <c r="AD812" s="411">
        <f t="shared" ref="AD812" si="2437">AD811</f>
        <v>0</v>
      </c>
      <c r="AE812" s="411">
        <f t="shared" ref="AE812" si="2438">AE811</f>
        <v>0</v>
      </c>
      <c r="AF812" s="411">
        <f t="shared" ref="AF812" si="2439">AF811</f>
        <v>0</v>
      </c>
      <c r="AG812" s="411">
        <f t="shared" ref="AG812" si="2440">AG811</f>
        <v>0</v>
      </c>
      <c r="AH812" s="411">
        <f t="shared" ref="AH812" si="2441">AH811</f>
        <v>0</v>
      </c>
      <c r="AI812" s="411">
        <f t="shared" ref="AI812" si="2442">AI811</f>
        <v>0</v>
      </c>
      <c r="AJ812" s="411">
        <f t="shared" ref="AJ812" si="2443">AJ811</f>
        <v>0</v>
      </c>
      <c r="AK812" s="411">
        <f t="shared" ref="AK812" si="2444">AK811</f>
        <v>0</v>
      </c>
      <c r="AL812" s="411">
        <f t="shared" ref="AL812" si="2445">AL811</f>
        <v>0</v>
      </c>
      <c r="AM812" s="306"/>
    </row>
    <row r="813" spans="1:39" ht="15"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6"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ht="15"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ht="15" outlineLevel="1">
      <c r="A816" s="532"/>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446">Z815</f>
        <v>0</v>
      </c>
      <c r="AA816" s="411">
        <f t="shared" ref="AA816" si="2447">AA815</f>
        <v>0</v>
      </c>
      <c r="AB816" s="411">
        <f t="shared" ref="AB816" si="2448">AB815</f>
        <v>0</v>
      </c>
      <c r="AC816" s="411">
        <f t="shared" ref="AC816" si="2449">AC815</f>
        <v>0</v>
      </c>
      <c r="AD816" s="411">
        <f t="shared" ref="AD816" si="2450">AD815</f>
        <v>0</v>
      </c>
      <c r="AE816" s="411">
        <f t="shared" ref="AE816" si="2451">AE815</f>
        <v>0</v>
      </c>
      <c r="AF816" s="411">
        <f t="shared" ref="AF816" si="2452">AF815</f>
        <v>0</v>
      </c>
      <c r="AG816" s="411">
        <f t="shared" ref="AG816" si="2453">AG815</f>
        <v>0</v>
      </c>
      <c r="AH816" s="411">
        <f t="shared" ref="AH816" si="2454">AH815</f>
        <v>0</v>
      </c>
      <c r="AI816" s="411">
        <f t="shared" ref="AI816" si="2455">AI815</f>
        <v>0</v>
      </c>
      <c r="AJ816" s="411">
        <f t="shared" ref="AJ816" si="2456">AJ815</f>
        <v>0</v>
      </c>
      <c r="AK816" s="411">
        <f t="shared" ref="AK816" si="2457">AK815</f>
        <v>0</v>
      </c>
      <c r="AL816" s="411">
        <f t="shared" ref="AL816" si="2458">AL815</f>
        <v>0</v>
      </c>
      <c r="AM816" s="297"/>
    </row>
    <row r="817" spans="1:39" ht="15"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6" outlineLevel="1">
      <c r="A818" s="532"/>
      <c r="B818" s="288" t="s">
        <v>490</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ht="15" outlineLevel="1">
      <c r="A819" s="532">
        <v>15</v>
      </c>
      <c r="B819" s="294" t="s">
        <v>495</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59">Z819</f>
        <v>0</v>
      </c>
      <c r="AA820" s="411">
        <f t="shared" si="2459"/>
        <v>0</v>
      </c>
      <c r="AB820" s="411">
        <f t="shared" si="2459"/>
        <v>0</v>
      </c>
      <c r="AC820" s="411">
        <f t="shared" si="2459"/>
        <v>0</v>
      </c>
      <c r="AD820" s="411">
        <f t="shared" si="2459"/>
        <v>0</v>
      </c>
      <c r="AE820" s="411">
        <f t="shared" si="2459"/>
        <v>0</v>
      </c>
      <c r="AF820" s="411">
        <f t="shared" si="2459"/>
        <v>0</v>
      </c>
      <c r="AG820" s="411">
        <f t="shared" si="2459"/>
        <v>0</v>
      </c>
      <c r="AH820" s="411">
        <f t="shared" si="2459"/>
        <v>0</v>
      </c>
      <c r="AI820" s="411">
        <f t="shared" si="2459"/>
        <v>0</v>
      </c>
      <c r="AJ820" s="411">
        <f t="shared" si="2459"/>
        <v>0</v>
      </c>
      <c r="AK820" s="411">
        <f t="shared" si="2459"/>
        <v>0</v>
      </c>
      <c r="AL820" s="411">
        <f t="shared" si="2459"/>
        <v>0</v>
      </c>
      <c r="AM820" s="297"/>
    </row>
    <row r="821" spans="1:39" ht="15"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ht="15" outlineLevel="1">
      <c r="A822" s="532">
        <v>16</v>
      </c>
      <c r="B822" s="324" t="s">
        <v>491</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ht="15" outlineLevel="1">
      <c r="A823" s="532"/>
      <c r="B823" s="294" t="s">
        <v>342</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460">Z822</f>
        <v>0</v>
      </c>
      <c r="AA823" s="411">
        <f t="shared" si="2460"/>
        <v>0</v>
      </c>
      <c r="AB823" s="411">
        <f t="shared" si="2460"/>
        <v>0</v>
      </c>
      <c r="AC823" s="411">
        <f t="shared" si="2460"/>
        <v>0</v>
      </c>
      <c r="AD823" s="411">
        <f t="shared" si="2460"/>
        <v>0</v>
      </c>
      <c r="AE823" s="411">
        <f t="shared" si="2460"/>
        <v>0</v>
      </c>
      <c r="AF823" s="411">
        <f t="shared" si="2460"/>
        <v>0</v>
      </c>
      <c r="AG823" s="411">
        <f t="shared" si="2460"/>
        <v>0</v>
      </c>
      <c r="AH823" s="411">
        <f t="shared" si="2460"/>
        <v>0</v>
      </c>
      <c r="AI823" s="411">
        <f t="shared" si="2460"/>
        <v>0</v>
      </c>
      <c r="AJ823" s="411">
        <f t="shared" si="2460"/>
        <v>0</v>
      </c>
      <c r="AK823" s="411">
        <f t="shared" si="2460"/>
        <v>0</v>
      </c>
      <c r="AL823" s="411">
        <f t="shared" si="2460"/>
        <v>0</v>
      </c>
      <c r="AM823" s="297"/>
    </row>
    <row r="824" spans="1:39" s="283" customFormat="1" ht="15"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6" outlineLevel="1">
      <c r="A825" s="532"/>
      <c r="B825" s="519" t="s">
        <v>496</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ht="15"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61">Z826</f>
        <v>0</v>
      </c>
      <c r="AA827" s="411">
        <f t="shared" si="2461"/>
        <v>0</v>
      </c>
      <c r="AB827" s="411">
        <f t="shared" si="2461"/>
        <v>0</v>
      </c>
      <c r="AC827" s="411">
        <f t="shared" si="2461"/>
        <v>0</v>
      </c>
      <c r="AD827" s="411">
        <f t="shared" si="2461"/>
        <v>0</v>
      </c>
      <c r="AE827" s="411">
        <f t="shared" si="2461"/>
        <v>0</v>
      </c>
      <c r="AF827" s="411">
        <f t="shared" si="2461"/>
        <v>0</v>
      </c>
      <c r="AG827" s="411">
        <f t="shared" si="2461"/>
        <v>0</v>
      </c>
      <c r="AH827" s="411">
        <f t="shared" si="2461"/>
        <v>0</v>
      </c>
      <c r="AI827" s="411">
        <f t="shared" si="2461"/>
        <v>0</v>
      </c>
      <c r="AJ827" s="411">
        <f t="shared" si="2461"/>
        <v>0</v>
      </c>
      <c r="AK827" s="411">
        <f t="shared" si="2461"/>
        <v>0</v>
      </c>
      <c r="AL827" s="411">
        <f t="shared" si="2461"/>
        <v>0</v>
      </c>
      <c r="AM827" s="306"/>
    </row>
    <row r="828" spans="1:39" ht="15"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ht="15"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62">Z829</f>
        <v>0</v>
      </c>
      <c r="AA830" s="411">
        <f t="shared" si="2462"/>
        <v>0</v>
      </c>
      <c r="AB830" s="411">
        <f t="shared" si="2462"/>
        <v>0</v>
      </c>
      <c r="AC830" s="411">
        <f t="shared" si="2462"/>
        <v>0</v>
      </c>
      <c r="AD830" s="411">
        <f t="shared" si="2462"/>
        <v>0</v>
      </c>
      <c r="AE830" s="411">
        <f t="shared" si="2462"/>
        <v>0</v>
      </c>
      <c r="AF830" s="411">
        <f t="shared" si="2462"/>
        <v>0</v>
      </c>
      <c r="AG830" s="411">
        <f t="shared" si="2462"/>
        <v>0</v>
      </c>
      <c r="AH830" s="411">
        <f t="shared" si="2462"/>
        <v>0</v>
      </c>
      <c r="AI830" s="411">
        <f t="shared" si="2462"/>
        <v>0</v>
      </c>
      <c r="AJ830" s="411">
        <f t="shared" si="2462"/>
        <v>0</v>
      </c>
      <c r="AK830" s="411">
        <f t="shared" si="2462"/>
        <v>0</v>
      </c>
      <c r="AL830" s="411">
        <f t="shared" si="2462"/>
        <v>0</v>
      </c>
      <c r="AM830" s="306"/>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ht="15"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63">Z832</f>
        <v>0</v>
      </c>
      <c r="AA833" s="411">
        <f t="shared" si="2463"/>
        <v>0</v>
      </c>
      <c r="AB833" s="411">
        <f t="shared" si="2463"/>
        <v>0</v>
      </c>
      <c r="AC833" s="411">
        <f t="shared" si="2463"/>
        <v>0</v>
      </c>
      <c r="AD833" s="411">
        <f t="shared" si="2463"/>
        <v>0</v>
      </c>
      <c r="AE833" s="411">
        <f t="shared" si="2463"/>
        <v>0</v>
      </c>
      <c r="AF833" s="411">
        <f t="shared" si="2463"/>
        <v>0</v>
      </c>
      <c r="AG833" s="411">
        <f t="shared" si="2463"/>
        <v>0</v>
      </c>
      <c r="AH833" s="411">
        <f t="shared" si="2463"/>
        <v>0</v>
      </c>
      <c r="AI833" s="411">
        <f t="shared" si="2463"/>
        <v>0</v>
      </c>
      <c r="AJ833" s="411">
        <f t="shared" si="2463"/>
        <v>0</v>
      </c>
      <c r="AK833" s="411">
        <f t="shared" si="2463"/>
        <v>0</v>
      </c>
      <c r="AL833" s="411">
        <f t="shared" si="2463"/>
        <v>0</v>
      </c>
      <c r="AM833" s="297"/>
    </row>
    <row r="834" spans="1:39" ht="15"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t="15"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64">Z835</f>
        <v>0</v>
      </c>
      <c r="AA836" s="411">
        <f t="shared" si="2464"/>
        <v>0</v>
      </c>
      <c r="AB836" s="411">
        <f t="shared" si="2464"/>
        <v>0</v>
      </c>
      <c r="AC836" s="411">
        <f t="shared" si="2464"/>
        <v>0</v>
      </c>
      <c r="AD836" s="411">
        <f t="shared" si="2464"/>
        <v>0</v>
      </c>
      <c r="AE836" s="411">
        <f t="shared" si="2464"/>
        <v>0</v>
      </c>
      <c r="AF836" s="411">
        <f t="shared" si="2464"/>
        <v>0</v>
      </c>
      <c r="AG836" s="411">
        <f t="shared" si="2464"/>
        <v>0</v>
      </c>
      <c r="AH836" s="411">
        <f t="shared" si="2464"/>
        <v>0</v>
      </c>
      <c r="AI836" s="411">
        <f t="shared" si="2464"/>
        <v>0</v>
      </c>
      <c r="AJ836" s="411">
        <f t="shared" si="2464"/>
        <v>0</v>
      </c>
      <c r="AK836" s="411">
        <f t="shared" si="2464"/>
        <v>0</v>
      </c>
      <c r="AL836" s="411">
        <f t="shared" si="2464"/>
        <v>0</v>
      </c>
      <c r="AM836" s="306"/>
    </row>
    <row r="837" spans="1:39" ht="15.6"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6" outlineLevel="1">
      <c r="A838" s="532"/>
      <c r="B838" s="518" t="s">
        <v>503</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6" outlineLevel="1">
      <c r="A839" s="532"/>
      <c r="B839" s="504" t="s">
        <v>499</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15"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65">Z840</f>
        <v>0</v>
      </c>
      <c r="AA841" s="411">
        <f t="shared" ref="AA841" si="2466">AA840</f>
        <v>0</v>
      </c>
      <c r="AB841" s="411">
        <f t="shared" ref="AB841" si="2467">AB840</f>
        <v>0</v>
      </c>
      <c r="AC841" s="411">
        <f t="shared" ref="AC841" si="2468">AC840</f>
        <v>0</v>
      </c>
      <c r="AD841" s="411">
        <f t="shared" ref="AD841" si="2469">AD840</f>
        <v>0</v>
      </c>
      <c r="AE841" s="411">
        <f t="shared" ref="AE841" si="2470">AE840</f>
        <v>0</v>
      </c>
      <c r="AF841" s="411">
        <f t="shared" ref="AF841" si="2471">AF840</f>
        <v>0</v>
      </c>
      <c r="AG841" s="411">
        <f t="shared" ref="AG841" si="2472">AG840</f>
        <v>0</v>
      </c>
      <c r="AH841" s="411">
        <f t="shared" ref="AH841" si="2473">AH840</f>
        <v>0</v>
      </c>
      <c r="AI841" s="411">
        <f t="shared" ref="AI841" si="2474">AI840</f>
        <v>0</v>
      </c>
      <c r="AJ841" s="411">
        <f t="shared" ref="AJ841" si="2475">AJ840</f>
        <v>0</v>
      </c>
      <c r="AK841" s="411">
        <f t="shared" ref="AK841" si="2476">AK840</f>
        <v>0</v>
      </c>
      <c r="AL841" s="411">
        <f t="shared" ref="AL841" si="2477">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78">Z843</f>
        <v>0</v>
      </c>
      <c r="AA844" s="411">
        <f t="shared" ref="AA844" si="2479">AA843</f>
        <v>0</v>
      </c>
      <c r="AB844" s="411">
        <f t="shared" ref="AB844" si="2480">AB843</f>
        <v>0</v>
      </c>
      <c r="AC844" s="411">
        <f t="shared" ref="AC844" si="2481">AC843</f>
        <v>0</v>
      </c>
      <c r="AD844" s="411">
        <f t="shared" ref="AD844" si="2482">AD843</f>
        <v>0</v>
      </c>
      <c r="AE844" s="411">
        <f t="shared" ref="AE844" si="2483">AE843</f>
        <v>0</v>
      </c>
      <c r="AF844" s="411">
        <f t="shared" ref="AF844" si="2484">AF843</f>
        <v>0</v>
      </c>
      <c r="AG844" s="411">
        <f t="shared" ref="AG844" si="2485">AG843</f>
        <v>0</v>
      </c>
      <c r="AH844" s="411">
        <f t="shared" ref="AH844" si="2486">AH843</f>
        <v>0</v>
      </c>
      <c r="AI844" s="411">
        <f t="shared" ref="AI844" si="2487">AI843</f>
        <v>0</v>
      </c>
      <c r="AJ844" s="411">
        <f t="shared" ref="AJ844" si="2488">AJ843</f>
        <v>0</v>
      </c>
      <c r="AK844" s="411">
        <f t="shared" ref="AK844" si="2489">AK843</f>
        <v>0</v>
      </c>
      <c r="AL844" s="411">
        <f t="shared" ref="AL844" si="2490">AL843</f>
        <v>0</v>
      </c>
      <c r="AM844" s="306"/>
    </row>
    <row r="845" spans="1:39" ht="15"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91">Z846</f>
        <v>0</v>
      </c>
      <c r="AA847" s="411">
        <f t="shared" ref="AA847" si="2492">AA846</f>
        <v>0</v>
      </c>
      <c r="AB847" s="411">
        <f t="shared" ref="AB847" si="2493">AB846</f>
        <v>0</v>
      </c>
      <c r="AC847" s="411">
        <f t="shared" ref="AC847" si="2494">AC846</f>
        <v>0</v>
      </c>
      <c r="AD847" s="411">
        <f t="shared" ref="AD847" si="2495">AD846</f>
        <v>0</v>
      </c>
      <c r="AE847" s="411">
        <f t="shared" ref="AE847" si="2496">AE846</f>
        <v>0</v>
      </c>
      <c r="AF847" s="411">
        <f t="shared" ref="AF847" si="2497">AF846</f>
        <v>0</v>
      </c>
      <c r="AG847" s="411">
        <f t="shared" ref="AG847" si="2498">AG846</f>
        <v>0</v>
      </c>
      <c r="AH847" s="411">
        <f t="shared" ref="AH847" si="2499">AH846</f>
        <v>0</v>
      </c>
      <c r="AI847" s="411">
        <f t="shared" ref="AI847" si="2500">AI846</f>
        <v>0</v>
      </c>
      <c r="AJ847" s="411">
        <f t="shared" ref="AJ847" si="2501">AJ846</f>
        <v>0</v>
      </c>
      <c r="AK847" s="411">
        <f t="shared" ref="AK847" si="2502">AK846</f>
        <v>0</v>
      </c>
      <c r="AL847" s="411">
        <f t="shared" ref="AL847" si="2503">AL846</f>
        <v>0</v>
      </c>
      <c r="AM847" s="306"/>
    </row>
    <row r="848" spans="1:39" ht="15"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15"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t="15" outlineLevel="1">
      <c r="A850" s="532"/>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504">Z849</f>
        <v>0</v>
      </c>
      <c r="AA850" s="411">
        <f t="shared" ref="AA850" si="2505">AA849</f>
        <v>0</v>
      </c>
      <c r="AB850" s="411">
        <f t="shared" ref="AB850" si="2506">AB849</f>
        <v>0</v>
      </c>
      <c r="AC850" s="411">
        <f t="shared" ref="AC850" si="2507">AC849</f>
        <v>0</v>
      </c>
      <c r="AD850" s="411">
        <f t="shared" ref="AD850" si="2508">AD849</f>
        <v>0</v>
      </c>
      <c r="AE850" s="411">
        <f t="shared" ref="AE850" si="2509">AE849</f>
        <v>0</v>
      </c>
      <c r="AF850" s="411">
        <f t="shared" ref="AF850" si="2510">AF849</f>
        <v>0</v>
      </c>
      <c r="AG850" s="411">
        <f t="shared" ref="AG850" si="2511">AG849</f>
        <v>0</v>
      </c>
      <c r="AH850" s="411">
        <f t="shared" ref="AH850" si="2512">AH849</f>
        <v>0</v>
      </c>
      <c r="AI850" s="411">
        <f t="shared" ref="AI850" si="2513">AI849</f>
        <v>0</v>
      </c>
      <c r="AJ850" s="411">
        <f t="shared" ref="AJ850" si="2514">AJ849</f>
        <v>0</v>
      </c>
      <c r="AK850" s="411">
        <f t="shared" ref="AK850" si="2515">AK849</f>
        <v>0</v>
      </c>
      <c r="AL850" s="411">
        <f t="shared" ref="AL850" si="2516">AL849</f>
        <v>0</v>
      </c>
      <c r="AM850" s="306"/>
    </row>
    <row r="851" spans="1:39" ht="15"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6" outlineLevel="1">
      <c r="A852" s="532"/>
      <c r="B852" s="288" t="s">
        <v>500</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17">Z853</f>
        <v>0</v>
      </c>
      <c r="AA854" s="411">
        <f t="shared" ref="AA854" si="2518">AA853</f>
        <v>0</v>
      </c>
      <c r="AB854" s="411">
        <f t="shared" ref="AB854" si="2519">AB853</f>
        <v>0</v>
      </c>
      <c r="AC854" s="411">
        <f t="shared" ref="AC854" si="2520">AC853</f>
        <v>0</v>
      </c>
      <c r="AD854" s="411">
        <f t="shared" ref="AD854" si="2521">AD853</f>
        <v>0</v>
      </c>
      <c r="AE854" s="411">
        <f t="shared" ref="AE854" si="2522">AE853</f>
        <v>0</v>
      </c>
      <c r="AF854" s="411">
        <f t="shared" ref="AF854" si="2523">AF853</f>
        <v>0</v>
      </c>
      <c r="AG854" s="411">
        <f t="shared" ref="AG854" si="2524">AG853</f>
        <v>0</v>
      </c>
      <c r="AH854" s="411">
        <f t="shared" ref="AH854" si="2525">AH853</f>
        <v>0</v>
      </c>
      <c r="AI854" s="411">
        <f t="shared" ref="AI854" si="2526">AI853</f>
        <v>0</v>
      </c>
      <c r="AJ854" s="411">
        <f t="shared" ref="AJ854" si="2527">AJ853</f>
        <v>0</v>
      </c>
      <c r="AK854" s="411">
        <f t="shared" ref="AK854" si="2528">AK853</f>
        <v>0</v>
      </c>
      <c r="AL854" s="411">
        <f t="shared" ref="AL854" si="2529">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15"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30">Z856</f>
        <v>0</v>
      </c>
      <c r="AA857" s="411">
        <f t="shared" ref="AA857" si="2531">AA856</f>
        <v>0</v>
      </c>
      <c r="AB857" s="411">
        <f t="shared" ref="AB857" si="2532">AB856</f>
        <v>0</v>
      </c>
      <c r="AC857" s="411">
        <f t="shared" ref="AC857" si="2533">AC856</f>
        <v>0</v>
      </c>
      <c r="AD857" s="411">
        <f t="shared" ref="AD857" si="2534">AD856</f>
        <v>0</v>
      </c>
      <c r="AE857" s="411">
        <f t="shared" ref="AE857" si="2535">AE856</f>
        <v>0</v>
      </c>
      <c r="AF857" s="411">
        <f t="shared" ref="AF857" si="2536">AF856</f>
        <v>0</v>
      </c>
      <c r="AG857" s="411">
        <f t="shared" ref="AG857" si="2537">AG856</f>
        <v>0</v>
      </c>
      <c r="AH857" s="411">
        <f t="shared" ref="AH857" si="2538">AH856</f>
        <v>0</v>
      </c>
      <c r="AI857" s="411">
        <f t="shared" ref="AI857" si="2539">AI856</f>
        <v>0</v>
      </c>
      <c r="AJ857" s="411">
        <f t="shared" ref="AJ857" si="2540">AJ856</f>
        <v>0</v>
      </c>
      <c r="AK857" s="411">
        <f t="shared" ref="AK857" si="2541">AK856</f>
        <v>0</v>
      </c>
      <c r="AL857" s="411">
        <f t="shared" ref="AL857" si="2542">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27</v>
      </c>
      <c r="B859" s="428" t="s">
        <v>119</v>
      </c>
      <c r="C859" s="291" t="s">
        <v>25</v>
      </c>
      <c r="D859" s="295">
        <v>4763.8662922227186</v>
      </c>
      <c r="E859" s="295">
        <v>4195</v>
      </c>
      <c r="F859" s="295">
        <v>3062.35</v>
      </c>
      <c r="G859" s="295"/>
      <c r="H859" s="295"/>
      <c r="I859" s="295"/>
      <c r="J859" s="295"/>
      <c r="K859" s="295"/>
      <c r="L859" s="295"/>
      <c r="M859" s="295"/>
      <c r="N859" s="295">
        <v>12</v>
      </c>
      <c r="O859" s="295"/>
      <c r="P859" s="295"/>
      <c r="Q859" s="295"/>
      <c r="R859" s="295"/>
      <c r="S859" s="295"/>
      <c r="T859" s="295"/>
      <c r="U859" s="295"/>
      <c r="V859" s="295"/>
      <c r="W859" s="295"/>
      <c r="X859" s="295"/>
      <c r="Y859" s="426"/>
      <c r="Z859" s="415">
        <v>1</v>
      </c>
      <c r="AA859" s="415"/>
      <c r="AB859" s="415"/>
      <c r="AC859" s="415"/>
      <c r="AD859" s="415"/>
      <c r="AE859" s="415"/>
      <c r="AF859" s="415"/>
      <c r="AG859" s="415"/>
      <c r="AH859" s="415"/>
      <c r="AI859" s="415"/>
      <c r="AJ859" s="415"/>
      <c r="AK859" s="415"/>
      <c r="AL859" s="415"/>
      <c r="AM859" s="296">
        <f>SUM(Y859:AL859)</f>
        <v>1</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43">Z859</f>
        <v>1</v>
      </c>
      <c r="AA860" s="411">
        <f t="shared" ref="AA860" si="2544">AA859</f>
        <v>0</v>
      </c>
      <c r="AB860" s="411">
        <f t="shared" ref="AB860" si="2545">AB859</f>
        <v>0</v>
      </c>
      <c r="AC860" s="411">
        <f t="shared" ref="AC860" si="2546">AC859</f>
        <v>0</v>
      </c>
      <c r="AD860" s="411">
        <f t="shared" ref="AD860" si="2547">AD859</f>
        <v>0</v>
      </c>
      <c r="AE860" s="411">
        <f t="shared" ref="AE860" si="2548">AE859</f>
        <v>0</v>
      </c>
      <c r="AF860" s="411">
        <f t="shared" ref="AF860" si="2549">AF859</f>
        <v>0</v>
      </c>
      <c r="AG860" s="411">
        <f t="shared" ref="AG860" si="2550">AG859</f>
        <v>0</v>
      </c>
      <c r="AH860" s="411">
        <f t="shared" ref="AH860" si="2551">AH859</f>
        <v>0</v>
      </c>
      <c r="AI860" s="411">
        <f t="shared" ref="AI860" si="2552">AI859</f>
        <v>0</v>
      </c>
      <c r="AJ860" s="411">
        <f t="shared" ref="AJ860" si="2553">AJ859</f>
        <v>0</v>
      </c>
      <c r="AK860" s="411">
        <f t="shared" ref="AK860" si="2554">AK859</f>
        <v>0</v>
      </c>
      <c r="AL860" s="411">
        <f t="shared" ref="AL860" si="2555">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56">Z862</f>
        <v>0</v>
      </c>
      <c r="AA863" s="411">
        <f t="shared" ref="AA863" si="2557">AA862</f>
        <v>0</v>
      </c>
      <c r="AB863" s="411">
        <f t="shared" ref="AB863" si="2558">AB862</f>
        <v>0</v>
      </c>
      <c r="AC863" s="411">
        <f t="shared" ref="AC863" si="2559">AC862</f>
        <v>0</v>
      </c>
      <c r="AD863" s="411">
        <f t="shared" ref="AD863" si="2560">AD862</f>
        <v>0</v>
      </c>
      <c r="AE863" s="411">
        <f t="shared" ref="AE863" si="2561">AE862</f>
        <v>0</v>
      </c>
      <c r="AF863" s="411">
        <f t="shared" ref="AF863" si="2562">AF862</f>
        <v>0</v>
      </c>
      <c r="AG863" s="411">
        <f t="shared" ref="AG863" si="2563">AG862</f>
        <v>0</v>
      </c>
      <c r="AH863" s="411">
        <f t="shared" ref="AH863" si="2564">AH862</f>
        <v>0</v>
      </c>
      <c r="AI863" s="411">
        <f t="shared" ref="AI863" si="2565">AI862</f>
        <v>0</v>
      </c>
      <c r="AJ863" s="411">
        <f t="shared" ref="AJ863" si="2566">AJ862</f>
        <v>0</v>
      </c>
      <c r="AK863" s="411">
        <f t="shared" ref="AK863" si="2567">AK862</f>
        <v>0</v>
      </c>
      <c r="AL863" s="411">
        <f t="shared" ref="AL863" si="2568">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569">Z865</f>
        <v>0</v>
      </c>
      <c r="AA866" s="411">
        <f t="shared" ref="AA866" si="2570">AA865</f>
        <v>0</v>
      </c>
      <c r="AB866" s="411">
        <f t="shared" ref="AB866" si="2571">AB865</f>
        <v>0</v>
      </c>
      <c r="AC866" s="411">
        <f t="shared" ref="AC866" si="2572">AC865</f>
        <v>0</v>
      </c>
      <c r="AD866" s="411">
        <f t="shared" ref="AD866" si="2573">AD865</f>
        <v>0</v>
      </c>
      <c r="AE866" s="411">
        <f t="shared" ref="AE866" si="2574">AE865</f>
        <v>0</v>
      </c>
      <c r="AF866" s="411">
        <f t="shared" ref="AF866" si="2575">AF865</f>
        <v>0</v>
      </c>
      <c r="AG866" s="411">
        <f t="shared" ref="AG866" si="2576">AG865</f>
        <v>0</v>
      </c>
      <c r="AH866" s="411">
        <f t="shared" ref="AH866" si="2577">AH865</f>
        <v>0</v>
      </c>
      <c r="AI866" s="411">
        <f t="shared" ref="AI866" si="2578">AI865</f>
        <v>0</v>
      </c>
      <c r="AJ866" s="411">
        <f t="shared" ref="AJ866" si="2579">AJ865</f>
        <v>0</v>
      </c>
      <c r="AK866" s="411">
        <f t="shared" ref="AK866" si="2580">AK865</f>
        <v>0</v>
      </c>
      <c r="AL866" s="411">
        <f t="shared" ref="AL866" si="2581">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82">Z868</f>
        <v>0</v>
      </c>
      <c r="AA869" s="411">
        <f t="shared" ref="AA869" si="2583">AA868</f>
        <v>0</v>
      </c>
      <c r="AB869" s="411">
        <f t="shared" ref="AB869" si="2584">AB868</f>
        <v>0</v>
      </c>
      <c r="AC869" s="411">
        <f t="shared" ref="AC869" si="2585">AC868</f>
        <v>0</v>
      </c>
      <c r="AD869" s="411">
        <f t="shared" ref="AD869" si="2586">AD868</f>
        <v>0</v>
      </c>
      <c r="AE869" s="411">
        <f t="shared" ref="AE869" si="2587">AE868</f>
        <v>0</v>
      </c>
      <c r="AF869" s="411">
        <f t="shared" ref="AF869" si="2588">AF868</f>
        <v>0</v>
      </c>
      <c r="AG869" s="411">
        <f t="shared" ref="AG869" si="2589">AG868</f>
        <v>0</v>
      </c>
      <c r="AH869" s="411">
        <f t="shared" ref="AH869" si="2590">AH868</f>
        <v>0</v>
      </c>
      <c r="AI869" s="411">
        <f t="shared" ref="AI869" si="2591">AI868</f>
        <v>0</v>
      </c>
      <c r="AJ869" s="411">
        <f t="shared" ref="AJ869" si="2592">AJ868</f>
        <v>0</v>
      </c>
      <c r="AK869" s="411">
        <f t="shared" ref="AK869" si="2593">AK868</f>
        <v>0</v>
      </c>
      <c r="AL869" s="411">
        <f t="shared" ref="AL869" si="2594">AL868</f>
        <v>0</v>
      </c>
      <c r="AM869" s="306"/>
    </row>
    <row r="870" spans="1:39" ht="15"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95">Z871</f>
        <v>0</v>
      </c>
      <c r="AA872" s="411">
        <f t="shared" ref="AA872" si="2596">AA871</f>
        <v>0</v>
      </c>
      <c r="AB872" s="411">
        <f t="shared" ref="AB872" si="2597">AB871</f>
        <v>0</v>
      </c>
      <c r="AC872" s="411">
        <f t="shared" ref="AC872" si="2598">AC871</f>
        <v>0</v>
      </c>
      <c r="AD872" s="411">
        <f t="shared" ref="AD872" si="2599">AD871</f>
        <v>0</v>
      </c>
      <c r="AE872" s="411">
        <f t="shared" ref="AE872" si="2600">AE871</f>
        <v>0</v>
      </c>
      <c r="AF872" s="411">
        <f t="shared" ref="AF872" si="2601">AF871</f>
        <v>0</v>
      </c>
      <c r="AG872" s="411">
        <f t="shared" ref="AG872" si="2602">AG871</f>
        <v>0</v>
      </c>
      <c r="AH872" s="411">
        <f t="shared" ref="AH872" si="2603">AH871</f>
        <v>0</v>
      </c>
      <c r="AI872" s="411">
        <f t="shared" ref="AI872" si="2604">AI871</f>
        <v>0</v>
      </c>
      <c r="AJ872" s="411">
        <f t="shared" ref="AJ872" si="2605">AJ871</f>
        <v>0</v>
      </c>
      <c r="AK872" s="411">
        <f t="shared" ref="AK872" si="2606">AK871</f>
        <v>0</v>
      </c>
      <c r="AL872" s="411">
        <f t="shared" ref="AL872" si="2607">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t="15" outlineLevel="1">
      <c r="A875" s="532"/>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608">Z874</f>
        <v>0</v>
      </c>
      <c r="AA875" s="411">
        <f t="shared" ref="AA875" si="2609">AA874</f>
        <v>0</v>
      </c>
      <c r="AB875" s="411">
        <f t="shared" ref="AB875" si="2610">AB874</f>
        <v>0</v>
      </c>
      <c r="AC875" s="411">
        <f t="shared" ref="AC875" si="2611">AC874</f>
        <v>0</v>
      </c>
      <c r="AD875" s="411">
        <f t="shared" ref="AD875" si="2612">AD874</f>
        <v>0</v>
      </c>
      <c r="AE875" s="411">
        <f t="shared" ref="AE875" si="2613">AE874</f>
        <v>0</v>
      </c>
      <c r="AF875" s="411">
        <f t="shared" ref="AF875" si="2614">AF874</f>
        <v>0</v>
      </c>
      <c r="AG875" s="411">
        <f t="shared" ref="AG875" si="2615">AG874</f>
        <v>0</v>
      </c>
      <c r="AH875" s="411">
        <f t="shared" ref="AH875" si="2616">AH874</f>
        <v>0</v>
      </c>
      <c r="AI875" s="411">
        <f t="shared" ref="AI875" si="2617">AI874</f>
        <v>0</v>
      </c>
      <c r="AJ875" s="411">
        <f t="shared" ref="AJ875" si="2618">AJ874</f>
        <v>0</v>
      </c>
      <c r="AK875" s="411">
        <f t="shared" ref="AK875" si="2619">AK874</f>
        <v>0</v>
      </c>
      <c r="AL875" s="411">
        <f>AL874</f>
        <v>0</v>
      </c>
      <c r="AM875" s="306"/>
    </row>
    <row r="876" spans="1:39" ht="15"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6" outlineLevel="1">
      <c r="A877" s="532"/>
      <c r="B877" s="288" t="s">
        <v>501</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20">Z878</f>
        <v>0</v>
      </c>
      <c r="AA879" s="411">
        <f t="shared" ref="AA879" si="2621">AA878</f>
        <v>0</v>
      </c>
      <c r="AB879" s="411">
        <f t="shared" ref="AB879" si="2622">AB878</f>
        <v>0</v>
      </c>
      <c r="AC879" s="411">
        <f t="shared" ref="AC879" si="2623">AC878</f>
        <v>0</v>
      </c>
      <c r="AD879" s="411">
        <f t="shared" ref="AD879" si="2624">AD878</f>
        <v>0</v>
      </c>
      <c r="AE879" s="411">
        <f t="shared" ref="AE879" si="2625">AE878</f>
        <v>0</v>
      </c>
      <c r="AF879" s="411">
        <f t="shared" ref="AF879" si="2626">AF878</f>
        <v>0</v>
      </c>
      <c r="AG879" s="411">
        <f t="shared" ref="AG879" si="2627">AG878</f>
        <v>0</v>
      </c>
      <c r="AH879" s="411">
        <f t="shared" ref="AH879" si="2628">AH878</f>
        <v>0</v>
      </c>
      <c r="AI879" s="411">
        <f t="shared" ref="AI879" si="2629">AI878</f>
        <v>0</v>
      </c>
      <c r="AJ879" s="411">
        <f t="shared" ref="AJ879" si="2630">AJ878</f>
        <v>0</v>
      </c>
      <c r="AK879" s="411">
        <f t="shared" ref="AK879" si="2631">AK878</f>
        <v>0</v>
      </c>
      <c r="AL879" s="411">
        <f t="shared" ref="AL879" si="2632">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33">Z881</f>
        <v>0</v>
      </c>
      <c r="AA882" s="411">
        <f t="shared" ref="AA882" si="2634">AA881</f>
        <v>0</v>
      </c>
      <c r="AB882" s="411">
        <f t="shared" ref="AB882" si="2635">AB881</f>
        <v>0</v>
      </c>
      <c r="AC882" s="411">
        <f t="shared" ref="AC882" si="2636">AC881</f>
        <v>0</v>
      </c>
      <c r="AD882" s="411">
        <f t="shared" ref="AD882" si="2637">AD881</f>
        <v>0</v>
      </c>
      <c r="AE882" s="411">
        <f t="shared" ref="AE882" si="2638">AE881</f>
        <v>0</v>
      </c>
      <c r="AF882" s="411">
        <f t="shared" ref="AF882" si="2639">AF881</f>
        <v>0</v>
      </c>
      <c r="AG882" s="411">
        <f t="shared" ref="AG882" si="2640">AG881</f>
        <v>0</v>
      </c>
      <c r="AH882" s="411">
        <f t="shared" ref="AH882" si="2641">AH881</f>
        <v>0</v>
      </c>
      <c r="AI882" s="411">
        <f t="shared" ref="AI882" si="2642">AI881</f>
        <v>0</v>
      </c>
      <c r="AJ882" s="411">
        <f t="shared" ref="AJ882" si="2643">AJ881</f>
        <v>0</v>
      </c>
      <c r="AK882" s="411">
        <f t="shared" ref="AK882" si="2644">AK881</f>
        <v>0</v>
      </c>
      <c r="AL882" s="411">
        <f t="shared" ref="AL882" si="2645">AL881</f>
        <v>0</v>
      </c>
      <c r="AM882" s="306"/>
    </row>
    <row r="883" spans="1:39" ht="15"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t="15" outlineLevel="1">
      <c r="A885" s="532"/>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46">Z884</f>
        <v>0</v>
      </c>
      <c r="AA885" s="411">
        <f t="shared" ref="AA885" si="2647">AA884</f>
        <v>0</v>
      </c>
      <c r="AB885" s="411">
        <f t="shared" ref="AB885" si="2648">AB884</f>
        <v>0</v>
      </c>
      <c r="AC885" s="411">
        <f t="shared" ref="AC885" si="2649">AC884</f>
        <v>0</v>
      </c>
      <c r="AD885" s="411">
        <f t="shared" ref="AD885" si="2650">AD884</f>
        <v>0</v>
      </c>
      <c r="AE885" s="411">
        <f t="shared" ref="AE885" si="2651">AE884</f>
        <v>0</v>
      </c>
      <c r="AF885" s="411">
        <f t="shared" ref="AF885" si="2652">AF884</f>
        <v>0</v>
      </c>
      <c r="AG885" s="411">
        <f t="shared" ref="AG885" si="2653">AG884</f>
        <v>0</v>
      </c>
      <c r="AH885" s="411">
        <f t="shared" ref="AH885" si="2654">AH884</f>
        <v>0</v>
      </c>
      <c r="AI885" s="411">
        <f t="shared" ref="AI885" si="2655">AI884</f>
        <v>0</v>
      </c>
      <c r="AJ885" s="411">
        <f t="shared" ref="AJ885" si="2656">AJ884</f>
        <v>0</v>
      </c>
      <c r="AK885" s="411">
        <f t="shared" ref="AK885" si="2657">AK884</f>
        <v>0</v>
      </c>
      <c r="AL885" s="411">
        <f t="shared" ref="AL885" si="2658">AL884</f>
        <v>0</v>
      </c>
      <c r="AM885" s="306"/>
    </row>
    <row r="886" spans="1:39" ht="15"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6" outlineLevel="1">
      <c r="A887" s="532"/>
      <c r="B887" s="288" t="s">
        <v>502</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59">Z888</f>
        <v>0</v>
      </c>
      <c r="AA889" s="411">
        <f t="shared" ref="AA889" si="2660">AA888</f>
        <v>0</v>
      </c>
      <c r="AB889" s="411">
        <f t="shared" ref="AB889" si="2661">AB888</f>
        <v>0</v>
      </c>
      <c r="AC889" s="411">
        <f t="shared" ref="AC889" si="2662">AC888</f>
        <v>0</v>
      </c>
      <c r="AD889" s="411">
        <f t="shared" ref="AD889" si="2663">AD888</f>
        <v>0</v>
      </c>
      <c r="AE889" s="411">
        <f t="shared" ref="AE889" si="2664">AE888</f>
        <v>0</v>
      </c>
      <c r="AF889" s="411">
        <f t="shared" ref="AF889" si="2665">AF888</f>
        <v>0</v>
      </c>
      <c r="AG889" s="411">
        <f t="shared" ref="AG889" si="2666">AG888</f>
        <v>0</v>
      </c>
      <c r="AH889" s="411">
        <f t="shared" ref="AH889" si="2667">AH888</f>
        <v>0</v>
      </c>
      <c r="AI889" s="411">
        <f t="shared" ref="AI889" si="2668">AI888</f>
        <v>0</v>
      </c>
      <c r="AJ889" s="411">
        <f t="shared" ref="AJ889" si="2669">AJ888</f>
        <v>0</v>
      </c>
      <c r="AK889" s="411">
        <f t="shared" ref="AK889" si="2670">AK888</f>
        <v>0</v>
      </c>
      <c r="AL889" s="411">
        <f t="shared" ref="AL889" si="2671">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72">Z891</f>
        <v>0</v>
      </c>
      <c r="AA892" s="411">
        <f t="shared" ref="AA892" si="2673">AA891</f>
        <v>0</v>
      </c>
      <c r="AB892" s="411">
        <f t="shared" ref="AB892" si="2674">AB891</f>
        <v>0</v>
      </c>
      <c r="AC892" s="411">
        <f t="shared" ref="AC892" si="2675">AC891</f>
        <v>0</v>
      </c>
      <c r="AD892" s="411">
        <f t="shared" ref="AD892" si="2676">AD891</f>
        <v>0</v>
      </c>
      <c r="AE892" s="411">
        <f t="shared" ref="AE892" si="2677">AE891</f>
        <v>0</v>
      </c>
      <c r="AF892" s="411">
        <f t="shared" ref="AF892" si="2678">AF891</f>
        <v>0</v>
      </c>
      <c r="AG892" s="411">
        <f t="shared" ref="AG892" si="2679">AG891</f>
        <v>0</v>
      </c>
      <c r="AH892" s="411">
        <f t="shared" ref="AH892" si="2680">AH891</f>
        <v>0</v>
      </c>
      <c r="AI892" s="411">
        <f t="shared" ref="AI892" si="2681">AI891</f>
        <v>0</v>
      </c>
      <c r="AJ892" s="411">
        <f t="shared" ref="AJ892" si="2682">AJ891</f>
        <v>0</v>
      </c>
      <c r="AK892" s="411">
        <f t="shared" ref="AK892" si="2683">AK891</f>
        <v>0</v>
      </c>
      <c r="AL892" s="411">
        <f t="shared" ref="AL892" si="2684">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5"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85">Z894</f>
        <v>0</v>
      </c>
      <c r="AA895" s="411">
        <f t="shared" ref="AA895" si="2686">AA894</f>
        <v>0</v>
      </c>
      <c r="AB895" s="411">
        <f t="shared" ref="AB895" si="2687">AB894</f>
        <v>0</v>
      </c>
      <c r="AC895" s="411">
        <f t="shared" ref="AC895" si="2688">AC894</f>
        <v>0</v>
      </c>
      <c r="AD895" s="411">
        <f t="shared" ref="AD895" si="2689">AD894</f>
        <v>0</v>
      </c>
      <c r="AE895" s="411">
        <f t="shared" ref="AE895" si="2690">AE894</f>
        <v>0</v>
      </c>
      <c r="AF895" s="411">
        <f t="shared" ref="AF895" si="2691">AF894</f>
        <v>0</v>
      </c>
      <c r="AG895" s="411">
        <f t="shared" ref="AG895" si="2692">AG894</f>
        <v>0</v>
      </c>
      <c r="AH895" s="411">
        <f t="shared" ref="AH895" si="2693">AH894</f>
        <v>0</v>
      </c>
      <c r="AI895" s="411">
        <f t="shared" ref="AI895" si="2694">AI894</f>
        <v>0</v>
      </c>
      <c r="AJ895" s="411">
        <f t="shared" ref="AJ895" si="2695">AJ894</f>
        <v>0</v>
      </c>
      <c r="AK895" s="411">
        <f t="shared" ref="AK895" si="2696">AK894</f>
        <v>0</v>
      </c>
      <c r="AL895" s="411">
        <f t="shared" ref="AL895" si="2697">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98">Z897</f>
        <v>0</v>
      </c>
      <c r="AA898" s="411">
        <f t="shared" ref="AA898" si="2699">AA897</f>
        <v>0</v>
      </c>
      <c r="AB898" s="411">
        <f t="shared" ref="AB898" si="2700">AB897</f>
        <v>0</v>
      </c>
      <c r="AC898" s="411">
        <f t="shared" ref="AC898" si="2701">AC897</f>
        <v>0</v>
      </c>
      <c r="AD898" s="411">
        <f t="shared" ref="AD898" si="2702">AD897</f>
        <v>0</v>
      </c>
      <c r="AE898" s="411">
        <f t="shared" ref="AE898" si="2703">AE897</f>
        <v>0</v>
      </c>
      <c r="AF898" s="411">
        <f t="shared" ref="AF898" si="2704">AF897</f>
        <v>0</v>
      </c>
      <c r="AG898" s="411">
        <f t="shared" ref="AG898" si="2705">AG897</f>
        <v>0</v>
      </c>
      <c r="AH898" s="411">
        <f t="shared" ref="AH898" si="2706">AH897</f>
        <v>0</v>
      </c>
      <c r="AI898" s="411">
        <f t="shared" ref="AI898" si="2707">AI897</f>
        <v>0</v>
      </c>
      <c r="AJ898" s="411">
        <f t="shared" ref="AJ898" si="2708">AJ897</f>
        <v>0</v>
      </c>
      <c r="AK898" s="411">
        <f t="shared" ref="AK898" si="2709">AK897</f>
        <v>0</v>
      </c>
      <c r="AL898" s="411">
        <f t="shared" ref="AL898" si="2710">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11">Z900</f>
        <v>0</v>
      </c>
      <c r="AA901" s="411">
        <f t="shared" ref="AA901" si="2712">AA900</f>
        <v>0</v>
      </c>
      <c r="AB901" s="411">
        <f t="shared" ref="AB901" si="2713">AB900</f>
        <v>0</v>
      </c>
      <c r="AC901" s="411">
        <f t="shared" ref="AC901" si="2714">AC900</f>
        <v>0</v>
      </c>
      <c r="AD901" s="411">
        <f t="shared" ref="AD901" si="2715">AD900</f>
        <v>0</v>
      </c>
      <c r="AE901" s="411">
        <f t="shared" ref="AE901" si="2716">AE900</f>
        <v>0</v>
      </c>
      <c r="AF901" s="411">
        <f t="shared" ref="AF901" si="2717">AF900</f>
        <v>0</v>
      </c>
      <c r="AG901" s="411">
        <f t="shared" ref="AG901" si="2718">AG900</f>
        <v>0</v>
      </c>
      <c r="AH901" s="411">
        <f t="shared" ref="AH901" si="2719">AH900</f>
        <v>0</v>
      </c>
      <c r="AI901" s="411">
        <f t="shared" ref="AI901" si="2720">AI900</f>
        <v>0</v>
      </c>
      <c r="AJ901" s="411">
        <f t="shared" ref="AJ901" si="2721">AJ900</f>
        <v>0</v>
      </c>
      <c r="AK901" s="411">
        <f t="shared" ref="AK901" si="2722">AK900</f>
        <v>0</v>
      </c>
      <c r="AL901" s="411">
        <f t="shared" ref="AL901" si="2723">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24">Z903</f>
        <v>0</v>
      </c>
      <c r="AA904" s="411">
        <f t="shared" ref="AA904" si="2725">AA903</f>
        <v>0</v>
      </c>
      <c r="AB904" s="411">
        <f t="shared" ref="AB904" si="2726">AB903</f>
        <v>0</v>
      </c>
      <c r="AC904" s="411">
        <f t="shared" ref="AC904" si="2727">AC903</f>
        <v>0</v>
      </c>
      <c r="AD904" s="411">
        <f t="shared" ref="AD904" si="2728">AD903</f>
        <v>0</v>
      </c>
      <c r="AE904" s="411">
        <f t="shared" ref="AE904" si="2729">AE903</f>
        <v>0</v>
      </c>
      <c r="AF904" s="411">
        <f t="shared" ref="AF904" si="2730">AF903</f>
        <v>0</v>
      </c>
      <c r="AG904" s="411">
        <f t="shared" ref="AG904" si="2731">AG903</f>
        <v>0</v>
      </c>
      <c r="AH904" s="411">
        <f t="shared" ref="AH904" si="2732">AH903</f>
        <v>0</v>
      </c>
      <c r="AI904" s="411">
        <f t="shared" ref="AI904" si="2733">AI903</f>
        <v>0</v>
      </c>
      <c r="AJ904" s="411">
        <f t="shared" ref="AJ904" si="2734">AJ903</f>
        <v>0</v>
      </c>
      <c r="AK904" s="411">
        <f t="shared" ref="AK904" si="2735">AK903</f>
        <v>0</v>
      </c>
      <c r="AL904" s="411">
        <f t="shared" ref="AL904" si="2736">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737">Z906</f>
        <v>0</v>
      </c>
      <c r="AA907" s="411">
        <f t="shared" ref="AA907" si="2738">AA906</f>
        <v>0</v>
      </c>
      <c r="AB907" s="411">
        <f t="shared" ref="AB907" si="2739">AB906</f>
        <v>0</v>
      </c>
      <c r="AC907" s="411">
        <f t="shared" ref="AC907" si="2740">AC906</f>
        <v>0</v>
      </c>
      <c r="AD907" s="411">
        <f t="shared" ref="AD907" si="2741">AD906</f>
        <v>0</v>
      </c>
      <c r="AE907" s="411">
        <f t="shared" ref="AE907" si="2742">AE906</f>
        <v>0</v>
      </c>
      <c r="AF907" s="411">
        <f t="shared" ref="AF907" si="2743">AF906</f>
        <v>0</v>
      </c>
      <c r="AG907" s="411">
        <f t="shared" ref="AG907" si="2744">AG906</f>
        <v>0</v>
      </c>
      <c r="AH907" s="411">
        <f t="shared" ref="AH907" si="2745">AH906</f>
        <v>0</v>
      </c>
      <c r="AI907" s="411">
        <f t="shared" ref="AI907" si="2746">AI906</f>
        <v>0</v>
      </c>
      <c r="AJ907" s="411">
        <f t="shared" ref="AJ907" si="2747">AJ906</f>
        <v>0</v>
      </c>
      <c r="AK907" s="411">
        <f t="shared" ref="AK907" si="2748">AK906</f>
        <v>0</v>
      </c>
      <c r="AL907" s="411">
        <f t="shared" ref="AL907" si="2749">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15"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50">Z909</f>
        <v>0</v>
      </c>
      <c r="AA910" s="411">
        <f t="shared" ref="AA910" si="2751">AA909</f>
        <v>0</v>
      </c>
      <c r="AB910" s="411">
        <f t="shared" ref="AB910" si="2752">AB909</f>
        <v>0</v>
      </c>
      <c r="AC910" s="411">
        <f t="shared" ref="AC910" si="2753">AC909</f>
        <v>0</v>
      </c>
      <c r="AD910" s="411">
        <f t="shared" ref="AD910" si="2754">AD909</f>
        <v>0</v>
      </c>
      <c r="AE910" s="411">
        <f t="shared" ref="AE910" si="2755">AE909</f>
        <v>0</v>
      </c>
      <c r="AF910" s="411">
        <f t="shared" ref="AF910" si="2756">AF909</f>
        <v>0</v>
      </c>
      <c r="AG910" s="411">
        <f t="shared" ref="AG910" si="2757">AG909</f>
        <v>0</v>
      </c>
      <c r="AH910" s="411">
        <f t="shared" ref="AH910" si="2758">AH909</f>
        <v>0</v>
      </c>
      <c r="AI910" s="411">
        <f t="shared" ref="AI910" si="2759">AI909</f>
        <v>0</v>
      </c>
      <c r="AJ910" s="411">
        <f t="shared" ref="AJ910" si="2760">AJ909</f>
        <v>0</v>
      </c>
      <c r="AK910" s="411">
        <f t="shared" ref="AK910" si="2761">AK909</f>
        <v>0</v>
      </c>
      <c r="AL910" s="411">
        <f t="shared" ref="AL910" si="2762">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63">Z912</f>
        <v>0</v>
      </c>
      <c r="AA913" s="411">
        <f t="shared" ref="AA913" si="2764">AA912</f>
        <v>0</v>
      </c>
      <c r="AB913" s="411">
        <f t="shared" ref="AB913" si="2765">AB912</f>
        <v>0</v>
      </c>
      <c r="AC913" s="411">
        <f t="shared" ref="AC913" si="2766">AC912</f>
        <v>0</v>
      </c>
      <c r="AD913" s="411">
        <f t="shared" ref="AD913" si="2767">AD912</f>
        <v>0</v>
      </c>
      <c r="AE913" s="411">
        <f t="shared" ref="AE913" si="2768">AE912</f>
        <v>0</v>
      </c>
      <c r="AF913" s="411">
        <f t="shared" ref="AF913" si="2769">AF912</f>
        <v>0</v>
      </c>
      <c r="AG913" s="411">
        <f t="shared" ref="AG913" si="2770">AG912</f>
        <v>0</v>
      </c>
      <c r="AH913" s="411">
        <f t="shared" ref="AH913" si="2771">AH912</f>
        <v>0</v>
      </c>
      <c r="AI913" s="411">
        <f t="shared" ref="AI913" si="2772">AI912</f>
        <v>0</v>
      </c>
      <c r="AJ913" s="411">
        <f t="shared" ref="AJ913" si="2773">AJ912</f>
        <v>0</v>
      </c>
      <c r="AK913" s="411">
        <f t="shared" ref="AK913" si="2774">AK912</f>
        <v>0</v>
      </c>
      <c r="AL913" s="411">
        <f t="shared" ref="AL913" si="2775">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76">Z915</f>
        <v>0</v>
      </c>
      <c r="AA916" s="411">
        <f t="shared" ref="AA916" si="2777">AA915</f>
        <v>0</v>
      </c>
      <c r="AB916" s="411">
        <f t="shared" ref="AB916" si="2778">AB915</f>
        <v>0</v>
      </c>
      <c r="AC916" s="411">
        <f t="shared" ref="AC916" si="2779">AC915</f>
        <v>0</v>
      </c>
      <c r="AD916" s="411">
        <f t="shared" ref="AD916" si="2780">AD915</f>
        <v>0</v>
      </c>
      <c r="AE916" s="411">
        <f t="shared" ref="AE916" si="2781">AE915</f>
        <v>0</v>
      </c>
      <c r="AF916" s="411">
        <f t="shared" ref="AF916" si="2782">AF915</f>
        <v>0</v>
      </c>
      <c r="AG916" s="411">
        <f t="shared" ref="AG916" si="2783">AG915</f>
        <v>0</v>
      </c>
      <c r="AH916" s="411">
        <f t="shared" ref="AH916" si="2784">AH915</f>
        <v>0</v>
      </c>
      <c r="AI916" s="411">
        <f t="shared" ref="AI916" si="2785">AI915</f>
        <v>0</v>
      </c>
      <c r="AJ916" s="411">
        <f t="shared" ref="AJ916" si="2786">AJ915</f>
        <v>0</v>
      </c>
      <c r="AK916" s="411">
        <f t="shared" ref="AK916" si="2787">AK915</f>
        <v>0</v>
      </c>
      <c r="AL916" s="411">
        <f t="shared" ref="AL916" si="2788">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89">Z918</f>
        <v>0</v>
      </c>
      <c r="AA919" s="411">
        <f t="shared" ref="AA919" si="2790">AA918</f>
        <v>0</v>
      </c>
      <c r="AB919" s="411">
        <f t="shared" ref="AB919" si="2791">AB918</f>
        <v>0</v>
      </c>
      <c r="AC919" s="411">
        <f t="shared" ref="AC919" si="2792">AC918</f>
        <v>0</v>
      </c>
      <c r="AD919" s="411">
        <f t="shared" ref="AD919" si="2793">AD918</f>
        <v>0</v>
      </c>
      <c r="AE919" s="411">
        <f t="shared" ref="AE919" si="2794">AE918</f>
        <v>0</v>
      </c>
      <c r="AF919" s="411">
        <f t="shared" ref="AF919" si="2795">AF918</f>
        <v>0</v>
      </c>
      <c r="AG919" s="411">
        <f t="shared" ref="AG919" si="2796">AG918</f>
        <v>0</v>
      </c>
      <c r="AH919" s="411">
        <f t="shared" ref="AH919" si="2797">AH918</f>
        <v>0</v>
      </c>
      <c r="AI919" s="411">
        <f t="shared" ref="AI919" si="2798">AI918</f>
        <v>0</v>
      </c>
      <c r="AJ919" s="411">
        <f t="shared" ref="AJ919" si="2799">AJ918</f>
        <v>0</v>
      </c>
      <c r="AK919" s="411">
        <f t="shared" ref="AK919" si="2800">AK918</f>
        <v>0</v>
      </c>
      <c r="AL919" s="411">
        <f t="shared" ref="AL919" si="2801">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02">Z921</f>
        <v>0</v>
      </c>
      <c r="AA922" s="411">
        <f t="shared" ref="AA922" si="2803">AA921</f>
        <v>0</v>
      </c>
      <c r="AB922" s="411">
        <f t="shared" ref="AB922" si="2804">AB921</f>
        <v>0</v>
      </c>
      <c r="AC922" s="411">
        <f t="shared" ref="AC922" si="2805">AC921</f>
        <v>0</v>
      </c>
      <c r="AD922" s="411">
        <f t="shared" ref="AD922" si="2806">AD921</f>
        <v>0</v>
      </c>
      <c r="AE922" s="411">
        <f t="shared" ref="AE922" si="2807">AE921</f>
        <v>0</v>
      </c>
      <c r="AF922" s="411">
        <f t="shared" ref="AF922" si="2808">AF921</f>
        <v>0</v>
      </c>
      <c r="AG922" s="411">
        <f t="shared" ref="AG922" si="2809">AG921</f>
        <v>0</v>
      </c>
      <c r="AH922" s="411">
        <f t="shared" ref="AH922" si="2810">AH921</f>
        <v>0</v>
      </c>
      <c r="AI922" s="411">
        <f t="shared" ref="AI922" si="2811">AI921</f>
        <v>0</v>
      </c>
      <c r="AJ922" s="411">
        <f t="shared" ref="AJ922" si="2812">AJ921</f>
        <v>0</v>
      </c>
      <c r="AK922" s="411">
        <f t="shared" ref="AK922" si="2813">AK921</f>
        <v>0</v>
      </c>
      <c r="AL922" s="411">
        <f t="shared" ref="AL922" si="2814">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15">Z924</f>
        <v>0</v>
      </c>
      <c r="AA925" s="411">
        <f t="shared" ref="AA925" si="2816">AA924</f>
        <v>0</v>
      </c>
      <c r="AB925" s="411">
        <f t="shared" ref="AB925" si="2817">AB924</f>
        <v>0</v>
      </c>
      <c r="AC925" s="411">
        <f t="shared" ref="AC925" si="2818">AC924</f>
        <v>0</v>
      </c>
      <c r="AD925" s="411">
        <f t="shared" ref="AD925" si="2819">AD924</f>
        <v>0</v>
      </c>
      <c r="AE925" s="411">
        <f t="shared" ref="AE925" si="2820">AE924</f>
        <v>0</v>
      </c>
      <c r="AF925" s="411">
        <f t="shared" ref="AF925" si="2821">AF924</f>
        <v>0</v>
      </c>
      <c r="AG925" s="411">
        <f t="shared" ref="AG925" si="2822">AG924</f>
        <v>0</v>
      </c>
      <c r="AH925" s="411">
        <f t="shared" ref="AH925" si="2823">AH924</f>
        <v>0</v>
      </c>
      <c r="AI925" s="411">
        <f t="shared" ref="AI925" si="2824">AI924</f>
        <v>0</v>
      </c>
      <c r="AJ925" s="411">
        <f t="shared" ref="AJ925" si="2825">AJ924</f>
        <v>0</v>
      </c>
      <c r="AK925" s="411">
        <f t="shared" ref="AK925" si="2826">AK924</f>
        <v>0</v>
      </c>
      <c r="AL925" s="411">
        <f t="shared" ref="AL925" si="2827">AL924</f>
        <v>0</v>
      </c>
      <c r="AM925" s="306"/>
    </row>
    <row r="926" spans="1:39" ht="15"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t="15"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28">Z927</f>
        <v>0</v>
      </c>
      <c r="AA928" s="411">
        <f t="shared" ref="AA928" si="2829">AA927</f>
        <v>0</v>
      </c>
      <c r="AB928" s="411">
        <f t="shared" ref="AB928" si="2830">AB927</f>
        <v>0</v>
      </c>
      <c r="AC928" s="411">
        <f t="shared" ref="AC928" si="2831">AC927</f>
        <v>0</v>
      </c>
      <c r="AD928" s="411">
        <f t="shared" ref="AD928" si="2832">AD927</f>
        <v>0</v>
      </c>
      <c r="AE928" s="411">
        <f t="shared" ref="AE928" si="2833">AE927</f>
        <v>0</v>
      </c>
      <c r="AF928" s="411">
        <f t="shared" ref="AF928" si="2834">AF927</f>
        <v>0</v>
      </c>
      <c r="AG928" s="411">
        <f t="shared" ref="AG928" si="2835">AG927</f>
        <v>0</v>
      </c>
      <c r="AH928" s="411">
        <f t="shared" ref="AH928" si="2836">AH927</f>
        <v>0</v>
      </c>
      <c r="AI928" s="411">
        <f t="shared" ref="AI928" si="2837">AI927</f>
        <v>0</v>
      </c>
      <c r="AJ928" s="411">
        <f t="shared" ref="AJ928" si="2838">AJ927</f>
        <v>0</v>
      </c>
      <c r="AK928" s="411">
        <f t="shared" ref="AK928" si="2839">AK927</f>
        <v>0</v>
      </c>
      <c r="AL928" s="411">
        <f t="shared" ref="AL928" si="2840">AL927</f>
        <v>0</v>
      </c>
      <c r="AM928" s="306"/>
    </row>
    <row r="929" spans="1:39" ht="15"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6">
      <c r="B930" s="327" t="s">
        <v>328</v>
      </c>
      <c r="C930" s="329"/>
      <c r="D930" s="329">
        <f>SUM(D773:D928)</f>
        <v>4763.8662922227186</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4763.8662922227186</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6">
      <c r="B931" s="391" t="s">
        <v>329</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334349</v>
      </c>
      <c r="Z931" s="392">
        <f>HLOOKUP(Z587,'2. LRAMVA Threshold'!$B$42:$Q$53,11,FALSE)</f>
        <v>206130.59399999998</v>
      </c>
      <c r="AA931" s="392">
        <f>HLOOKUP(AA587,'2. LRAMVA Threshold'!$B$42:$Q$53,11,FALSE)</f>
        <v>44.569200000000002</v>
      </c>
      <c r="AB931" s="392">
        <f>HLOOKUP(AB587,'2. LRAMVA Threshold'!$B$42:$Q$53,11,FALSE)</f>
        <v>418.43</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ht="15">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ht="15">
      <c r="B933" s="324" t="s">
        <v>330</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5.4999999999999997E-3</v>
      </c>
      <c r="Z933" s="341">
        <f>HLOOKUP(Z$35,'3.  Distribution Rates'!$C$122:$P$133,11,FALSE)</f>
        <v>1.12E-2</v>
      </c>
      <c r="AA933" s="341">
        <f>HLOOKUP(AA$35,'3.  Distribution Rates'!$C$122:$P$133,11,FALSE)</f>
        <v>2.2776999999999998</v>
      </c>
      <c r="AB933" s="341">
        <f>HLOOKUP(AB$35,'3.  Distribution Rates'!$C$122:$P$133,11,FALSE)</f>
        <v>12.960699999999999</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ht="15">
      <c r="B934" s="324" t="s">
        <v>331</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LRAM'!Y142*Y933</f>
        <v>0</v>
      </c>
      <c r="Z934" s="378">
        <f>'4.  2011-2014 LRAM'!Z142*Z933</f>
        <v>0</v>
      </c>
      <c r="AA934" s="378">
        <f>'4.  2011-2014 LRAM'!AA142*AA933</f>
        <v>0</v>
      </c>
      <c r="AB934" s="378">
        <f>'4.  2011-2014 LRAM'!AB142*AB933</f>
        <v>0</v>
      </c>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9">
        <f t="shared" ref="AM934:AM942" si="2841">SUM(Y934:AL934)</f>
        <v>0</v>
      </c>
    </row>
    <row r="935" spans="1:39" ht="15">
      <c r="B935" s="324" t="s">
        <v>332</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LRAM'!Y271*Y933</f>
        <v>0</v>
      </c>
      <c r="Z935" s="378">
        <f>'4.  2011-2014 LRAM'!Z271*Z933</f>
        <v>0</v>
      </c>
      <c r="AA935" s="378">
        <f>'4.  2011-2014 LRAM'!AA271*AA933</f>
        <v>0</v>
      </c>
      <c r="AB935" s="378">
        <f>'4.  2011-2014 LRAM'!AB271*AB933</f>
        <v>0</v>
      </c>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9">
        <f t="shared" si="2841"/>
        <v>0</v>
      </c>
    </row>
    <row r="936" spans="1:39" ht="15">
      <c r="B936" s="324" t="s">
        <v>333</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LRAM'!Y400*Y933</f>
        <v>0</v>
      </c>
      <c r="Z936" s="378">
        <f>'4.  2011-2014 LRAM'!Z400*Z933</f>
        <v>0</v>
      </c>
      <c r="AA936" s="378">
        <f>'4.  2011-2014 LRAM'!AA400*AA933</f>
        <v>0</v>
      </c>
      <c r="AB936" s="378">
        <f>'4.  2011-2014 LRAM'!AB400*AB933</f>
        <v>0</v>
      </c>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9">
        <f t="shared" si="2841"/>
        <v>0</v>
      </c>
    </row>
    <row r="937" spans="1:39" ht="15">
      <c r="B937" s="324" t="s">
        <v>334</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LRAM'!Y530*Y933</f>
        <v>0</v>
      </c>
      <c r="Z937" s="378">
        <f>'4.  2011-2014 LRAM'!Z530*Z933</f>
        <v>0</v>
      </c>
      <c r="AA937" s="378">
        <f>'4.  2011-2014 LRAM'!AA530*AA933</f>
        <v>0</v>
      </c>
      <c r="AB937" s="378">
        <f>'4.  2011-2014 LRAM'!AB530*AB933</f>
        <v>0</v>
      </c>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9">
        <f t="shared" si="2841"/>
        <v>0</v>
      </c>
    </row>
    <row r="938" spans="1:39" ht="15">
      <c r="B938" s="324" t="s">
        <v>335</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42">Y211*Y933</f>
        <v>0</v>
      </c>
      <c r="Z938" s="378">
        <f t="shared" si="2842"/>
        <v>0</v>
      </c>
      <c r="AA938" s="378">
        <f t="shared" si="2842"/>
        <v>0</v>
      </c>
      <c r="AB938" s="378">
        <f t="shared" si="2842"/>
        <v>0</v>
      </c>
      <c r="AC938" s="378">
        <f t="shared" si="2842"/>
        <v>0</v>
      </c>
      <c r="AD938" s="378">
        <f t="shared" si="2842"/>
        <v>0</v>
      </c>
      <c r="AE938" s="378">
        <f t="shared" si="2842"/>
        <v>0</v>
      </c>
      <c r="AF938" s="378">
        <f t="shared" si="2842"/>
        <v>0</v>
      </c>
      <c r="AG938" s="378">
        <f t="shared" si="2842"/>
        <v>0</v>
      </c>
      <c r="AH938" s="378">
        <f t="shared" si="2842"/>
        <v>0</v>
      </c>
      <c r="AI938" s="378">
        <f t="shared" si="2842"/>
        <v>0</v>
      </c>
      <c r="AJ938" s="378">
        <f t="shared" si="2842"/>
        <v>0</v>
      </c>
      <c r="AK938" s="378">
        <f t="shared" si="2842"/>
        <v>0</v>
      </c>
      <c r="AL938" s="378">
        <f t="shared" si="2842"/>
        <v>0</v>
      </c>
      <c r="AM938" s="629">
        <f t="shared" si="2841"/>
        <v>0</v>
      </c>
    </row>
    <row r="939" spans="1:39" ht="15">
      <c r="B939" s="324" t="s">
        <v>336</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43">Y394*Y933</f>
        <v>2001.5984999999998</v>
      </c>
      <c r="Z939" s="378">
        <f t="shared" si="2843"/>
        <v>2540.4129631999999</v>
      </c>
      <c r="AA939" s="378">
        <f t="shared" si="2843"/>
        <v>138.68733083999999</v>
      </c>
      <c r="AB939" s="378">
        <f t="shared" si="2843"/>
        <v>0</v>
      </c>
      <c r="AC939" s="378">
        <f t="shared" si="2843"/>
        <v>0</v>
      </c>
      <c r="AD939" s="378">
        <f t="shared" si="2843"/>
        <v>0</v>
      </c>
      <c r="AE939" s="378">
        <f t="shared" si="2843"/>
        <v>0</v>
      </c>
      <c r="AF939" s="378">
        <f t="shared" si="2843"/>
        <v>0</v>
      </c>
      <c r="AG939" s="378">
        <f t="shared" si="2843"/>
        <v>0</v>
      </c>
      <c r="AH939" s="378">
        <f t="shared" si="2843"/>
        <v>0</v>
      </c>
      <c r="AI939" s="378">
        <f t="shared" si="2843"/>
        <v>0</v>
      </c>
      <c r="AJ939" s="378">
        <f t="shared" si="2843"/>
        <v>0</v>
      </c>
      <c r="AK939" s="378">
        <f t="shared" si="2843"/>
        <v>0</v>
      </c>
      <c r="AL939" s="378">
        <f t="shared" si="2843"/>
        <v>0</v>
      </c>
      <c r="AM939" s="629">
        <f t="shared" si="2841"/>
        <v>4680.6987940399995</v>
      </c>
    </row>
    <row r="940" spans="1:39" ht="15">
      <c r="B940" s="324" t="s">
        <v>337</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44">Y580*Y933</f>
        <v>3785.4240969102093</v>
      </c>
      <c r="Z940" s="378">
        <f t="shared" si="2844"/>
        <v>7828.6418767042733</v>
      </c>
      <c r="AA940" s="378">
        <f t="shared" si="2844"/>
        <v>1280.0798206170696</v>
      </c>
      <c r="AB940" s="378">
        <f t="shared" si="2844"/>
        <v>0</v>
      </c>
      <c r="AC940" s="378">
        <f t="shared" si="2844"/>
        <v>0</v>
      </c>
      <c r="AD940" s="378">
        <f t="shared" si="2844"/>
        <v>0</v>
      </c>
      <c r="AE940" s="378">
        <f t="shared" si="2844"/>
        <v>0</v>
      </c>
      <c r="AF940" s="378">
        <f t="shared" si="2844"/>
        <v>0</v>
      </c>
      <c r="AG940" s="378">
        <f t="shared" si="2844"/>
        <v>0</v>
      </c>
      <c r="AH940" s="378">
        <f t="shared" si="2844"/>
        <v>0</v>
      </c>
      <c r="AI940" s="378">
        <f t="shared" si="2844"/>
        <v>0</v>
      </c>
      <c r="AJ940" s="378">
        <f t="shared" si="2844"/>
        <v>0</v>
      </c>
      <c r="AK940" s="378">
        <f t="shared" si="2844"/>
        <v>0</v>
      </c>
      <c r="AL940" s="378">
        <f t="shared" si="2844"/>
        <v>0</v>
      </c>
      <c r="AM940" s="629">
        <f t="shared" si="2841"/>
        <v>12894.145794231552</v>
      </c>
    </row>
    <row r="941" spans="1:39" ht="15">
      <c r="B941" s="324" t="s">
        <v>338</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45">Y763*Y933</f>
        <v>897.9219761909734</v>
      </c>
      <c r="Z941" s="378">
        <f t="shared" si="2845"/>
        <v>1945.3498903530287</v>
      </c>
      <c r="AA941" s="378">
        <f t="shared" si="2845"/>
        <v>2546.1731472767774</v>
      </c>
      <c r="AB941" s="378">
        <f t="shared" si="2845"/>
        <v>0</v>
      </c>
      <c r="AC941" s="378">
        <f t="shared" si="2845"/>
        <v>0</v>
      </c>
      <c r="AD941" s="378">
        <f t="shared" si="2845"/>
        <v>0</v>
      </c>
      <c r="AE941" s="378">
        <f t="shared" si="2845"/>
        <v>0</v>
      </c>
      <c r="AF941" s="378">
        <f t="shared" si="2845"/>
        <v>0</v>
      </c>
      <c r="AG941" s="378">
        <f t="shared" si="2845"/>
        <v>0</v>
      </c>
      <c r="AH941" s="378">
        <f t="shared" si="2845"/>
        <v>0</v>
      </c>
      <c r="AI941" s="378">
        <f t="shared" si="2845"/>
        <v>0</v>
      </c>
      <c r="AJ941" s="378">
        <f t="shared" si="2845"/>
        <v>0</v>
      </c>
      <c r="AK941" s="378">
        <f t="shared" si="2845"/>
        <v>0</v>
      </c>
      <c r="AL941" s="378">
        <f t="shared" si="2845"/>
        <v>0</v>
      </c>
      <c r="AM941" s="629">
        <f t="shared" si="2841"/>
        <v>5389.4450138207794</v>
      </c>
    </row>
    <row r="942" spans="1:39" ht="15">
      <c r="B942" s="324" t="s">
        <v>339</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846">Z930*Z933</f>
        <v>53.355302472894451</v>
      </c>
      <c r="AA942" s="378">
        <f t="shared" si="2846"/>
        <v>0</v>
      </c>
      <c r="AB942" s="378">
        <f t="shared" si="2846"/>
        <v>0</v>
      </c>
      <c r="AC942" s="378">
        <f t="shared" si="2846"/>
        <v>0</v>
      </c>
      <c r="AD942" s="378">
        <f t="shared" si="2846"/>
        <v>0</v>
      </c>
      <c r="AE942" s="378">
        <f t="shared" si="2846"/>
        <v>0</v>
      </c>
      <c r="AF942" s="378">
        <f t="shared" si="2846"/>
        <v>0</v>
      </c>
      <c r="AG942" s="378">
        <f t="shared" si="2846"/>
        <v>0</v>
      </c>
      <c r="AH942" s="378">
        <f t="shared" si="2846"/>
        <v>0</v>
      </c>
      <c r="AI942" s="378">
        <f t="shared" si="2846"/>
        <v>0</v>
      </c>
      <c r="AJ942" s="378">
        <f t="shared" si="2846"/>
        <v>0</v>
      </c>
      <c r="AK942" s="378">
        <f t="shared" si="2846"/>
        <v>0</v>
      </c>
      <c r="AL942" s="378">
        <f t="shared" si="2846"/>
        <v>0</v>
      </c>
      <c r="AM942" s="629">
        <f t="shared" si="2841"/>
        <v>53.355302472894451</v>
      </c>
    </row>
    <row r="943" spans="1:39" ht="15.6">
      <c r="B943" s="349" t="s">
        <v>343</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6684.9445731011829</v>
      </c>
      <c r="Z943" s="346">
        <f t="shared" ref="Z943:AE943" si="2847">SUM(Z934:Z942)</f>
        <v>12367.760032730197</v>
      </c>
      <c r="AA943" s="346">
        <f t="shared" si="2847"/>
        <v>3964.9402987338472</v>
      </c>
      <c r="AB943" s="346">
        <f t="shared" si="2847"/>
        <v>0</v>
      </c>
      <c r="AC943" s="346">
        <f t="shared" si="2847"/>
        <v>0</v>
      </c>
      <c r="AD943" s="346">
        <f t="shared" si="2847"/>
        <v>0</v>
      </c>
      <c r="AE943" s="346">
        <f t="shared" si="2847"/>
        <v>0</v>
      </c>
      <c r="AF943" s="346">
        <f>SUM(AF934:AF942)</f>
        <v>0</v>
      </c>
      <c r="AG943" s="346">
        <f t="shared" ref="AG943:AL943" si="2848">SUM(AG934:AG942)</f>
        <v>0</v>
      </c>
      <c r="AH943" s="346">
        <f t="shared" si="2848"/>
        <v>0</v>
      </c>
      <c r="AI943" s="346">
        <f t="shared" si="2848"/>
        <v>0</v>
      </c>
      <c r="AJ943" s="346">
        <f t="shared" si="2848"/>
        <v>0</v>
      </c>
      <c r="AK943" s="346">
        <f t="shared" si="2848"/>
        <v>0</v>
      </c>
      <c r="AL943" s="346">
        <f t="shared" si="2848"/>
        <v>0</v>
      </c>
      <c r="AM943" s="407">
        <f>SUM(AM934:AM942)</f>
        <v>23017.644904565226</v>
      </c>
    </row>
    <row r="944" spans="1:39" ht="15.6">
      <c r="B944" s="349" t="s">
        <v>344</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1838.9195</v>
      </c>
      <c r="Z944" s="347">
        <f t="shared" ref="Z944:AE944" si="2849">Z931*Z933</f>
        <v>2308.6626527999997</v>
      </c>
      <c r="AA944" s="347">
        <f t="shared" si="2849"/>
        <v>101.51526684</v>
      </c>
      <c r="AB944" s="347">
        <f t="shared" si="2849"/>
        <v>5423.1457009999995</v>
      </c>
      <c r="AC944" s="347">
        <f t="shared" si="2849"/>
        <v>0</v>
      </c>
      <c r="AD944" s="347">
        <f t="shared" si="2849"/>
        <v>0</v>
      </c>
      <c r="AE944" s="347">
        <f t="shared" si="2849"/>
        <v>0</v>
      </c>
      <c r="AF944" s="347">
        <f>AF931*AF933</f>
        <v>0</v>
      </c>
      <c r="AG944" s="347">
        <f t="shared" ref="AG944:AL944" si="2850">AG931*AG933</f>
        <v>0</v>
      </c>
      <c r="AH944" s="347">
        <f t="shared" si="2850"/>
        <v>0</v>
      </c>
      <c r="AI944" s="347">
        <f t="shared" si="2850"/>
        <v>0</v>
      </c>
      <c r="AJ944" s="347">
        <f t="shared" si="2850"/>
        <v>0</v>
      </c>
      <c r="AK944" s="347">
        <f t="shared" si="2850"/>
        <v>0</v>
      </c>
      <c r="AL944" s="347">
        <f t="shared" si="2850"/>
        <v>0</v>
      </c>
      <c r="AM944" s="407">
        <f>SUM(Y944:AL944)</f>
        <v>9672.2431206399997</v>
      </c>
    </row>
    <row r="945" spans="1:39" ht="15.6">
      <c r="B945" s="349" t="s">
        <v>345</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13345.401783925226</v>
      </c>
    </row>
    <row r="946" spans="1:39" ht="15">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ht="15">
      <c r="B947" s="440" t="s">
        <v>340</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4195</v>
      </c>
      <c r="AA947" s="326">
        <f t="shared" ref="AA947:AL947" si="2851">IF(AA771="kw",SUMPRODUCT($N$773:$N$928,$P$773:$P$928,AA773:AA928),SUMPRODUCT($E$773:$E$928,AA773:AA928))</f>
        <v>0</v>
      </c>
      <c r="AB947" s="326">
        <f t="shared" si="2851"/>
        <v>0</v>
      </c>
      <c r="AC947" s="326">
        <f t="shared" si="2851"/>
        <v>0</v>
      </c>
      <c r="AD947" s="326">
        <f t="shared" si="2851"/>
        <v>0</v>
      </c>
      <c r="AE947" s="326">
        <f t="shared" si="2851"/>
        <v>0</v>
      </c>
      <c r="AF947" s="326">
        <f t="shared" si="2851"/>
        <v>0</v>
      </c>
      <c r="AG947" s="326">
        <f t="shared" si="2851"/>
        <v>0</v>
      </c>
      <c r="AH947" s="326">
        <f t="shared" si="2851"/>
        <v>0</v>
      </c>
      <c r="AI947" s="326">
        <f t="shared" si="2851"/>
        <v>0</v>
      </c>
      <c r="AJ947" s="326">
        <f t="shared" si="2851"/>
        <v>0</v>
      </c>
      <c r="AK947" s="326">
        <f t="shared" si="2851"/>
        <v>0</v>
      </c>
      <c r="AL947" s="326">
        <f t="shared" si="2851"/>
        <v>0</v>
      </c>
      <c r="AM947" s="386"/>
    </row>
    <row r="948" spans="1:39" ht="18.75" customHeight="1">
      <c r="B948" s="368" t="s">
        <v>582</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6">
      <c r="B951" s="280" t="s">
        <v>341</v>
      </c>
      <c r="C951" s="281"/>
      <c r="D951" s="590" t="s">
        <v>526</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46" t="s">
        <v>211</v>
      </c>
      <c r="C952" s="848" t="s">
        <v>33</v>
      </c>
      <c r="D952" s="284" t="s">
        <v>422</v>
      </c>
      <c r="E952" s="850" t="s">
        <v>209</v>
      </c>
      <c r="F952" s="851"/>
      <c r="G952" s="851"/>
      <c r="H952" s="851"/>
      <c r="I952" s="851"/>
      <c r="J952" s="851"/>
      <c r="K952" s="851"/>
      <c r="L952" s="851"/>
      <c r="M952" s="852"/>
      <c r="N952" s="853" t="s">
        <v>213</v>
      </c>
      <c r="O952" s="284" t="s">
        <v>423</v>
      </c>
      <c r="P952" s="850" t="s">
        <v>212</v>
      </c>
      <c r="Q952" s="851"/>
      <c r="R952" s="851"/>
      <c r="S952" s="851"/>
      <c r="T952" s="851"/>
      <c r="U952" s="851"/>
      <c r="V952" s="851"/>
      <c r="W952" s="851"/>
      <c r="X952" s="852"/>
      <c r="Y952" s="843" t="s">
        <v>243</v>
      </c>
      <c r="Z952" s="844"/>
      <c r="AA952" s="844"/>
      <c r="AB952" s="844"/>
      <c r="AC952" s="844"/>
      <c r="AD952" s="844"/>
      <c r="AE952" s="844"/>
      <c r="AF952" s="844"/>
      <c r="AG952" s="844"/>
      <c r="AH952" s="844"/>
      <c r="AI952" s="844"/>
      <c r="AJ952" s="844"/>
      <c r="AK952" s="844"/>
      <c r="AL952" s="844"/>
      <c r="AM952" s="845"/>
    </row>
    <row r="953" spans="1:39" ht="65.25" customHeight="1">
      <c r="B953" s="847"/>
      <c r="C953" s="849"/>
      <c r="D953" s="285">
        <v>2020</v>
      </c>
      <c r="E953" s="285">
        <v>2021</v>
      </c>
      <c r="F953" s="285">
        <v>2022</v>
      </c>
      <c r="G953" s="285">
        <v>2023</v>
      </c>
      <c r="H953" s="285">
        <v>2024</v>
      </c>
      <c r="I953" s="285">
        <v>2025</v>
      </c>
      <c r="J953" s="285">
        <v>2026</v>
      </c>
      <c r="K953" s="285">
        <v>2027</v>
      </c>
      <c r="L953" s="285">
        <v>2028</v>
      </c>
      <c r="M953" s="285">
        <v>2029</v>
      </c>
      <c r="N953" s="854"/>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 50 TO 4,999 KW</v>
      </c>
      <c r="AB953" s="285" t="str">
        <f>'1.  LRAMVA Summary'!G52</f>
        <v>Street Lighting</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504</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customHeight="1" outlineLevel="1">
      <c r="A955" s="532"/>
      <c r="B955" s="504" t="s">
        <v>497</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52">Z956</f>
        <v>0</v>
      </c>
      <c r="AA957" s="411">
        <f t="shared" ref="AA957" si="2853">AA956</f>
        <v>0</v>
      </c>
      <c r="AB957" s="411">
        <f t="shared" ref="AB957" si="2854">AB956</f>
        <v>0</v>
      </c>
      <c r="AC957" s="411">
        <f t="shared" ref="AC957" si="2855">AC956</f>
        <v>0</v>
      </c>
      <c r="AD957" s="411">
        <f t="shared" ref="AD957" si="2856">AD956</f>
        <v>0</v>
      </c>
      <c r="AE957" s="411">
        <f t="shared" ref="AE957" si="2857">AE956</f>
        <v>0</v>
      </c>
      <c r="AF957" s="411">
        <f t="shared" ref="AF957" si="2858">AF956</f>
        <v>0</v>
      </c>
      <c r="AG957" s="411">
        <f t="shared" ref="AG957" si="2859">AG956</f>
        <v>0</v>
      </c>
      <c r="AH957" s="411">
        <f t="shared" ref="AH957" si="2860">AH956</f>
        <v>0</v>
      </c>
      <c r="AI957" s="411">
        <f t="shared" ref="AI957" si="2861">AI956</f>
        <v>0</v>
      </c>
      <c r="AJ957" s="411">
        <f t="shared" ref="AJ957" si="2862">AJ956</f>
        <v>0</v>
      </c>
      <c r="AK957" s="411">
        <f t="shared" ref="AK957" si="2863">AK956</f>
        <v>0</v>
      </c>
      <c r="AL957" s="411">
        <f t="shared" ref="AL957" si="2864">AL956</f>
        <v>0</v>
      </c>
      <c r="AM957" s="297"/>
    </row>
    <row r="958" spans="1:39" ht="15"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65">Z959</f>
        <v>0</v>
      </c>
      <c r="AA960" s="411">
        <f t="shared" ref="AA960" si="2866">AA959</f>
        <v>0</v>
      </c>
      <c r="AB960" s="411">
        <f t="shared" ref="AB960" si="2867">AB959</f>
        <v>0</v>
      </c>
      <c r="AC960" s="411">
        <f t="shared" ref="AC960" si="2868">AC959</f>
        <v>0</v>
      </c>
      <c r="AD960" s="411">
        <f t="shared" ref="AD960" si="2869">AD959</f>
        <v>0</v>
      </c>
      <c r="AE960" s="411">
        <f t="shared" ref="AE960" si="2870">AE959</f>
        <v>0</v>
      </c>
      <c r="AF960" s="411">
        <f t="shared" ref="AF960" si="2871">AF959</f>
        <v>0</v>
      </c>
      <c r="AG960" s="411">
        <f t="shared" ref="AG960" si="2872">AG959</f>
        <v>0</v>
      </c>
      <c r="AH960" s="411">
        <f t="shared" ref="AH960" si="2873">AH959</f>
        <v>0</v>
      </c>
      <c r="AI960" s="411">
        <f t="shared" ref="AI960" si="2874">AI959</f>
        <v>0</v>
      </c>
      <c r="AJ960" s="411">
        <f t="shared" ref="AJ960" si="2875">AJ959</f>
        <v>0</v>
      </c>
      <c r="AK960" s="411">
        <f t="shared" ref="AK960" si="2876">AK959</f>
        <v>0</v>
      </c>
      <c r="AL960" s="411">
        <f t="shared" ref="AL960" si="2877">AL959</f>
        <v>0</v>
      </c>
      <c r="AM960" s="297"/>
    </row>
    <row r="961" spans="1:39" ht="15"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78">Z962</f>
        <v>0</v>
      </c>
      <c r="AA963" s="411">
        <f t="shared" ref="AA963" si="2879">AA962</f>
        <v>0</v>
      </c>
      <c r="AB963" s="411">
        <f t="shared" ref="AB963" si="2880">AB962</f>
        <v>0</v>
      </c>
      <c r="AC963" s="411">
        <f t="shared" ref="AC963" si="2881">AC962</f>
        <v>0</v>
      </c>
      <c r="AD963" s="411">
        <f t="shared" ref="AD963" si="2882">AD962</f>
        <v>0</v>
      </c>
      <c r="AE963" s="411">
        <f t="shared" ref="AE963" si="2883">AE962</f>
        <v>0</v>
      </c>
      <c r="AF963" s="411">
        <f t="shared" ref="AF963" si="2884">AF962</f>
        <v>0</v>
      </c>
      <c r="AG963" s="411">
        <f t="shared" ref="AG963" si="2885">AG962</f>
        <v>0</v>
      </c>
      <c r="AH963" s="411">
        <f t="shared" ref="AH963" si="2886">AH962</f>
        <v>0</v>
      </c>
      <c r="AI963" s="411">
        <f t="shared" ref="AI963" si="2887">AI962</f>
        <v>0</v>
      </c>
      <c r="AJ963" s="411">
        <f t="shared" ref="AJ963" si="2888">AJ962</f>
        <v>0</v>
      </c>
      <c r="AK963" s="411">
        <f t="shared" ref="AK963" si="2889">AK962</f>
        <v>0</v>
      </c>
      <c r="AL963" s="411">
        <f t="shared" ref="AL963" si="2890">AL962</f>
        <v>0</v>
      </c>
      <c r="AM963" s="297"/>
    </row>
    <row r="964" spans="1:39" ht="15"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customHeight="1" outlineLevel="1">
      <c r="A965" s="532">
        <v>4</v>
      </c>
      <c r="B965" s="520" t="s">
        <v>666</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91">Z965</f>
        <v>0</v>
      </c>
      <c r="AA966" s="411">
        <f t="shared" ref="AA966" si="2892">AA965</f>
        <v>0</v>
      </c>
      <c r="AB966" s="411">
        <f t="shared" ref="AB966" si="2893">AB965</f>
        <v>0</v>
      </c>
      <c r="AC966" s="411">
        <f t="shared" ref="AC966" si="2894">AC965</f>
        <v>0</v>
      </c>
      <c r="AD966" s="411">
        <f t="shared" ref="AD966" si="2895">AD965</f>
        <v>0</v>
      </c>
      <c r="AE966" s="411">
        <f t="shared" ref="AE966" si="2896">AE965</f>
        <v>0</v>
      </c>
      <c r="AF966" s="411">
        <f t="shared" ref="AF966" si="2897">AF965</f>
        <v>0</v>
      </c>
      <c r="AG966" s="411">
        <f t="shared" ref="AG966" si="2898">AG965</f>
        <v>0</v>
      </c>
      <c r="AH966" s="411">
        <f t="shared" ref="AH966" si="2899">AH965</f>
        <v>0</v>
      </c>
      <c r="AI966" s="411">
        <f t="shared" ref="AI966" si="2900">AI965</f>
        <v>0</v>
      </c>
      <c r="AJ966" s="411">
        <f t="shared" ref="AJ966" si="2901">AJ965</f>
        <v>0</v>
      </c>
      <c r="AK966" s="411">
        <f t="shared" ref="AK966" si="2902">AK965</f>
        <v>0</v>
      </c>
      <c r="AL966" s="411">
        <f t="shared" ref="AL966" si="2903">AL965</f>
        <v>0</v>
      </c>
      <c r="AM966" s="297"/>
    </row>
    <row r="967" spans="1:39" ht="15"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customHeight="1" outlineLevel="1">
      <c r="A969" s="532"/>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904">Z968</f>
        <v>0</v>
      </c>
      <c r="AA969" s="411">
        <f t="shared" ref="AA969" si="2905">AA968</f>
        <v>0</v>
      </c>
      <c r="AB969" s="411">
        <f t="shared" ref="AB969" si="2906">AB968</f>
        <v>0</v>
      </c>
      <c r="AC969" s="411">
        <f t="shared" ref="AC969" si="2907">AC968</f>
        <v>0</v>
      </c>
      <c r="AD969" s="411">
        <f t="shared" ref="AD969" si="2908">AD968</f>
        <v>0</v>
      </c>
      <c r="AE969" s="411">
        <f t="shared" ref="AE969" si="2909">AE968</f>
        <v>0</v>
      </c>
      <c r="AF969" s="411">
        <f t="shared" ref="AF969" si="2910">AF968</f>
        <v>0</v>
      </c>
      <c r="AG969" s="411">
        <f t="shared" ref="AG969" si="2911">AG968</f>
        <v>0</v>
      </c>
      <c r="AH969" s="411">
        <f t="shared" ref="AH969" si="2912">AH968</f>
        <v>0</v>
      </c>
      <c r="AI969" s="411">
        <f t="shared" ref="AI969" si="2913">AI968</f>
        <v>0</v>
      </c>
      <c r="AJ969" s="411">
        <f t="shared" ref="AJ969" si="2914">AJ968</f>
        <v>0</v>
      </c>
      <c r="AK969" s="411">
        <f t="shared" ref="AK969" si="2915">AK968</f>
        <v>0</v>
      </c>
      <c r="AL969" s="411">
        <f t="shared" ref="AL969" si="2916">AL968</f>
        <v>0</v>
      </c>
      <c r="AM969" s="297"/>
    </row>
    <row r="970" spans="1:39" ht="15"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6" outlineLevel="1">
      <c r="A971" s="532"/>
      <c r="B971" s="319" t="s">
        <v>498</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17">Z972</f>
        <v>0</v>
      </c>
      <c r="AA973" s="411">
        <f t="shared" ref="AA973" si="2918">AA972</f>
        <v>0</v>
      </c>
      <c r="AB973" s="411">
        <f t="shared" ref="AB973" si="2919">AB972</f>
        <v>0</v>
      </c>
      <c r="AC973" s="411">
        <f t="shared" ref="AC973" si="2920">AC972</f>
        <v>0</v>
      </c>
      <c r="AD973" s="411">
        <f t="shared" ref="AD973" si="2921">AD972</f>
        <v>0</v>
      </c>
      <c r="AE973" s="411">
        <f t="shared" ref="AE973" si="2922">AE972</f>
        <v>0</v>
      </c>
      <c r="AF973" s="411">
        <f t="shared" ref="AF973" si="2923">AF972</f>
        <v>0</v>
      </c>
      <c r="AG973" s="411">
        <f t="shared" ref="AG973" si="2924">AG972</f>
        <v>0</v>
      </c>
      <c r="AH973" s="411">
        <f t="shared" ref="AH973" si="2925">AH972</f>
        <v>0</v>
      </c>
      <c r="AI973" s="411">
        <f t="shared" ref="AI973" si="2926">AI972</f>
        <v>0</v>
      </c>
      <c r="AJ973" s="411">
        <f t="shared" ref="AJ973" si="2927">AJ972</f>
        <v>0</v>
      </c>
      <c r="AK973" s="411">
        <f t="shared" ref="AK973" si="2928">AK972</f>
        <v>0</v>
      </c>
      <c r="AL973" s="411">
        <f t="shared" ref="AL973" si="2929">AL972</f>
        <v>0</v>
      </c>
      <c r="AM973" s="311"/>
    </row>
    <row r="974" spans="1:39" ht="15"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30">Z975</f>
        <v>0</v>
      </c>
      <c r="AA976" s="411">
        <f t="shared" ref="AA976" si="2931">AA975</f>
        <v>0</v>
      </c>
      <c r="AB976" s="411">
        <f t="shared" ref="AB976" si="2932">AB975</f>
        <v>0</v>
      </c>
      <c r="AC976" s="411">
        <f t="shared" ref="AC976" si="2933">AC975</f>
        <v>0</v>
      </c>
      <c r="AD976" s="411">
        <f t="shared" ref="AD976" si="2934">AD975</f>
        <v>0</v>
      </c>
      <c r="AE976" s="411">
        <f t="shared" ref="AE976" si="2935">AE975</f>
        <v>0</v>
      </c>
      <c r="AF976" s="411">
        <f t="shared" ref="AF976" si="2936">AF975</f>
        <v>0</v>
      </c>
      <c r="AG976" s="411">
        <f t="shared" ref="AG976" si="2937">AG975</f>
        <v>0</v>
      </c>
      <c r="AH976" s="411">
        <f t="shared" ref="AH976" si="2938">AH975</f>
        <v>0</v>
      </c>
      <c r="AI976" s="411">
        <f t="shared" ref="AI976" si="2939">AI975</f>
        <v>0</v>
      </c>
      <c r="AJ976" s="411">
        <f t="shared" ref="AJ976" si="2940">AJ975</f>
        <v>0</v>
      </c>
      <c r="AK976" s="411">
        <f t="shared" ref="AK976" si="2941">AK975</f>
        <v>0</v>
      </c>
      <c r="AL976" s="411">
        <f t="shared" ref="AL976" si="2942">AL975</f>
        <v>0</v>
      </c>
      <c r="AM976" s="311"/>
    </row>
    <row r="977" spans="1:39" ht="15"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43">Z978</f>
        <v>0</v>
      </c>
      <c r="AA979" s="411">
        <f t="shared" ref="AA979" si="2944">AA978</f>
        <v>0</v>
      </c>
      <c r="AB979" s="411">
        <f t="shared" ref="AB979" si="2945">AB978</f>
        <v>0</v>
      </c>
      <c r="AC979" s="411">
        <f t="shared" ref="AC979" si="2946">AC978</f>
        <v>0</v>
      </c>
      <c r="AD979" s="411">
        <f t="shared" ref="AD979" si="2947">AD978</f>
        <v>0</v>
      </c>
      <c r="AE979" s="411">
        <f t="shared" ref="AE979" si="2948">AE978</f>
        <v>0</v>
      </c>
      <c r="AF979" s="411">
        <f t="shared" ref="AF979" si="2949">AF978</f>
        <v>0</v>
      </c>
      <c r="AG979" s="411">
        <f t="shared" ref="AG979" si="2950">AG978</f>
        <v>0</v>
      </c>
      <c r="AH979" s="411">
        <f t="shared" ref="AH979" si="2951">AH978</f>
        <v>0</v>
      </c>
      <c r="AI979" s="411">
        <f t="shared" ref="AI979" si="2952">AI978</f>
        <v>0</v>
      </c>
      <c r="AJ979" s="411">
        <f t="shared" ref="AJ979" si="2953">AJ978</f>
        <v>0</v>
      </c>
      <c r="AK979" s="411">
        <f t="shared" ref="AK979" si="2954">AK978</f>
        <v>0</v>
      </c>
      <c r="AL979" s="411">
        <f t="shared" ref="AL979" si="2955">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56">Z981</f>
        <v>0</v>
      </c>
      <c r="AA982" s="411">
        <f t="shared" ref="AA982" si="2957">AA981</f>
        <v>0</v>
      </c>
      <c r="AB982" s="411">
        <f t="shared" ref="AB982" si="2958">AB981</f>
        <v>0</v>
      </c>
      <c r="AC982" s="411">
        <f t="shared" ref="AC982" si="2959">AC981</f>
        <v>0</v>
      </c>
      <c r="AD982" s="411">
        <f t="shared" ref="AD982" si="2960">AD981</f>
        <v>0</v>
      </c>
      <c r="AE982" s="411">
        <f t="shared" ref="AE982" si="2961">AE981</f>
        <v>0</v>
      </c>
      <c r="AF982" s="411">
        <f t="shared" ref="AF982" si="2962">AF981</f>
        <v>0</v>
      </c>
      <c r="AG982" s="411">
        <f t="shared" ref="AG982" si="2963">AG981</f>
        <v>0</v>
      </c>
      <c r="AH982" s="411">
        <f t="shared" ref="AH982" si="2964">AH981</f>
        <v>0</v>
      </c>
      <c r="AI982" s="411">
        <f t="shared" ref="AI982" si="2965">AI981</f>
        <v>0</v>
      </c>
      <c r="AJ982" s="411">
        <f t="shared" ref="AJ982" si="2966">AJ981</f>
        <v>0</v>
      </c>
      <c r="AK982" s="411">
        <f t="shared" ref="AK982" si="2967">AK981</f>
        <v>0</v>
      </c>
      <c r="AL982" s="411">
        <f t="shared" ref="AL982" si="2968">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customHeight="1" outlineLevel="1">
      <c r="A985" s="532"/>
      <c r="B985" s="294" t="s">
        <v>346</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969">Z984</f>
        <v>0</v>
      </c>
      <c r="AA985" s="411">
        <f t="shared" ref="AA985" si="2970">AA984</f>
        <v>0</v>
      </c>
      <c r="AB985" s="411">
        <f t="shared" ref="AB985" si="2971">AB984</f>
        <v>0</v>
      </c>
      <c r="AC985" s="411">
        <f t="shared" ref="AC985" si="2972">AC984</f>
        <v>0</v>
      </c>
      <c r="AD985" s="411">
        <f t="shared" ref="AD985" si="2973">AD984</f>
        <v>0</v>
      </c>
      <c r="AE985" s="411">
        <f t="shared" ref="AE985" si="2974">AE984</f>
        <v>0</v>
      </c>
      <c r="AF985" s="411">
        <f t="shared" ref="AF985" si="2975">AF984</f>
        <v>0</v>
      </c>
      <c r="AG985" s="411">
        <f t="shared" ref="AG985" si="2976">AG984</f>
        <v>0</v>
      </c>
      <c r="AH985" s="411">
        <f t="shared" ref="AH985" si="2977">AH984</f>
        <v>0</v>
      </c>
      <c r="AI985" s="411">
        <f t="shared" ref="AI985" si="2978">AI984</f>
        <v>0</v>
      </c>
      <c r="AJ985" s="411">
        <f t="shared" ref="AJ985" si="2979">AJ984</f>
        <v>0</v>
      </c>
      <c r="AK985" s="411">
        <f t="shared" ref="AK985" si="2980">AK984</f>
        <v>0</v>
      </c>
      <c r="AL985" s="411">
        <f t="shared" ref="AL985" si="2981">AL984</f>
        <v>0</v>
      </c>
      <c r="AM985" s="311"/>
    </row>
    <row r="986" spans="1:39" ht="15"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82">Z988</f>
        <v>0</v>
      </c>
      <c r="AA989" s="411">
        <f t="shared" ref="AA989" si="2983">AA988</f>
        <v>0</v>
      </c>
      <c r="AB989" s="411">
        <f t="shared" ref="AB989" si="2984">AB988</f>
        <v>0</v>
      </c>
      <c r="AC989" s="411">
        <f t="shared" ref="AC989" si="2985">AC988</f>
        <v>0</v>
      </c>
      <c r="AD989" s="411">
        <f t="shared" ref="AD989" si="2986">AD988</f>
        <v>0</v>
      </c>
      <c r="AE989" s="411">
        <f t="shared" ref="AE989" si="2987">AE988</f>
        <v>0</v>
      </c>
      <c r="AF989" s="411">
        <f t="shared" ref="AF989" si="2988">AF988</f>
        <v>0</v>
      </c>
      <c r="AG989" s="411">
        <f t="shared" ref="AG989" si="2989">AG988</f>
        <v>0</v>
      </c>
      <c r="AH989" s="411">
        <f t="shared" ref="AH989" si="2990">AH988</f>
        <v>0</v>
      </c>
      <c r="AI989" s="411">
        <f t="shared" ref="AI989" si="2991">AI988</f>
        <v>0</v>
      </c>
      <c r="AJ989" s="411">
        <f t="shared" ref="AJ989" si="2992">AJ988</f>
        <v>0</v>
      </c>
      <c r="AK989" s="411">
        <f t="shared" ref="AK989" si="2993">AK988</f>
        <v>0</v>
      </c>
      <c r="AL989" s="411">
        <f t="shared" ref="AL989" si="2994">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95">Z991</f>
        <v>0</v>
      </c>
      <c r="AA992" s="411">
        <f t="shared" ref="AA992" si="2996">AA991</f>
        <v>0</v>
      </c>
      <c r="AB992" s="411">
        <f t="shared" ref="AB992" si="2997">AB991</f>
        <v>0</v>
      </c>
      <c r="AC992" s="411">
        <f t="shared" ref="AC992" si="2998">AC991</f>
        <v>0</v>
      </c>
      <c r="AD992" s="411">
        <f t="shared" ref="AD992" si="2999">AD991</f>
        <v>0</v>
      </c>
      <c r="AE992" s="411">
        <f t="shared" ref="AE992" si="3000">AE991</f>
        <v>0</v>
      </c>
      <c r="AF992" s="411">
        <f t="shared" ref="AF992" si="3001">AF991</f>
        <v>0</v>
      </c>
      <c r="AG992" s="411">
        <f t="shared" ref="AG992" si="3002">AG991</f>
        <v>0</v>
      </c>
      <c r="AH992" s="411">
        <f t="shared" ref="AH992" si="3003">AH991</f>
        <v>0</v>
      </c>
      <c r="AI992" s="411">
        <f t="shared" ref="AI992" si="3004">AI991</f>
        <v>0</v>
      </c>
      <c r="AJ992" s="411">
        <f t="shared" ref="AJ992" si="3005">AJ991</f>
        <v>0</v>
      </c>
      <c r="AK992" s="411">
        <f t="shared" ref="AK992" si="3006">AK991</f>
        <v>0</v>
      </c>
      <c r="AL992" s="411">
        <f t="shared" ref="AL992" si="3007">AL991</f>
        <v>0</v>
      </c>
      <c r="AM992" s="297"/>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3008">Z994</f>
        <v>0</v>
      </c>
      <c r="AA995" s="411">
        <f t="shared" ref="AA995" si="3009">AA994</f>
        <v>0</v>
      </c>
      <c r="AB995" s="411">
        <f t="shared" ref="AB995" si="3010">AB994</f>
        <v>0</v>
      </c>
      <c r="AC995" s="411">
        <f t="shared" ref="AC995" si="3011">AC994</f>
        <v>0</v>
      </c>
      <c r="AD995" s="411">
        <f t="shared" ref="AD995" si="3012">AD994</f>
        <v>0</v>
      </c>
      <c r="AE995" s="411">
        <f t="shared" ref="AE995" si="3013">AE994</f>
        <v>0</v>
      </c>
      <c r="AF995" s="411">
        <f t="shared" ref="AF995" si="3014">AF994</f>
        <v>0</v>
      </c>
      <c r="AG995" s="411">
        <f t="shared" ref="AG995" si="3015">AG994</f>
        <v>0</v>
      </c>
      <c r="AH995" s="411">
        <f t="shared" ref="AH995" si="3016">AH994</f>
        <v>0</v>
      </c>
      <c r="AI995" s="411">
        <f t="shared" ref="AI995" si="3017">AI994</f>
        <v>0</v>
      </c>
      <c r="AJ995" s="411">
        <f t="shared" ref="AJ995" si="3018">AJ994</f>
        <v>0</v>
      </c>
      <c r="AK995" s="411">
        <f t="shared" ref="AK995" si="3019">AK994</f>
        <v>0</v>
      </c>
      <c r="AL995" s="411">
        <f t="shared" ref="AL995" si="3020">AL994</f>
        <v>0</v>
      </c>
      <c r="AM995" s="306"/>
    </row>
    <row r="996" spans="1:40" ht="15"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customHeight="1" outlineLevel="1">
      <c r="A999" s="532"/>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3021">Z998</f>
        <v>0</v>
      </c>
      <c r="AA999" s="411">
        <f t="shared" ref="AA999" si="3022">AA998</f>
        <v>0</v>
      </c>
      <c r="AB999" s="411">
        <f t="shared" ref="AB999" si="3023">AB998</f>
        <v>0</v>
      </c>
      <c r="AC999" s="411">
        <f t="shared" ref="AC999" si="3024">AC998</f>
        <v>0</v>
      </c>
      <c r="AD999" s="411">
        <f t="shared" ref="AD999" si="3025">AD998</f>
        <v>0</v>
      </c>
      <c r="AE999" s="411">
        <f t="shared" ref="AE999" si="3026">AE998</f>
        <v>0</v>
      </c>
      <c r="AF999" s="411">
        <f t="shared" ref="AF999" si="3027">AF998</f>
        <v>0</v>
      </c>
      <c r="AG999" s="411">
        <f t="shared" ref="AG999" si="3028">AG998</f>
        <v>0</v>
      </c>
      <c r="AH999" s="411">
        <f t="shared" ref="AH999" si="3029">AH998</f>
        <v>0</v>
      </c>
      <c r="AI999" s="411">
        <f t="shared" ref="AI999" si="3030">AI998</f>
        <v>0</v>
      </c>
      <c r="AJ999" s="411">
        <f t="shared" ref="AJ999" si="3031">AJ998</f>
        <v>0</v>
      </c>
      <c r="AK999" s="411">
        <f t="shared" ref="AK999" si="3032">AK998</f>
        <v>0</v>
      </c>
      <c r="AL999" s="411">
        <f t="shared" ref="AL999" si="3033">AL998</f>
        <v>0</v>
      </c>
      <c r="AM999" s="297"/>
    </row>
    <row r="1000" spans="1:40" ht="15"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30"/>
    </row>
    <row r="1001" spans="1:40" s="309" customFormat="1" ht="15.6" outlineLevel="1">
      <c r="A1001" s="532"/>
      <c r="B1001" s="288" t="s">
        <v>490</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1"/>
    </row>
    <row r="1002" spans="1:40" ht="15" outlineLevel="1">
      <c r="A1002" s="532">
        <v>15</v>
      </c>
      <c r="B1002" s="294" t="s">
        <v>495</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2">
        <f>SUM(Y1002:AL1002)</f>
        <v>0</v>
      </c>
      <c r="AN1002" s="630"/>
    </row>
    <row r="1003" spans="1:40" ht="15"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3034">AA1002</f>
        <v>0</v>
      </c>
      <c r="AB1003" s="411">
        <f t="shared" si="3034"/>
        <v>0</v>
      </c>
      <c r="AC1003" s="411">
        <f t="shared" si="3034"/>
        <v>0</v>
      </c>
      <c r="AD1003" s="411">
        <f>AD1002</f>
        <v>0</v>
      </c>
      <c r="AE1003" s="411">
        <f t="shared" si="3034"/>
        <v>0</v>
      </c>
      <c r="AF1003" s="411">
        <f t="shared" si="3034"/>
        <v>0</v>
      </c>
      <c r="AG1003" s="411">
        <f t="shared" si="3034"/>
        <v>0</v>
      </c>
      <c r="AH1003" s="411">
        <f t="shared" si="3034"/>
        <v>0</v>
      </c>
      <c r="AI1003" s="411">
        <f t="shared" si="3034"/>
        <v>0</v>
      </c>
      <c r="AJ1003" s="411">
        <f t="shared" si="3034"/>
        <v>0</v>
      </c>
      <c r="AK1003" s="411">
        <f t="shared" si="3034"/>
        <v>0</v>
      </c>
      <c r="AL1003" s="411">
        <f t="shared" si="3034"/>
        <v>0</v>
      </c>
      <c r="AM1003" s="297"/>
    </row>
    <row r="1004" spans="1:40" ht="15"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t="15" outlineLevel="1">
      <c r="A1005" s="532">
        <v>16</v>
      </c>
      <c r="B1005" s="324" t="s">
        <v>491</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t="15" outlineLevel="1">
      <c r="A1006" s="532"/>
      <c r="B1006" s="294" t="s">
        <v>346</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3035">Z1005</f>
        <v>0</v>
      </c>
      <c r="AA1006" s="411">
        <f t="shared" si="3035"/>
        <v>0</v>
      </c>
      <c r="AB1006" s="411">
        <f t="shared" si="3035"/>
        <v>0</v>
      </c>
      <c r="AC1006" s="411">
        <f t="shared" si="3035"/>
        <v>0</v>
      </c>
      <c r="AD1006" s="411">
        <f t="shared" si="3035"/>
        <v>0</v>
      </c>
      <c r="AE1006" s="411">
        <f t="shared" si="3035"/>
        <v>0</v>
      </c>
      <c r="AF1006" s="411">
        <f t="shared" si="3035"/>
        <v>0</v>
      </c>
      <c r="AG1006" s="411">
        <f t="shared" si="3035"/>
        <v>0</v>
      </c>
      <c r="AH1006" s="411">
        <f t="shared" si="3035"/>
        <v>0</v>
      </c>
      <c r="AI1006" s="411">
        <f t="shared" si="3035"/>
        <v>0</v>
      </c>
      <c r="AJ1006" s="411">
        <f t="shared" si="3035"/>
        <v>0</v>
      </c>
      <c r="AK1006" s="411">
        <f t="shared" si="3035"/>
        <v>0</v>
      </c>
      <c r="AL1006" s="411">
        <f>AL1005</f>
        <v>0</v>
      </c>
      <c r="AM1006" s="297"/>
    </row>
    <row r="1007" spans="1:40" s="283" customFormat="1" ht="15"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6" outlineLevel="1">
      <c r="A1008" s="532"/>
      <c r="B1008" s="519" t="s">
        <v>496</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t="15"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36">Z1009</f>
        <v>0</v>
      </c>
      <c r="AA1010" s="411">
        <f t="shared" si="3036"/>
        <v>0</v>
      </c>
      <c r="AB1010" s="411">
        <f t="shared" si="3036"/>
        <v>0</v>
      </c>
      <c r="AC1010" s="411">
        <f t="shared" si="3036"/>
        <v>0</v>
      </c>
      <c r="AD1010" s="411">
        <f t="shared" si="3036"/>
        <v>0</v>
      </c>
      <c r="AE1010" s="411">
        <f t="shared" si="3036"/>
        <v>0</v>
      </c>
      <c r="AF1010" s="411">
        <f t="shared" si="3036"/>
        <v>0</v>
      </c>
      <c r="AG1010" s="411">
        <f t="shared" si="3036"/>
        <v>0</v>
      </c>
      <c r="AH1010" s="411">
        <f t="shared" si="3036"/>
        <v>0</v>
      </c>
      <c r="AI1010" s="411">
        <f t="shared" si="3036"/>
        <v>0</v>
      </c>
      <c r="AJ1010" s="411">
        <f t="shared" si="3036"/>
        <v>0</v>
      </c>
      <c r="AK1010" s="411">
        <f t="shared" si="3036"/>
        <v>0</v>
      </c>
      <c r="AL1010" s="411">
        <f t="shared" si="3036"/>
        <v>0</v>
      </c>
      <c r="AM1010" s="306"/>
    </row>
    <row r="1011" spans="1:39" ht="15"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t="15"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37">Z1012</f>
        <v>0</v>
      </c>
      <c r="AA1013" s="411">
        <f t="shared" si="3037"/>
        <v>0</v>
      </c>
      <c r="AB1013" s="411">
        <f t="shared" si="3037"/>
        <v>0</v>
      </c>
      <c r="AC1013" s="411">
        <f t="shared" si="3037"/>
        <v>0</v>
      </c>
      <c r="AD1013" s="411">
        <f t="shared" si="3037"/>
        <v>0</v>
      </c>
      <c r="AE1013" s="411">
        <f t="shared" si="3037"/>
        <v>0</v>
      </c>
      <c r="AF1013" s="411">
        <f t="shared" si="3037"/>
        <v>0</v>
      </c>
      <c r="AG1013" s="411">
        <f t="shared" si="3037"/>
        <v>0</v>
      </c>
      <c r="AH1013" s="411">
        <f t="shared" si="3037"/>
        <v>0</v>
      </c>
      <c r="AI1013" s="411">
        <f t="shared" si="3037"/>
        <v>0</v>
      </c>
      <c r="AJ1013" s="411">
        <f t="shared" si="3037"/>
        <v>0</v>
      </c>
      <c r="AK1013" s="411">
        <f t="shared" si="3037"/>
        <v>0</v>
      </c>
      <c r="AL1013" s="411">
        <f t="shared" si="3037"/>
        <v>0</v>
      </c>
      <c r="AM1013" s="306"/>
    </row>
    <row r="1014" spans="1:39" ht="15"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t="15"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38">Z1015</f>
        <v>0</v>
      </c>
      <c r="AA1016" s="411">
        <f t="shared" si="3038"/>
        <v>0</v>
      </c>
      <c r="AB1016" s="411">
        <f t="shared" si="3038"/>
        <v>0</v>
      </c>
      <c r="AC1016" s="411">
        <f t="shared" si="3038"/>
        <v>0</v>
      </c>
      <c r="AD1016" s="411">
        <f t="shared" si="3038"/>
        <v>0</v>
      </c>
      <c r="AE1016" s="411">
        <f t="shared" si="3038"/>
        <v>0</v>
      </c>
      <c r="AF1016" s="411">
        <f t="shared" si="3038"/>
        <v>0</v>
      </c>
      <c r="AG1016" s="411">
        <f t="shared" si="3038"/>
        <v>0</v>
      </c>
      <c r="AH1016" s="411">
        <f t="shared" si="3038"/>
        <v>0</v>
      </c>
      <c r="AI1016" s="411">
        <f t="shared" si="3038"/>
        <v>0</v>
      </c>
      <c r="AJ1016" s="411">
        <f t="shared" si="3038"/>
        <v>0</v>
      </c>
      <c r="AK1016" s="411">
        <f t="shared" si="3038"/>
        <v>0</v>
      </c>
      <c r="AL1016" s="411">
        <f t="shared" si="3038"/>
        <v>0</v>
      </c>
      <c r="AM1016" s="297"/>
    </row>
    <row r="1017" spans="1:39" ht="15"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t="15" outlineLevel="1">
      <c r="A1019" s="532"/>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3039">Y1018</f>
        <v>0</v>
      </c>
      <c r="Z1019" s="411">
        <f t="shared" si="3039"/>
        <v>0</v>
      </c>
      <c r="AA1019" s="411">
        <f t="shared" si="3039"/>
        <v>0</v>
      </c>
      <c r="AB1019" s="411">
        <f t="shared" si="3039"/>
        <v>0</v>
      </c>
      <c r="AC1019" s="411">
        <f t="shared" si="3039"/>
        <v>0</v>
      </c>
      <c r="AD1019" s="411">
        <f t="shared" si="3039"/>
        <v>0</v>
      </c>
      <c r="AE1019" s="411">
        <f t="shared" si="3039"/>
        <v>0</v>
      </c>
      <c r="AF1019" s="411">
        <f t="shared" si="3039"/>
        <v>0</v>
      </c>
      <c r="AG1019" s="411">
        <f t="shared" si="3039"/>
        <v>0</v>
      </c>
      <c r="AH1019" s="411">
        <f t="shared" si="3039"/>
        <v>0</v>
      </c>
      <c r="AI1019" s="411">
        <f t="shared" si="3039"/>
        <v>0</v>
      </c>
      <c r="AJ1019" s="411">
        <f t="shared" si="3039"/>
        <v>0</v>
      </c>
      <c r="AK1019" s="411">
        <f t="shared" si="3039"/>
        <v>0</v>
      </c>
      <c r="AL1019" s="411">
        <f t="shared" si="3039"/>
        <v>0</v>
      </c>
      <c r="AM1019" s="306"/>
    </row>
    <row r="1020" spans="1:39" ht="15.6"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6" outlineLevel="1">
      <c r="A1021" s="532"/>
      <c r="B1021" s="518" t="s">
        <v>503</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6" outlineLevel="1">
      <c r="A1022" s="532"/>
      <c r="B1022" s="504" t="s">
        <v>499</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40">Z1023</f>
        <v>0</v>
      </c>
      <c r="AA1024" s="411">
        <f t="shared" ref="AA1024" si="3041">AA1023</f>
        <v>0</v>
      </c>
      <c r="AB1024" s="411">
        <f t="shared" ref="AB1024" si="3042">AB1023</f>
        <v>0</v>
      </c>
      <c r="AC1024" s="411">
        <f t="shared" ref="AC1024" si="3043">AC1023</f>
        <v>0</v>
      </c>
      <c r="AD1024" s="411">
        <f t="shared" ref="AD1024" si="3044">AD1023</f>
        <v>0</v>
      </c>
      <c r="AE1024" s="411">
        <f t="shared" ref="AE1024" si="3045">AE1023</f>
        <v>0</v>
      </c>
      <c r="AF1024" s="411">
        <f t="shared" ref="AF1024" si="3046">AF1023</f>
        <v>0</v>
      </c>
      <c r="AG1024" s="411">
        <f t="shared" ref="AG1024" si="3047">AG1023</f>
        <v>0</v>
      </c>
      <c r="AH1024" s="411">
        <f t="shared" ref="AH1024" si="3048">AH1023</f>
        <v>0</v>
      </c>
      <c r="AI1024" s="411">
        <f t="shared" ref="AI1024" si="3049">AI1023</f>
        <v>0</v>
      </c>
      <c r="AJ1024" s="411">
        <f t="shared" ref="AJ1024" si="3050">AJ1023</f>
        <v>0</v>
      </c>
      <c r="AK1024" s="411">
        <f t="shared" ref="AK1024" si="3051">AK1023</f>
        <v>0</v>
      </c>
      <c r="AL1024" s="411">
        <f t="shared" ref="AL1024" si="3052">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53">Z1026</f>
        <v>0</v>
      </c>
      <c r="AA1027" s="411">
        <f t="shared" ref="AA1027" si="3054">AA1026</f>
        <v>0</v>
      </c>
      <c r="AB1027" s="411">
        <f t="shared" ref="AB1027" si="3055">AB1026</f>
        <v>0</v>
      </c>
      <c r="AC1027" s="411">
        <f t="shared" ref="AC1027" si="3056">AC1026</f>
        <v>0</v>
      </c>
      <c r="AD1027" s="411">
        <f t="shared" ref="AD1027" si="3057">AD1026</f>
        <v>0</v>
      </c>
      <c r="AE1027" s="411">
        <f t="shared" ref="AE1027" si="3058">AE1026</f>
        <v>0</v>
      </c>
      <c r="AF1027" s="411">
        <f t="shared" ref="AF1027" si="3059">AF1026</f>
        <v>0</v>
      </c>
      <c r="AG1027" s="411">
        <f t="shared" ref="AG1027" si="3060">AG1026</f>
        <v>0</v>
      </c>
      <c r="AH1027" s="411">
        <f t="shared" ref="AH1027" si="3061">AH1026</f>
        <v>0</v>
      </c>
      <c r="AI1027" s="411">
        <f t="shared" ref="AI1027" si="3062">AI1026</f>
        <v>0</v>
      </c>
      <c r="AJ1027" s="411">
        <f t="shared" ref="AJ1027" si="3063">AJ1026</f>
        <v>0</v>
      </c>
      <c r="AK1027" s="411">
        <f t="shared" ref="AK1027" si="3064">AK1026</f>
        <v>0</v>
      </c>
      <c r="AL1027" s="411">
        <f t="shared" ref="AL1027" si="3065">AL1026</f>
        <v>0</v>
      </c>
      <c r="AM1027" s="306"/>
    </row>
    <row r="1028" spans="1:39" ht="15"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66">Z1029</f>
        <v>0</v>
      </c>
      <c r="AA1030" s="411">
        <f t="shared" ref="AA1030" si="3067">AA1029</f>
        <v>0</v>
      </c>
      <c r="AB1030" s="411">
        <f t="shared" ref="AB1030" si="3068">AB1029</f>
        <v>0</v>
      </c>
      <c r="AC1030" s="411">
        <f t="shared" ref="AC1030" si="3069">AC1029</f>
        <v>0</v>
      </c>
      <c r="AD1030" s="411">
        <f t="shared" ref="AD1030" si="3070">AD1029</f>
        <v>0</v>
      </c>
      <c r="AE1030" s="411">
        <f t="shared" ref="AE1030" si="3071">AE1029</f>
        <v>0</v>
      </c>
      <c r="AF1030" s="411">
        <f t="shared" ref="AF1030" si="3072">AF1029</f>
        <v>0</v>
      </c>
      <c r="AG1030" s="411">
        <f t="shared" ref="AG1030" si="3073">AG1029</f>
        <v>0</v>
      </c>
      <c r="AH1030" s="411">
        <f t="shared" ref="AH1030" si="3074">AH1029</f>
        <v>0</v>
      </c>
      <c r="AI1030" s="411">
        <f t="shared" ref="AI1030" si="3075">AI1029</f>
        <v>0</v>
      </c>
      <c r="AJ1030" s="411">
        <f t="shared" ref="AJ1030" si="3076">AJ1029</f>
        <v>0</v>
      </c>
      <c r="AK1030" s="411">
        <f t="shared" ref="AK1030" si="3077">AK1029</f>
        <v>0</v>
      </c>
      <c r="AL1030" s="411">
        <f t="shared" ref="AL1030" si="3078">AL1029</f>
        <v>0</v>
      </c>
      <c r="AM1030" s="306"/>
    </row>
    <row r="1031" spans="1:39" ht="15"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customHeight="1" outlineLevel="1">
      <c r="A1033" s="532"/>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79">Z1032</f>
        <v>0</v>
      </c>
      <c r="AA1033" s="411">
        <f t="shared" ref="AA1033" si="3080">AA1032</f>
        <v>0</v>
      </c>
      <c r="AB1033" s="411">
        <f t="shared" ref="AB1033" si="3081">AB1032</f>
        <v>0</v>
      </c>
      <c r="AC1033" s="411">
        <f t="shared" ref="AC1033" si="3082">AC1032</f>
        <v>0</v>
      </c>
      <c r="AD1033" s="411">
        <f t="shared" ref="AD1033" si="3083">AD1032</f>
        <v>0</v>
      </c>
      <c r="AE1033" s="411">
        <f t="shared" ref="AE1033" si="3084">AE1032</f>
        <v>0</v>
      </c>
      <c r="AF1033" s="411">
        <f t="shared" ref="AF1033" si="3085">AF1032</f>
        <v>0</v>
      </c>
      <c r="AG1033" s="411">
        <f t="shared" ref="AG1033" si="3086">AG1032</f>
        <v>0</v>
      </c>
      <c r="AH1033" s="411">
        <f t="shared" ref="AH1033" si="3087">AH1032</f>
        <v>0</v>
      </c>
      <c r="AI1033" s="411">
        <f t="shared" ref="AI1033" si="3088">AI1032</f>
        <v>0</v>
      </c>
      <c r="AJ1033" s="411">
        <f t="shared" ref="AJ1033" si="3089">AJ1032</f>
        <v>0</v>
      </c>
      <c r="AK1033" s="411">
        <f t="shared" ref="AK1033" si="3090">AK1032</f>
        <v>0</v>
      </c>
      <c r="AL1033" s="411">
        <f t="shared" ref="AL1033" si="3091">AL1032</f>
        <v>0</v>
      </c>
      <c r="AM1033" s="306"/>
    </row>
    <row r="1034" spans="1:39" ht="15"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customHeight="1" outlineLevel="1">
      <c r="A1035" s="532"/>
      <c r="B1035" s="288" t="s">
        <v>500</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092">Z1036</f>
        <v>0</v>
      </c>
      <c r="AA1037" s="411">
        <f t="shared" ref="AA1037" si="3093">AA1036</f>
        <v>0</v>
      </c>
      <c r="AB1037" s="411">
        <f t="shared" ref="AB1037" si="3094">AB1036</f>
        <v>0</v>
      </c>
      <c r="AC1037" s="411">
        <f t="shared" ref="AC1037" si="3095">AC1036</f>
        <v>0</v>
      </c>
      <c r="AD1037" s="411">
        <f t="shared" ref="AD1037" si="3096">AD1036</f>
        <v>0</v>
      </c>
      <c r="AE1037" s="411">
        <f t="shared" ref="AE1037" si="3097">AE1036</f>
        <v>0</v>
      </c>
      <c r="AF1037" s="411">
        <f t="shared" ref="AF1037" si="3098">AF1036</f>
        <v>0</v>
      </c>
      <c r="AG1037" s="411">
        <f t="shared" ref="AG1037" si="3099">AG1036</f>
        <v>0</v>
      </c>
      <c r="AH1037" s="411">
        <f t="shared" ref="AH1037" si="3100">AH1036</f>
        <v>0</v>
      </c>
      <c r="AI1037" s="411">
        <f t="shared" ref="AI1037" si="3101">AI1036</f>
        <v>0</v>
      </c>
      <c r="AJ1037" s="411">
        <f t="shared" ref="AJ1037" si="3102">AJ1036</f>
        <v>0</v>
      </c>
      <c r="AK1037" s="411">
        <f t="shared" ref="AK1037" si="3103">AK1036</f>
        <v>0</v>
      </c>
      <c r="AL1037" s="411">
        <f t="shared" ref="AL1037" si="3104">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A1040" si="3105">Z1039</f>
        <v>0</v>
      </c>
      <c r="AA1040" s="411">
        <f t="shared" si="3105"/>
        <v>0</v>
      </c>
      <c r="AB1040" s="411">
        <f t="shared" ref="AB1040" si="3106">AB1039</f>
        <v>0</v>
      </c>
      <c r="AC1040" s="411">
        <f t="shared" ref="AC1040" si="3107">AC1039</f>
        <v>0</v>
      </c>
      <c r="AD1040" s="411">
        <f t="shared" ref="AD1040" si="3108">AD1039</f>
        <v>0</v>
      </c>
      <c r="AE1040" s="411">
        <f t="shared" ref="AE1040" si="3109">AE1039</f>
        <v>0</v>
      </c>
      <c r="AF1040" s="411">
        <f t="shared" ref="AF1040" si="3110">AF1039</f>
        <v>0</v>
      </c>
      <c r="AG1040" s="411">
        <f t="shared" ref="AG1040" si="3111">AG1039</f>
        <v>0</v>
      </c>
      <c r="AH1040" s="411">
        <f t="shared" ref="AH1040" si="3112">AH1039</f>
        <v>0</v>
      </c>
      <c r="AI1040" s="411">
        <f t="shared" ref="AI1040" si="3113">AI1039</f>
        <v>0</v>
      </c>
      <c r="AJ1040" s="411">
        <f t="shared" ref="AJ1040" si="3114">AJ1039</f>
        <v>0</v>
      </c>
      <c r="AK1040" s="411">
        <f t="shared" ref="AK1040" si="3115">AK1039</f>
        <v>0</v>
      </c>
      <c r="AL1040" s="411">
        <f t="shared" ref="AL1040" si="3116">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17">Z1042</f>
        <v>0</v>
      </c>
      <c r="AA1043" s="411">
        <f t="shared" ref="AA1043" si="3118">AA1042</f>
        <v>0</v>
      </c>
      <c r="AB1043" s="411">
        <f t="shared" ref="AB1043" si="3119">AB1042</f>
        <v>0</v>
      </c>
      <c r="AC1043" s="411">
        <f t="shared" ref="AC1043" si="3120">AC1042</f>
        <v>0</v>
      </c>
      <c r="AD1043" s="411">
        <f t="shared" ref="AD1043" si="3121">AD1042</f>
        <v>0</v>
      </c>
      <c r="AE1043" s="411">
        <f t="shared" ref="AE1043" si="3122">AE1042</f>
        <v>0</v>
      </c>
      <c r="AF1043" s="411">
        <f t="shared" ref="AF1043" si="3123">AF1042</f>
        <v>0</v>
      </c>
      <c r="AG1043" s="411">
        <f t="shared" ref="AG1043" si="3124">AG1042</f>
        <v>0</v>
      </c>
      <c r="AH1043" s="411">
        <f t="shared" ref="AH1043" si="3125">AH1042</f>
        <v>0</v>
      </c>
      <c r="AI1043" s="411">
        <f t="shared" ref="AI1043" si="3126">AI1042</f>
        <v>0</v>
      </c>
      <c r="AJ1043" s="411">
        <f t="shared" ref="AJ1043" si="3127">AJ1042</f>
        <v>0</v>
      </c>
      <c r="AK1043" s="411">
        <f t="shared" ref="AK1043" si="3128">AK1042</f>
        <v>0</v>
      </c>
      <c r="AL1043" s="411">
        <f t="shared" ref="AL1043" si="3129">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3130">AA1045</f>
        <v>0</v>
      </c>
      <c r="AB1046" s="411">
        <f t="shared" ref="AB1046" si="3131">AB1045</f>
        <v>0</v>
      </c>
      <c r="AC1046" s="411">
        <f t="shared" ref="AC1046" si="3132">AC1045</f>
        <v>0</v>
      </c>
      <c r="AD1046" s="411">
        <f t="shared" ref="AD1046" si="3133">AD1045</f>
        <v>0</v>
      </c>
      <c r="AE1046" s="411">
        <f>AE1045</f>
        <v>0</v>
      </c>
      <c r="AF1046" s="411">
        <f t="shared" ref="AF1046" si="3134">AF1045</f>
        <v>0</v>
      </c>
      <c r="AG1046" s="411">
        <f t="shared" ref="AG1046" si="3135">AG1045</f>
        <v>0</v>
      </c>
      <c r="AH1046" s="411">
        <f t="shared" ref="AH1046" si="3136">AH1045</f>
        <v>0</v>
      </c>
      <c r="AI1046" s="411">
        <f t="shared" ref="AI1046" si="3137">AI1045</f>
        <v>0</v>
      </c>
      <c r="AJ1046" s="411">
        <f t="shared" ref="AJ1046" si="3138">AJ1045</f>
        <v>0</v>
      </c>
      <c r="AK1046" s="411">
        <f t="shared" ref="AK1046" si="3139">AK1045</f>
        <v>0</v>
      </c>
      <c r="AL1046" s="411">
        <f t="shared" ref="AL1046" si="3140">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141">Z1048</f>
        <v>0</v>
      </c>
      <c r="AA1049" s="411">
        <f t="shared" ref="AA1049" si="3142">AA1048</f>
        <v>0</v>
      </c>
      <c r="AB1049" s="411">
        <f t="shared" ref="AB1049" si="3143">AB1048</f>
        <v>0</v>
      </c>
      <c r="AC1049" s="411">
        <f t="shared" ref="AC1049" si="3144">AC1048</f>
        <v>0</v>
      </c>
      <c r="AD1049" s="411">
        <f t="shared" ref="AD1049" si="3145">AD1048</f>
        <v>0</v>
      </c>
      <c r="AE1049" s="411">
        <f t="shared" ref="AE1049" si="3146">AE1048</f>
        <v>0</v>
      </c>
      <c r="AF1049" s="411">
        <f t="shared" ref="AF1049" si="3147">AF1048</f>
        <v>0</v>
      </c>
      <c r="AG1049" s="411">
        <f t="shared" ref="AG1049" si="3148">AG1048</f>
        <v>0</v>
      </c>
      <c r="AH1049" s="411">
        <f t="shared" ref="AH1049" si="3149">AH1048</f>
        <v>0</v>
      </c>
      <c r="AI1049" s="411">
        <f t="shared" ref="AI1049" si="3150">AI1048</f>
        <v>0</v>
      </c>
      <c r="AJ1049" s="411">
        <f t="shared" ref="AJ1049" si="3151">AJ1048</f>
        <v>0</v>
      </c>
      <c r="AK1049" s="411">
        <f t="shared" ref="AK1049" si="3152">AK1048</f>
        <v>0</v>
      </c>
      <c r="AL1049" s="411">
        <f t="shared" ref="AL1049" si="3153">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54">Z1051</f>
        <v>0</v>
      </c>
      <c r="AA1052" s="411">
        <f t="shared" ref="AA1052" si="3155">AA1051</f>
        <v>0</v>
      </c>
      <c r="AB1052" s="411">
        <f t="shared" ref="AB1052" si="3156">AB1051</f>
        <v>0</v>
      </c>
      <c r="AC1052" s="411">
        <f t="shared" ref="AC1052" si="3157">AC1051</f>
        <v>0</v>
      </c>
      <c r="AD1052" s="411">
        <f t="shared" ref="AD1052" si="3158">AD1051</f>
        <v>0</v>
      </c>
      <c r="AE1052" s="411">
        <f t="shared" ref="AE1052" si="3159">AE1051</f>
        <v>0</v>
      </c>
      <c r="AF1052" s="411">
        <f t="shared" ref="AF1052" si="3160">AF1051</f>
        <v>0</v>
      </c>
      <c r="AG1052" s="411">
        <f t="shared" ref="AG1052" si="3161">AG1051</f>
        <v>0</v>
      </c>
      <c r="AH1052" s="411">
        <f t="shared" ref="AH1052" si="3162">AH1051</f>
        <v>0</v>
      </c>
      <c r="AI1052" s="411">
        <f t="shared" ref="AI1052" si="3163">AI1051</f>
        <v>0</v>
      </c>
      <c r="AJ1052" s="411">
        <f t="shared" ref="AJ1052" si="3164">AJ1051</f>
        <v>0</v>
      </c>
      <c r="AK1052" s="411">
        <f t="shared" ref="AK1052" si="3165">AK1051</f>
        <v>0</v>
      </c>
      <c r="AL1052" s="411">
        <f t="shared" ref="AL1052" si="3166">AL1051</f>
        <v>0</v>
      </c>
      <c r="AM1052" s="306"/>
    </row>
    <row r="1053" spans="1:39" ht="15"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67">Z1054</f>
        <v>0</v>
      </c>
      <c r="AA1055" s="411">
        <f t="shared" ref="AA1055" si="3168">AA1054</f>
        <v>0</v>
      </c>
      <c r="AB1055" s="411">
        <f t="shared" ref="AB1055" si="3169">AB1054</f>
        <v>0</v>
      </c>
      <c r="AC1055" s="411">
        <f t="shared" ref="AC1055" si="3170">AC1054</f>
        <v>0</v>
      </c>
      <c r="AD1055" s="411">
        <f t="shared" ref="AD1055" si="3171">AD1054</f>
        <v>0</v>
      </c>
      <c r="AE1055" s="411">
        <f t="shared" ref="AE1055" si="3172">AE1054</f>
        <v>0</v>
      </c>
      <c r="AF1055" s="411">
        <f t="shared" ref="AF1055" si="3173">AF1054</f>
        <v>0</v>
      </c>
      <c r="AG1055" s="411">
        <f t="shared" ref="AG1055" si="3174">AG1054</f>
        <v>0</v>
      </c>
      <c r="AH1055" s="411">
        <f t="shared" ref="AH1055" si="3175">AH1054</f>
        <v>0</v>
      </c>
      <c r="AI1055" s="411">
        <f t="shared" ref="AI1055" si="3176">AI1054</f>
        <v>0</v>
      </c>
      <c r="AJ1055" s="411">
        <f t="shared" ref="AJ1055" si="3177">AJ1054</f>
        <v>0</v>
      </c>
      <c r="AK1055" s="411">
        <f t="shared" ref="AK1055" si="3178">AK1054</f>
        <v>0</v>
      </c>
      <c r="AL1055" s="411">
        <f t="shared" ref="AL1055" si="3179">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customHeight="1" outlineLevel="1">
      <c r="A1058" s="532"/>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80">Z1057</f>
        <v>0</v>
      </c>
      <c r="AA1058" s="411">
        <f t="shared" ref="AA1058" si="3181">AA1057</f>
        <v>0</v>
      </c>
      <c r="AB1058" s="411">
        <f t="shared" ref="AB1058" si="3182">AB1057</f>
        <v>0</v>
      </c>
      <c r="AC1058" s="411">
        <f t="shared" ref="AC1058" si="3183">AC1057</f>
        <v>0</v>
      </c>
      <c r="AD1058" s="411">
        <f t="shared" ref="AD1058" si="3184">AD1057</f>
        <v>0</v>
      </c>
      <c r="AE1058" s="411">
        <f t="shared" ref="AE1058" si="3185">AE1057</f>
        <v>0</v>
      </c>
      <c r="AF1058" s="411">
        <f t="shared" ref="AF1058" si="3186">AF1057</f>
        <v>0</v>
      </c>
      <c r="AG1058" s="411">
        <f t="shared" ref="AG1058" si="3187">AG1057</f>
        <v>0</v>
      </c>
      <c r="AH1058" s="411">
        <f t="shared" ref="AH1058" si="3188">AH1057</f>
        <v>0</v>
      </c>
      <c r="AI1058" s="411">
        <f t="shared" ref="AI1058" si="3189">AI1057</f>
        <v>0</v>
      </c>
      <c r="AJ1058" s="411">
        <f t="shared" ref="AJ1058" si="3190">AJ1057</f>
        <v>0</v>
      </c>
      <c r="AK1058" s="411">
        <f t="shared" ref="AK1058" si="3191">AK1057</f>
        <v>0</v>
      </c>
      <c r="AL1058" s="411">
        <f t="shared" ref="AL1058" si="3192">AL1057</f>
        <v>0</v>
      </c>
      <c r="AM1058" s="306"/>
    </row>
    <row r="1059" spans="1:39" ht="15"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customHeight="1" outlineLevel="1">
      <c r="A1060" s="532"/>
      <c r="B1060" s="288" t="s">
        <v>501</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193">Z1061</f>
        <v>0</v>
      </c>
      <c r="AA1062" s="411">
        <f t="shared" ref="AA1062" si="3194">AA1061</f>
        <v>0</v>
      </c>
      <c r="AB1062" s="411">
        <f t="shared" ref="AB1062" si="3195">AB1061</f>
        <v>0</v>
      </c>
      <c r="AC1062" s="411">
        <f t="shared" ref="AC1062" si="3196">AC1061</f>
        <v>0</v>
      </c>
      <c r="AD1062" s="411">
        <f t="shared" ref="AD1062" si="3197">AD1061</f>
        <v>0</v>
      </c>
      <c r="AE1062" s="411">
        <f t="shared" ref="AE1062" si="3198">AE1061</f>
        <v>0</v>
      </c>
      <c r="AF1062" s="411">
        <f t="shared" ref="AF1062" si="3199">AF1061</f>
        <v>0</v>
      </c>
      <c r="AG1062" s="411">
        <f t="shared" ref="AG1062" si="3200">AG1061</f>
        <v>0</v>
      </c>
      <c r="AH1062" s="411">
        <f t="shared" ref="AH1062" si="3201">AH1061</f>
        <v>0</v>
      </c>
      <c r="AI1062" s="411">
        <f t="shared" ref="AI1062" si="3202">AI1061</f>
        <v>0</v>
      </c>
      <c r="AJ1062" s="411">
        <f t="shared" ref="AJ1062" si="3203">AJ1061</f>
        <v>0</v>
      </c>
      <c r="AK1062" s="411">
        <f t="shared" ref="AK1062" si="3204">AK1061</f>
        <v>0</v>
      </c>
      <c r="AL1062" s="411">
        <f t="shared" ref="AL1062" si="3205">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06">Z1064</f>
        <v>0</v>
      </c>
      <c r="AA1065" s="411">
        <f t="shared" ref="AA1065" si="3207">AA1064</f>
        <v>0</v>
      </c>
      <c r="AB1065" s="411">
        <f t="shared" ref="AB1065" si="3208">AB1064</f>
        <v>0</v>
      </c>
      <c r="AC1065" s="411">
        <f t="shared" ref="AC1065" si="3209">AC1064</f>
        <v>0</v>
      </c>
      <c r="AD1065" s="411">
        <f t="shared" ref="AD1065" si="3210">AD1064</f>
        <v>0</v>
      </c>
      <c r="AE1065" s="411">
        <f t="shared" ref="AE1065" si="3211">AE1064</f>
        <v>0</v>
      </c>
      <c r="AF1065" s="411">
        <f t="shared" ref="AF1065" si="3212">AF1064</f>
        <v>0</v>
      </c>
      <c r="AG1065" s="411">
        <f t="shared" ref="AG1065" si="3213">AG1064</f>
        <v>0</v>
      </c>
      <c r="AH1065" s="411">
        <f t="shared" ref="AH1065" si="3214">AH1064</f>
        <v>0</v>
      </c>
      <c r="AI1065" s="411">
        <f t="shared" ref="AI1065" si="3215">AI1064</f>
        <v>0</v>
      </c>
      <c r="AJ1065" s="411">
        <f t="shared" ref="AJ1065" si="3216">AJ1064</f>
        <v>0</v>
      </c>
      <c r="AK1065" s="411">
        <f t="shared" ref="AK1065" si="3217">AK1064</f>
        <v>0</v>
      </c>
      <c r="AL1065" s="411">
        <f t="shared" ref="AL1065" si="3218">AL1064</f>
        <v>0</v>
      </c>
      <c r="AM1065" s="306"/>
    </row>
    <row r="1066" spans="1:39" ht="15"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customHeight="1" outlineLevel="1">
      <c r="A1068" s="532"/>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19">Z1067</f>
        <v>0</v>
      </c>
      <c r="AA1068" s="411">
        <f t="shared" ref="AA1068" si="3220">AA1067</f>
        <v>0</v>
      </c>
      <c r="AB1068" s="411">
        <f t="shared" ref="AB1068" si="3221">AB1067</f>
        <v>0</v>
      </c>
      <c r="AC1068" s="411">
        <f t="shared" ref="AC1068" si="3222">AC1067</f>
        <v>0</v>
      </c>
      <c r="AD1068" s="411">
        <f t="shared" ref="AD1068" si="3223">AD1067</f>
        <v>0</v>
      </c>
      <c r="AE1068" s="411">
        <f t="shared" ref="AE1068" si="3224">AE1067</f>
        <v>0</v>
      </c>
      <c r="AF1068" s="411">
        <f t="shared" ref="AF1068" si="3225">AF1067</f>
        <v>0</v>
      </c>
      <c r="AG1068" s="411">
        <f t="shared" ref="AG1068" si="3226">AG1067</f>
        <v>0</v>
      </c>
      <c r="AH1068" s="411">
        <f t="shared" ref="AH1068" si="3227">AH1067</f>
        <v>0</v>
      </c>
      <c r="AI1068" s="411">
        <f t="shared" ref="AI1068" si="3228">AI1067</f>
        <v>0</v>
      </c>
      <c r="AJ1068" s="411">
        <f t="shared" ref="AJ1068" si="3229">AJ1067</f>
        <v>0</v>
      </c>
      <c r="AK1068" s="411">
        <f t="shared" ref="AK1068" si="3230">AK1067</f>
        <v>0</v>
      </c>
      <c r="AL1068" s="411">
        <f t="shared" ref="AL1068" si="3231">AL1067</f>
        <v>0</v>
      </c>
      <c r="AM1068" s="306"/>
    </row>
    <row r="1069" spans="1:39" ht="15"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customHeight="1" outlineLevel="1">
      <c r="A1070" s="532"/>
      <c r="B1070" s="288" t="s">
        <v>502</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32">Z1071</f>
        <v>0</v>
      </c>
      <c r="AA1072" s="411">
        <f t="shared" ref="AA1072" si="3233">AA1071</f>
        <v>0</v>
      </c>
      <c r="AB1072" s="411">
        <f t="shared" ref="AB1072" si="3234">AB1071</f>
        <v>0</v>
      </c>
      <c r="AC1072" s="411">
        <f t="shared" ref="AC1072" si="3235">AC1071</f>
        <v>0</v>
      </c>
      <c r="AD1072" s="411">
        <f t="shared" ref="AD1072" si="3236">AD1071</f>
        <v>0</v>
      </c>
      <c r="AE1072" s="411">
        <f t="shared" ref="AE1072" si="3237">AE1071</f>
        <v>0</v>
      </c>
      <c r="AF1072" s="411">
        <f t="shared" ref="AF1072" si="3238">AF1071</f>
        <v>0</v>
      </c>
      <c r="AG1072" s="411">
        <f t="shared" ref="AG1072" si="3239">AG1071</f>
        <v>0</v>
      </c>
      <c r="AH1072" s="411">
        <f t="shared" ref="AH1072" si="3240">AH1071</f>
        <v>0</v>
      </c>
      <c r="AI1072" s="411">
        <f t="shared" ref="AI1072" si="3241">AI1071</f>
        <v>0</v>
      </c>
      <c r="AJ1072" s="411">
        <f t="shared" ref="AJ1072" si="3242">AJ1071</f>
        <v>0</v>
      </c>
      <c r="AK1072" s="411">
        <f t="shared" ref="AK1072" si="3243">AK1071</f>
        <v>0</v>
      </c>
      <c r="AL1072" s="411">
        <f t="shared" ref="AL1072" si="3244">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45">Z1074</f>
        <v>0</v>
      </c>
      <c r="AA1075" s="411">
        <f t="shared" ref="AA1075" si="3246">AA1074</f>
        <v>0</v>
      </c>
      <c r="AB1075" s="411">
        <f t="shared" ref="AB1075" si="3247">AB1074</f>
        <v>0</v>
      </c>
      <c r="AC1075" s="411">
        <f t="shared" ref="AC1075" si="3248">AC1074</f>
        <v>0</v>
      </c>
      <c r="AD1075" s="411">
        <f t="shared" ref="AD1075" si="3249">AD1074</f>
        <v>0</v>
      </c>
      <c r="AE1075" s="411">
        <f t="shared" ref="AE1075" si="3250">AE1074</f>
        <v>0</v>
      </c>
      <c r="AF1075" s="411">
        <f t="shared" ref="AF1075" si="3251">AF1074</f>
        <v>0</v>
      </c>
      <c r="AG1075" s="411">
        <f t="shared" ref="AG1075" si="3252">AG1074</f>
        <v>0</v>
      </c>
      <c r="AH1075" s="411">
        <f t="shared" ref="AH1075" si="3253">AH1074</f>
        <v>0</v>
      </c>
      <c r="AI1075" s="411">
        <f t="shared" ref="AI1075" si="3254">AI1074</f>
        <v>0</v>
      </c>
      <c r="AJ1075" s="411">
        <f t="shared" ref="AJ1075" si="3255">AJ1074</f>
        <v>0</v>
      </c>
      <c r="AK1075" s="411">
        <f t="shared" ref="AK1075" si="3256">AK1074</f>
        <v>0</v>
      </c>
      <c r="AL1075" s="411">
        <f t="shared" ref="AL1075" si="3257">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58">Z1077</f>
        <v>0</v>
      </c>
      <c r="AA1078" s="411">
        <f t="shared" ref="AA1078" si="3259">AA1077</f>
        <v>0</v>
      </c>
      <c r="AB1078" s="411">
        <f t="shared" ref="AB1078" si="3260">AB1077</f>
        <v>0</v>
      </c>
      <c r="AC1078" s="411">
        <f t="shared" ref="AC1078" si="3261">AC1077</f>
        <v>0</v>
      </c>
      <c r="AD1078" s="411">
        <f t="shared" ref="AD1078" si="3262">AD1077</f>
        <v>0</v>
      </c>
      <c r="AE1078" s="411">
        <f t="shared" ref="AE1078" si="3263">AE1077</f>
        <v>0</v>
      </c>
      <c r="AF1078" s="411">
        <f t="shared" ref="AF1078" si="3264">AF1077</f>
        <v>0</v>
      </c>
      <c r="AG1078" s="411">
        <f t="shared" ref="AG1078" si="3265">AG1077</f>
        <v>0</v>
      </c>
      <c r="AH1078" s="411">
        <f t="shared" ref="AH1078" si="3266">AH1077</f>
        <v>0</v>
      </c>
      <c r="AI1078" s="411">
        <f t="shared" ref="AI1078" si="3267">AI1077</f>
        <v>0</v>
      </c>
      <c r="AJ1078" s="411">
        <f t="shared" ref="AJ1078" si="3268">AJ1077</f>
        <v>0</v>
      </c>
      <c r="AK1078" s="411">
        <f t="shared" ref="AK1078" si="3269">AK1077</f>
        <v>0</v>
      </c>
      <c r="AL1078" s="411">
        <f t="shared" ref="AL1078" si="3270">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71">Z1080</f>
        <v>0</v>
      </c>
      <c r="AA1081" s="411">
        <f t="shared" ref="AA1081" si="3272">AA1080</f>
        <v>0</v>
      </c>
      <c r="AB1081" s="411">
        <f t="shared" ref="AB1081" si="3273">AB1080</f>
        <v>0</v>
      </c>
      <c r="AC1081" s="411">
        <f t="shared" ref="AC1081" si="3274">AC1080</f>
        <v>0</v>
      </c>
      <c r="AD1081" s="411">
        <f t="shared" ref="AD1081" si="3275">AD1080</f>
        <v>0</v>
      </c>
      <c r="AE1081" s="411">
        <f t="shared" ref="AE1081" si="3276">AE1080</f>
        <v>0</v>
      </c>
      <c r="AF1081" s="411">
        <f t="shared" ref="AF1081" si="3277">AF1080</f>
        <v>0</v>
      </c>
      <c r="AG1081" s="411">
        <f t="shared" ref="AG1081" si="3278">AG1080</f>
        <v>0</v>
      </c>
      <c r="AH1081" s="411">
        <f t="shared" ref="AH1081" si="3279">AH1080</f>
        <v>0</v>
      </c>
      <c r="AI1081" s="411">
        <f t="shared" ref="AI1081" si="3280">AI1080</f>
        <v>0</v>
      </c>
      <c r="AJ1081" s="411">
        <f t="shared" ref="AJ1081" si="3281">AJ1080</f>
        <v>0</v>
      </c>
      <c r="AK1081" s="411">
        <f t="shared" ref="AK1081" si="3282">AK1080</f>
        <v>0</v>
      </c>
      <c r="AL1081" s="411">
        <f t="shared" ref="AL1081" si="3283">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84">Z1083</f>
        <v>0</v>
      </c>
      <c r="AA1084" s="411">
        <f t="shared" ref="AA1084" si="3285">AA1083</f>
        <v>0</v>
      </c>
      <c r="AB1084" s="411">
        <f t="shared" ref="AB1084" si="3286">AB1083</f>
        <v>0</v>
      </c>
      <c r="AC1084" s="411">
        <f t="shared" ref="AC1084" si="3287">AC1083</f>
        <v>0</v>
      </c>
      <c r="AD1084" s="411">
        <f t="shared" ref="AD1084" si="3288">AD1083</f>
        <v>0</v>
      </c>
      <c r="AE1084" s="411">
        <f t="shared" ref="AE1084" si="3289">AE1083</f>
        <v>0</v>
      </c>
      <c r="AF1084" s="411">
        <f t="shared" ref="AF1084" si="3290">AF1083</f>
        <v>0</v>
      </c>
      <c r="AG1084" s="411">
        <f t="shared" ref="AG1084" si="3291">AG1083</f>
        <v>0</v>
      </c>
      <c r="AH1084" s="411">
        <f t="shared" ref="AH1084" si="3292">AH1083</f>
        <v>0</v>
      </c>
      <c r="AI1084" s="411">
        <f t="shared" ref="AI1084" si="3293">AI1083</f>
        <v>0</v>
      </c>
      <c r="AJ1084" s="411">
        <f t="shared" ref="AJ1084" si="3294">AJ1083</f>
        <v>0</v>
      </c>
      <c r="AK1084" s="411">
        <f t="shared" ref="AK1084" si="3295">AK1083</f>
        <v>0</v>
      </c>
      <c r="AL1084" s="411">
        <f t="shared" ref="AL1084" si="3296">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297">Z1086</f>
        <v>0</v>
      </c>
      <c r="AA1087" s="411">
        <f t="shared" ref="AA1087" si="3298">AA1086</f>
        <v>0</v>
      </c>
      <c r="AB1087" s="411">
        <f t="shared" ref="AB1087" si="3299">AB1086</f>
        <v>0</v>
      </c>
      <c r="AC1087" s="411">
        <f t="shared" ref="AC1087" si="3300">AC1086</f>
        <v>0</v>
      </c>
      <c r="AD1087" s="411">
        <f t="shared" ref="AD1087" si="3301">AD1086</f>
        <v>0</v>
      </c>
      <c r="AE1087" s="411">
        <f t="shared" ref="AE1087" si="3302">AE1086</f>
        <v>0</v>
      </c>
      <c r="AF1087" s="411">
        <f t="shared" ref="AF1087" si="3303">AF1086</f>
        <v>0</v>
      </c>
      <c r="AG1087" s="411">
        <f t="shared" ref="AG1087" si="3304">AG1086</f>
        <v>0</v>
      </c>
      <c r="AH1087" s="411">
        <f t="shared" ref="AH1087" si="3305">AH1086</f>
        <v>0</v>
      </c>
      <c r="AI1087" s="411">
        <f t="shared" ref="AI1087" si="3306">AI1086</f>
        <v>0</v>
      </c>
      <c r="AJ1087" s="411">
        <f t="shared" ref="AJ1087" si="3307">AJ1086</f>
        <v>0</v>
      </c>
      <c r="AK1087" s="411">
        <f t="shared" ref="AK1087" si="3308">AK1086</f>
        <v>0</v>
      </c>
      <c r="AL1087" s="411">
        <f t="shared" ref="AL1087" si="3309">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310">Z1089</f>
        <v>0</v>
      </c>
      <c r="AA1090" s="411">
        <f t="shared" ref="AA1090" si="3311">AA1089</f>
        <v>0</v>
      </c>
      <c r="AB1090" s="411">
        <f t="shared" ref="AB1090" si="3312">AB1089</f>
        <v>0</v>
      </c>
      <c r="AC1090" s="411">
        <f t="shared" ref="AC1090" si="3313">AC1089</f>
        <v>0</v>
      </c>
      <c r="AD1090" s="411">
        <f t="shared" ref="AD1090" si="3314">AD1089</f>
        <v>0</v>
      </c>
      <c r="AE1090" s="411">
        <f t="shared" ref="AE1090" si="3315">AE1089</f>
        <v>0</v>
      </c>
      <c r="AF1090" s="411">
        <f t="shared" ref="AF1090" si="3316">AF1089</f>
        <v>0</v>
      </c>
      <c r="AG1090" s="411">
        <f t="shared" ref="AG1090" si="3317">AG1089</f>
        <v>0</v>
      </c>
      <c r="AH1090" s="411">
        <f t="shared" ref="AH1090" si="3318">AH1089</f>
        <v>0</v>
      </c>
      <c r="AI1090" s="411">
        <f t="shared" ref="AI1090" si="3319">AI1089</f>
        <v>0</v>
      </c>
      <c r="AJ1090" s="411">
        <f t="shared" ref="AJ1090" si="3320">AJ1089</f>
        <v>0</v>
      </c>
      <c r="AK1090" s="411">
        <f t="shared" ref="AK1090" si="3321">AK1089</f>
        <v>0</v>
      </c>
      <c r="AL1090" s="411">
        <f t="shared" ref="AL1090" si="3322">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23">Z1092</f>
        <v>0</v>
      </c>
      <c r="AA1093" s="411">
        <f t="shared" ref="AA1093" si="3324">AA1092</f>
        <v>0</v>
      </c>
      <c r="AB1093" s="411">
        <f t="shared" ref="AB1093" si="3325">AB1092</f>
        <v>0</v>
      </c>
      <c r="AC1093" s="411">
        <f t="shared" ref="AC1093" si="3326">AC1092</f>
        <v>0</v>
      </c>
      <c r="AD1093" s="411">
        <f t="shared" ref="AD1093" si="3327">AD1092</f>
        <v>0</v>
      </c>
      <c r="AE1093" s="411">
        <f t="shared" ref="AE1093" si="3328">AE1092</f>
        <v>0</v>
      </c>
      <c r="AF1093" s="411">
        <f t="shared" ref="AF1093" si="3329">AF1092</f>
        <v>0</v>
      </c>
      <c r="AG1093" s="411">
        <f t="shared" ref="AG1093" si="3330">AG1092</f>
        <v>0</v>
      </c>
      <c r="AH1093" s="411">
        <f t="shared" ref="AH1093" si="3331">AH1092</f>
        <v>0</v>
      </c>
      <c r="AI1093" s="411">
        <f t="shared" ref="AI1093" si="3332">AI1092</f>
        <v>0</v>
      </c>
      <c r="AJ1093" s="411">
        <f t="shared" ref="AJ1093" si="3333">AJ1092</f>
        <v>0</v>
      </c>
      <c r="AK1093" s="411">
        <f t="shared" ref="AK1093" si="3334">AK1092</f>
        <v>0</v>
      </c>
      <c r="AL1093" s="411">
        <f t="shared" ref="AL1093" si="3335">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36">Z1095</f>
        <v>0</v>
      </c>
      <c r="AA1096" s="411">
        <f t="shared" ref="AA1096" si="3337">AA1095</f>
        <v>0</v>
      </c>
      <c r="AB1096" s="411">
        <f t="shared" ref="AB1096" si="3338">AB1095</f>
        <v>0</v>
      </c>
      <c r="AC1096" s="411">
        <f t="shared" ref="AC1096" si="3339">AC1095</f>
        <v>0</v>
      </c>
      <c r="AD1096" s="411">
        <f t="shared" ref="AD1096" si="3340">AD1095</f>
        <v>0</v>
      </c>
      <c r="AE1096" s="411">
        <f t="shared" ref="AE1096" si="3341">AE1095</f>
        <v>0</v>
      </c>
      <c r="AF1096" s="411">
        <f t="shared" ref="AF1096" si="3342">AF1095</f>
        <v>0</v>
      </c>
      <c r="AG1096" s="411">
        <f t="shared" ref="AG1096" si="3343">AG1095</f>
        <v>0</v>
      </c>
      <c r="AH1096" s="411">
        <f t="shared" ref="AH1096" si="3344">AH1095</f>
        <v>0</v>
      </c>
      <c r="AI1096" s="411">
        <f t="shared" ref="AI1096" si="3345">AI1095</f>
        <v>0</v>
      </c>
      <c r="AJ1096" s="411">
        <f t="shared" ref="AJ1096" si="3346">AJ1095</f>
        <v>0</v>
      </c>
      <c r="AK1096" s="411">
        <f t="shared" ref="AK1096" si="3347">AK1095</f>
        <v>0</v>
      </c>
      <c r="AL1096" s="411">
        <f t="shared" ref="AL1096" si="3348">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49">Z1098</f>
        <v>0</v>
      </c>
      <c r="AA1099" s="411">
        <f t="shared" ref="AA1099" si="3350">AA1098</f>
        <v>0</v>
      </c>
      <c r="AB1099" s="411">
        <f t="shared" ref="AB1099" si="3351">AB1098</f>
        <v>0</v>
      </c>
      <c r="AC1099" s="411">
        <f t="shared" ref="AC1099" si="3352">AC1098</f>
        <v>0</v>
      </c>
      <c r="AD1099" s="411">
        <f t="shared" ref="AD1099" si="3353">AD1098</f>
        <v>0</v>
      </c>
      <c r="AE1099" s="411">
        <f t="shared" ref="AE1099" si="3354">AE1098</f>
        <v>0</v>
      </c>
      <c r="AF1099" s="411">
        <f t="shared" ref="AF1099" si="3355">AF1098</f>
        <v>0</v>
      </c>
      <c r="AG1099" s="411">
        <f t="shared" ref="AG1099" si="3356">AG1098</f>
        <v>0</v>
      </c>
      <c r="AH1099" s="411">
        <f t="shared" ref="AH1099" si="3357">AH1098</f>
        <v>0</v>
      </c>
      <c r="AI1099" s="411">
        <f t="shared" ref="AI1099" si="3358">AI1098</f>
        <v>0</v>
      </c>
      <c r="AJ1099" s="411">
        <f t="shared" ref="AJ1099" si="3359">AJ1098</f>
        <v>0</v>
      </c>
      <c r="AK1099" s="411">
        <f t="shared" ref="AK1099" si="3360">AK1098</f>
        <v>0</v>
      </c>
      <c r="AL1099" s="411">
        <f t="shared" ref="AL1099" si="3361">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2.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62">Z1101</f>
        <v>0</v>
      </c>
      <c r="AA1102" s="411">
        <f t="shared" ref="AA1102" si="3363">AA1101</f>
        <v>0</v>
      </c>
      <c r="AB1102" s="411">
        <f t="shared" ref="AB1102" si="3364">AB1101</f>
        <v>0</v>
      </c>
      <c r="AC1102" s="411">
        <f t="shared" ref="AC1102" si="3365">AC1101</f>
        <v>0</v>
      </c>
      <c r="AD1102" s="411">
        <f t="shared" ref="AD1102" si="3366">AD1101</f>
        <v>0</v>
      </c>
      <c r="AE1102" s="411">
        <f t="shared" ref="AE1102" si="3367">AE1101</f>
        <v>0</v>
      </c>
      <c r="AF1102" s="411">
        <f t="shared" ref="AF1102" si="3368">AF1101</f>
        <v>0</v>
      </c>
      <c r="AG1102" s="411">
        <f t="shared" ref="AG1102" si="3369">AG1101</f>
        <v>0</v>
      </c>
      <c r="AH1102" s="411">
        <f t="shared" ref="AH1102" si="3370">AH1101</f>
        <v>0</v>
      </c>
      <c r="AI1102" s="411">
        <f t="shared" ref="AI1102" si="3371">AI1101</f>
        <v>0</v>
      </c>
      <c r="AJ1102" s="411">
        <f t="shared" ref="AJ1102" si="3372">AJ1101</f>
        <v>0</v>
      </c>
      <c r="AK1102" s="411">
        <f t="shared" ref="AK1102" si="3373">AK1101</f>
        <v>0</v>
      </c>
      <c r="AL1102" s="411">
        <f t="shared" ref="AL1102" si="3374">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75">Z1104</f>
        <v>0</v>
      </c>
      <c r="AA1105" s="411">
        <f t="shared" ref="AA1105" si="3376">AA1104</f>
        <v>0</v>
      </c>
      <c r="AB1105" s="411">
        <f t="shared" ref="AB1105" si="3377">AB1104</f>
        <v>0</v>
      </c>
      <c r="AC1105" s="411">
        <f t="shared" ref="AC1105" si="3378">AC1104</f>
        <v>0</v>
      </c>
      <c r="AD1105" s="411">
        <f t="shared" ref="AD1105" si="3379">AD1104</f>
        <v>0</v>
      </c>
      <c r="AE1105" s="411">
        <f t="shared" ref="AE1105" si="3380">AE1104</f>
        <v>0</v>
      </c>
      <c r="AF1105" s="411">
        <f t="shared" ref="AF1105" si="3381">AF1104</f>
        <v>0</v>
      </c>
      <c r="AG1105" s="411">
        <f t="shared" ref="AG1105" si="3382">AG1104</f>
        <v>0</v>
      </c>
      <c r="AH1105" s="411">
        <f t="shared" ref="AH1105" si="3383">AH1104</f>
        <v>0</v>
      </c>
      <c r="AI1105" s="411">
        <f t="shared" ref="AI1105" si="3384">AI1104</f>
        <v>0</v>
      </c>
      <c r="AJ1105" s="411">
        <f t="shared" ref="AJ1105" si="3385">AJ1104</f>
        <v>0</v>
      </c>
      <c r="AK1105" s="411">
        <f t="shared" ref="AK1105" si="3386">AK1104</f>
        <v>0</v>
      </c>
      <c r="AL1105" s="411">
        <f t="shared" ref="AL1105" si="3387">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75"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88">Z1107</f>
        <v>0</v>
      </c>
      <c r="AA1108" s="411">
        <f t="shared" ref="AA1108" si="3389">AA1107</f>
        <v>0</v>
      </c>
      <c r="AB1108" s="411">
        <f t="shared" ref="AB1108" si="3390">AB1107</f>
        <v>0</v>
      </c>
      <c r="AC1108" s="411">
        <f t="shared" ref="AC1108" si="3391">AC1107</f>
        <v>0</v>
      </c>
      <c r="AD1108" s="411">
        <f t="shared" ref="AD1108" si="3392">AD1107</f>
        <v>0</v>
      </c>
      <c r="AE1108" s="411">
        <f t="shared" ref="AE1108" si="3393">AE1107</f>
        <v>0</v>
      </c>
      <c r="AF1108" s="411">
        <f t="shared" ref="AF1108" si="3394">AF1107</f>
        <v>0</v>
      </c>
      <c r="AG1108" s="411">
        <f t="shared" ref="AG1108" si="3395">AG1107</f>
        <v>0</v>
      </c>
      <c r="AH1108" s="411">
        <f t="shared" ref="AH1108" si="3396">AH1107</f>
        <v>0</v>
      </c>
      <c r="AI1108" s="411">
        <f t="shared" ref="AI1108" si="3397">AI1107</f>
        <v>0</v>
      </c>
      <c r="AJ1108" s="411">
        <f t="shared" ref="AJ1108" si="3398">AJ1107</f>
        <v>0</v>
      </c>
      <c r="AK1108" s="411">
        <f t="shared" ref="AK1108" si="3399">AK1107</f>
        <v>0</v>
      </c>
      <c r="AL1108" s="411">
        <f t="shared" ref="AL1108" si="3400">AL1107</f>
        <v>0</v>
      </c>
      <c r="AM1108" s="306"/>
    </row>
    <row r="1109" spans="1:39" ht="15"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401">Z1110</f>
        <v>0</v>
      </c>
      <c r="AA1111" s="411">
        <f t="shared" ref="AA1111" si="3402">AA1110</f>
        <v>0</v>
      </c>
      <c r="AB1111" s="411">
        <f t="shared" ref="AB1111" si="3403">AB1110</f>
        <v>0</v>
      </c>
      <c r="AC1111" s="411">
        <f t="shared" ref="AC1111" si="3404">AC1110</f>
        <v>0</v>
      </c>
      <c r="AD1111" s="411">
        <f t="shared" ref="AD1111" si="3405">AD1110</f>
        <v>0</v>
      </c>
      <c r="AE1111" s="411">
        <f t="shared" ref="AE1111" si="3406">AE1110</f>
        <v>0</v>
      </c>
      <c r="AF1111" s="411">
        <f t="shared" ref="AF1111" si="3407">AF1110</f>
        <v>0</v>
      </c>
      <c r="AG1111" s="411">
        <f t="shared" ref="AG1111" si="3408">AG1110</f>
        <v>0</v>
      </c>
      <c r="AH1111" s="411">
        <f t="shared" ref="AH1111" si="3409">AH1110</f>
        <v>0</v>
      </c>
      <c r="AI1111" s="411">
        <f t="shared" ref="AI1111" si="3410">AI1110</f>
        <v>0</v>
      </c>
      <c r="AJ1111" s="411">
        <f t="shared" ref="AJ1111" si="3411">AJ1110</f>
        <v>0</v>
      </c>
      <c r="AK1111" s="411">
        <f t="shared" ref="AK1111" si="3412">AK1110</f>
        <v>0</v>
      </c>
      <c r="AL1111" s="411">
        <f t="shared" ref="AL1111" si="3413">AL1110</f>
        <v>0</v>
      </c>
      <c r="AM1111" s="306"/>
    </row>
    <row r="1112" spans="1:39" ht="15"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6">
      <c r="B1113" s="327" t="s">
        <v>347</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6">
      <c r="B1114" s="391" t="s">
        <v>348</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334349</v>
      </c>
      <c r="Z1114" s="392">
        <f>HLOOKUP(Z770,'2. LRAMVA Threshold'!$B$42:$Q$53,12,FALSE)</f>
        <v>206130.59399999998</v>
      </c>
      <c r="AA1114" s="392">
        <f>HLOOKUP(AA770,'2. LRAMVA Threshold'!$B$42:$Q$53,12,FALSE)</f>
        <v>44.569200000000002</v>
      </c>
      <c r="AB1114" s="392">
        <f>HLOOKUP(AB770,'2. LRAMVA Threshold'!$B$42:$Q$53,12,FALSE)</f>
        <v>418.43</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ht="15">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ht="15">
      <c r="B1116" s="324" t="s">
        <v>349</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3.3999999999999998E-3</v>
      </c>
      <c r="Z1116" s="341">
        <f>HLOOKUP(Z$35,'3.  Distribution Rates'!$C$122:$P$133,12,FALSE)</f>
        <v>1.12E-2</v>
      </c>
      <c r="AA1116" s="341">
        <f>HLOOKUP(AA$35,'3.  Distribution Rates'!$C$122:$P$133,12,FALSE)</f>
        <v>2.2932000000000001</v>
      </c>
      <c r="AB1116" s="341">
        <f>HLOOKUP(AB$35,'3.  Distribution Rates'!$C$122:$P$133,12,FALSE)</f>
        <v>13.048999999999999</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ht="15">
      <c r="B1117" s="324" t="s">
        <v>353</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9">
        <f t="shared" ref="AM1117:AM1126" si="3414">SUM(Y1117:AL1117)</f>
        <v>0</v>
      </c>
    </row>
    <row r="1118" spans="1:39" ht="15">
      <c r="B1118" s="324" t="s">
        <v>354</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9">
        <f t="shared" si="3414"/>
        <v>0</v>
      </c>
    </row>
    <row r="1119" spans="1:39" ht="15">
      <c r="B1119" s="324" t="s">
        <v>355</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9">
        <f t="shared" si="3414"/>
        <v>0</v>
      </c>
    </row>
    <row r="1120" spans="1:39" ht="15">
      <c r="B1120" s="324" t="s">
        <v>356</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9">
        <f t="shared" si="3414"/>
        <v>0</v>
      </c>
    </row>
    <row r="1121" spans="2:39" ht="15">
      <c r="B1121" s="324" t="s">
        <v>357</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15">Y212*Y1116</f>
        <v>0</v>
      </c>
      <c r="Z1121" s="378">
        <f t="shared" si="3415"/>
        <v>0</v>
      </c>
      <c r="AA1121" s="378">
        <f t="shared" si="3415"/>
        <v>0</v>
      </c>
      <c r="AB1121" s="378">
        <f t="shared" si="3415"/>
        <v>0</v>
      </c>
      <c r="AC1121" s="378">
        <f t="shared" si="3415"/>
        <v>0</v>
      </c>
      <c r="AD1121" s="378">
        <f t="shared" si="3415"/>
        <v>0</v>
      </c>
      <c r="AE1121" s="378">
        <f t="shared" si="3415"/>
        <v>0</v>
      </c>
      <c r="AF1121" s="378">
        <f t="shared" si="3415"/>
        <v>0</v>
      </c>
      <c r="AG1121" s="378">
        <f t="shared" si="3415"/>
        <v>0</v>
      </c>
      <c r="AH1121" s="378">
        <f t="shared" si="3415"/>
        <v>0</v>
      </c>
      <c r="AI1121" s="378">
        <f t="shared" si="3415"/>
        <v>0</v>
      </c>
      <c r="AJ1121" s="378">
        <f t="shared" si="3415"/>
        <v>0</v>
      </c>
      <c r="AK1121" s="378">
        <f t="shared" si="3415"/>
        <v>0</v>
      </c>
      <c r="AL1121" s="378">
        <f t="shared" si="3415"/>
        <v>0</v>
      </c>
      <c r="AM1121" s="629">
        <f t="shared" si="3414"/>
        <v>0</v>
      </c>
    </row>
    <row r="1122" spans="2:39" ht="15">
      <c r="B1122" s="324" t="s">
        <v>358</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Y395*Y1116</f>
        <v>1237.3517999999999</v>
      </c>
      <c r="Z1122" s="378">
        <f t="shared" ref="Z1122:AL1122" si="3416">Z395*Z1116</f>
        <v>2540.4129631999999</v>
      </c>
      <c r="AA1122" s="378">
        <f t="shared" si="3416"/>
        <v>139.63111344000001</v>
      </c>
      <c r="AB1122" s="378">
        <f t="shared" si="3416"/>
        <v>0</v>
      </c>
      <c r="AC1122" s="378">
        <f t="shared" si="3416"/>
        <v>0</v>
      </c>
      <c r="AD1122" s="378">
        <f t="shared" si="3416"/>
        <v>0</v>
      </c>
      <c r="AE1122" s="378">
        <f t="shared" si="3416"/>
        <v>0</v>
      </c>
      <c r="AF1122" s="378">
        <f t="shared" si="3416"/>
        <v>0</v>
      </c>
      <c r="AG1122" s="378">
        <f t="shared" si="3416"/>
        <v>0</v>
      </c>
      <c r="AH1122" s="378">
        <f t="shared" si="3416"/>
        <v>0</v>
      </c>
      <c r="AI1122" s="378">
        <f t="shared" si="3416"/>
        <v>0</v>
      </c>
      <c r="AJ1122" s="378">
        <f t="shared" si="3416"/>
        <v>0</v>
      </c>
      <c r="AK1122" s="378">
        <f t="shared" si="3416"/>
        <v>0</v>
      </c>
      <c r="AL1122" s="378">
        <f t="shared" si="3416"/>
        <v>0</v>
      </c>
      <c r="AM1122" s="629">
        <f t="shared" si="3414"/>
        <v>3917.3958766399996</v>
      </c>
    </row>
    <row r="1123" spans="2:39" ht="15">
      <c r="B1123" s="324" t="s">
        <v>359</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17">Y581*Y1116</f>
        <v>2333.9733714763042</v>
      </c>
      <c r="Z1123" s="378">
        <f t="shared" si="3417"/>
        <v>7827.2109628618118</v>
      </c>
      <c r="AA1123" s="378">
        <f t="shared" si="3417"/>
        <v>1288.7909051407403</v>
      </c>
      <c r="AB1123" s="378">
        <f t="shared" si="3417"/>
        <v>0</v>
      </c>
      <c r="AC1123" s="378">
        <f t="shared" si="3417"/>
        <v>0</v>
      </c>
      <c r="AD1123" s="378">
        <f t="shared" si="3417"/>
        <v>0</v>
      </c>
      <c r="AE1123" s="378">
        <f t="shared" si="3417"/>
        <v>0</v>
      </c>
      <c r="AF1123" s="378">
        <f t="shared" si="3417"/>
        <v>0</v>
      </c>
      <c r="AG1123" s="378">
        <f t="shared" si="3417"/>
        <v>0</v>
      </c>
      <c r="AH1123" s="378">
        <f t="shared" si="3417"/>
        <v>0</v>
      </c>
      <c r="AI1123" s="378">
        <f t="shared" si="3417"/>
        <v>0</v>
      </c>
      <c r="AJ1123" s="378">
        <f t="shared" si="3417"/>
        <v>0</v>
      </c>
      <c r="AK1123" s="378">
        <f t="shared" si="3417"/>
        <v>0</v>
      </c>
      <c r="AL1123" s="378">
        <f t="shared" si="3417"/>
        <v>0</v>
      </c>
      <c r="AM1123" s="629">
        <f t="shared" si="3414"/>
        <v>11449.975239478856</v>
      </c>
    </row>
    <row r="1124" spans="2:39" ht="15">
      <c r="B1124" s="324" t="s">
        <v>360</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18">Y764*Y1116</f>
        <v>555.0790398271472</v>
      </c>
      <c r="Z1124" s="378">
        <f t="shared" si="3418"/>
        <v>1776.816396786726</v>
      </c>
      <c r="AA1124" s="378">
        <f t="shared" si="3418"/>
        <v>2563.5001366883725</v>
      </c>
      <c r="AB1124" s="378">
        <f t="shared" si="3418"/>
        <v>0</v>
      </c>
      <c r="AC1124" s="378">
        <f t="shared" si="3418"/>
        <v>0</v>
      </c>
      <c r="AD1124" s="378">
        <f t="shared" si="3418"/>
        <v>0</v>
      </c>
      <c r="AE1124" s="378">
        <f t="shared" si="3418"/>
        <v>0</v>
      </c>
      <c r="AF1124" s="378">
        <f t="shared" si="3418"/>
        <v>0</v>
      </c>
      <c r="AG1124" s="378">
        <f t="shared" si="3418"/>
        <v>0</v>
      </c>
      <c r="AH1124" s="378">
        <f t="shared" si="3418"/>
        <v>0</v>
      </c>
      <c r="AI1124" s="378">
        <f t="shared" si="3418"/>
        <v>0</v>
      </c>
      <c r="AJ1124" s="378">
        <f t="shared" si="3418"/>
        <v>0</v>
      </c>
      <c r="AK1124" s="378">
        <f t="shared" si="3418"/>
        <v>0</v>
      </c>
      <c r="AL1124" s="378">
        <f t="shared" si="3418"/>
        <v>0</v>
      </c>
      <c r="AM1124" s="629">
        <f t="shared" si="3414"/>
        <v>4895.3955733022458</v>
      </c>
    </row>
    <row r="1125" spans="2:39" ht="15">
      <c r="B1125" s="324" t="s">
        <v>361</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19">Y947*Y1116</f>
        <v>0</v>
      </c>
      <c r="Z1125" s="378">
        <f t="shared" si="3419"/>
        <v>46.984000000000002</v>
      </c>
      <c r="AA1125" s="378">
        <f t="shared" si="3419"/>
        <v>0</v>
      </c>
      <c r="AB1125" s="378">
        <f t="shared" si="3419"/>
        <v>0</v>
      </c>
      <c r="AC1125" s="378">
        <f t="shared" si="3419"/>
        <v>0</v>
      </c>
      <c r="AD1125" s="378">
        <f t="shared" si="3419"/>
        <v>0</v>
      </c>
      <c r="AE1125" s="378">
        <f t="shared" si="3419"/>
        <v>0</v>
      </c>
      <c r="AF1125" s="378">
        <f t="shared" si="3419"/>
        <v>0</v>
      </c>
      <c r="AG1125" s="378">
        <f t="shared" si="3419"/>
        <v>0</v>
      </c>
      <c r="AH1125" s="378">
        <f t="shared" si="3419"/>
        <v>0</v>
      </c>
      <c r="AI1125" s="378">
        <f t="shared" si="3419"/>
        <v>0</v>
      </c>
      <c r="AJ1125" s="378">
        <f t="shared" si="3419"/>
        <v>0</v>
      </c>
      <c r="AK1125" s="378">
        <f t="shared" si="3419"/>
        <v>0</v>
      </c>
      <c r="AL1125" s="378">
        <f t="shared" si="3419"/>
        <v>0</v>
      </c>
      <c r="AM1125" s="629">
        <f t="shared" si="3414"/>
        <v>46.984000000000002</v>
      </c>
    </row>
    <row r="1126" spans="2:39" ht="15">
      <c r="B1126" s="324" t="s">
        <v>362</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420">AA1113*AA1116</f>
        <v>0</v>
      </c>
      <c r="AB1126" s="378">
        <f t="shared" si="3420"/>
        <v>0</v>
      </c>
      <c r="AC1126" s="378">
        <f t="shared" si="3420"/>
        <v>0</v>
      </c>
      <c r="AD1126" s="378">
        <f t="shared" si="3420"/>
        <v>0</v>
      </c>
      <c r="AE1126" s="378">
        <f t="shared" si="3420"/>
        <v>0</v>
      </c>
      <c r="AF1126" s="378">
        <f t="shared" si="3420"/>
        <v>0</v>
      </c>
      <c r="AG1126" s="378">
        <f t="shared" si="3420"/>
        <v>0</v>
      </c>
      <c r="AH1126" s="378">
        <f t="shared" si="3420"/>
        <v>0</v>
      </c>
      <c r="AI1126" s="378">
        <f t="shared" si="3420"/>
        <v>0</v>
      </c>
      <c r="AJ1126" s="378">
        <f t="shared" si="3420"/>
        <v>0</v>
      </c>
      <c r="AK1126" s="378">
        <f t="shared" si="3420"/>
        <v>0</v>
      </c>
      <c r="AL1126" s="378">
        <f t="shared" si="3420"/>
        <v>0</v>
      </c>
      <c r="AM1126" s="629">
        <f t="shared" si="3414"/>
        <v>0</v>
      </c>
    </row>
    <row r="1127" spans="2:39" ht="15.6">
      <c r="B1127" s="349" t="s">
        <v>352</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4126.4042113034511</v>
      </c>
      <c r="Z1127" s="346">
        <f t="shared" ref="Z1127:AE1127" si="3421">SUM(Z1117:Z1126)</f>
        <v>12191.424322848537</v>
      </c>
      <c r="AA1127" s="346">
        <f t="shared" si="3421"/>
        <v>3991.9221552691129</v>
      </c>
      <c r="AB1127" s="346">
        <f t="shared" si="3421"/>
        <v>0</v>
      </c>
      <c r="AC1127" s="346">
        <f t="shared" si="3421"/>
        <v>0</v>
      </c>
      <c r="AD1127" s="346">
        <f t="shared" si="3421"/>
        <v>0</v>
      </c>
      <c r="AE1127" s="346">
        <f t="shared" si="3421"/>
        <v>0</v>
      </c>
      <c r="AF1127" s="346">
        <f>SUM(AF1117:AF1126)</f>
        <v>0</v>
      </c>
      <c r="AG1127" s="346">
        <f t="shared" ref="AG1127:AL1127" si="3422">SUM(AG1117:AG1126)</f>
        <v>0</v>
      </c>
      <c r="AH1127" s="346">
        <f t="shared" si="3422"/>
        <v>0</v>
      </c>
      <c r="AI1127" s="346">
        <f t="shared" si="3422"/>
        <v>0</v>
      </c>
      <c r="AJ1127" s="346">
        <f t="shared" si="3422"/>
        <v>0</v>
      </c>
      <c r="AK1127" s="346">
        <f t="shared" si="3422"/>
        <v>0</v>
      </c>
      <c r="AL1127" s="346">
        <f t="shared" si="3422"/>
        <v>0</v>
      </c>
      <c r="AM1127" s="407">
        <f>SUM(AM1117:AM1126)</f>
        <v>20309.7506894211</v>
      </c>
    </row>
    <row r="1128" spans="2:39" ht="15.6">
      <c r="B1128" s="349" t="s">
        <v>351</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1136.7865999999999</v>
      </c>
      <c r="Z1128" s="347">
        <f t="shared" ref="Z1128:AE1128" si="3423">Z1114*Z1116</f>
        <v>2308.6626527999997</v>
      </c>
      <c r="AA1128" s="347">
        <f>AA1114*AA1116</f>
        <v>102.20608944000001</v>
      </c>
      <c r="AB1128" s="347">
        <f t="shared" si="3423"/>
        <v>5460.0930699999999</v>
      </c>
      <c r="AC1128" s="347">
        <f t="shared" si="3423"/>
        <v>0</v>
      </c>
      <c r="AD1128" s="347">
        <f t="shared" si="3423"/>
        <v>0</v>
      </c>
      <c r="AE1128" s="347">
        <f t="shared" si="3423"/>
        <v>0</v>
      </c>
      <c r="AF1128" s="347">
        <f t="shared" ref="AF1128:AL1128" si="3424">AF1114*AF1116</f>
        <v>0</v>
      </c>
      <c r="AG1128" s="347">
        <f t="shared" si="3424"/>
        <v>0</v>
      </c>
      <c r="AH1128" s="347">
        <f t="shared" si="3424"/>
        <v>0</v>
      </c>
      <c r="AI1128" s="347">
        <f t="shared" si="3424"/>
        <v>0</v>
      </c>
      <c r="AJ1128" s="347">
        <f t="shared" si="3424"/>
        <v>0</v>
      </c>
      <c r="AK1128" s="347">
        <f t="shared" si="3424"/>
        <v>0</v>
      </c>
      <c r="AL1128" s="347">
        <f t="shared" si="3424"/>
        <v>0</v>
      </c>
      <c r="AM1128" s="407">
        <f>SUM(Y1128:AL1128)</f>
        <v>9007.7484122400001</v>
      </c>
    </row>
    <row r="1129" spans="2:39" ht="15.6">
      <c r="B1129" s="349" t="s">
        <v>350</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11302.0022771811</v>
      </c>
    </row>
    <row r="1130" spans="2:39" ht="15">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582</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526</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0:C401"/>
    <mergeCell ref="E400:M400"/>
    <mergeCell ref="N400:N401"/>
    <mergeCell ref="B586:B587"/>
    <mergeCell ref="C586:C587"/>
    <mergeCell ref="E586:M586"/>
    <mergeCell ref="N586:N587"/>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5"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8" location="'5.  2015-2020 LRAM'!A1" display="Return to top" xr:uid="{00000000-0004-0000-0A00-000009000000}"/>
    <hyperlink ref="D951" location="'5.  2015-2020 LRAM'!A1" display="Return to top" xr:uid="{00000000-0004-0000-0A00-00000A000000}"/>
    <hyperlink ref="B1133"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66" zoomScaleNormal="100" workbookViewId="0">
      <selection activeCell="H175" sqref="H175"/>
    </sheetView>
  </sheetViews>
  <sheetFormatPr defaultColWidth="9" defaultRowHeight="14.4"/>
  <cols>
    <col min="1" max="1" width="4.5546875" style="12" customWidth="1"/>
    <col min="2" max="2" width="19.5546875" style="11" customWidth="1"/>
    <col min="3" max="3" width="31" style="12" customWidth="1"/>
    <col min="4" max="4" width="5" style="12" customWidth="1"/>
    <col min="5" max="5" width="14.33203125" style="12" customWidth="1"/>
    <col min="6" max="6" width="15" style="12" customWidth="1"/>
    <col min="7" max="7" width="11.441406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546875" style="12" customWidth="1"/>
    <col min="17" max="17" width="14" style="12" customWidth="1"/>
    <col min="18" max="18" width="15.5546875" style="12" customWidth="1"/>
    <col min="19" max="19" width="14" style="12" customWidth="1"/>
    <col min="20" max="22" width="15" style="12" customWidth="1"/>
    <col min="23" max="23" width="13.441406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58" t="s">
        <v>653</v>
      </c>
      <c r="D8" s="858"/>
      <c r="E8" s="858"/>
      <c r="F8" s="858"/>
      <c r="G8" s="858"/>
      <c r="H8" s="858"/>
      <c r="I8" s="858"/>
      <c r="J8" s="858"/>
      <c r="K8" s="858"/>
      <c r="L8" s="858"/>
      <c r="M8" s="858"/>
      <c r="N8" s="858"/>
      <c r="O8" s="858"/>
      <c r="P8" s="858"/>
      <c r="Q8" s="858"/>
      <c r="R8" s="858"/>
      <c r="S8" s="858"/>
      <c r="T8" s="105"/>
      <c r="U8" s="105"/>
      <c r="V8" s="105"/>
      <c r="W8" s="105"/>
    </row>
    <row r="9" spans="1:28" s="9" customFormat="1" ht="47.1" customHeight="1">
      <c r="B9" s="55"/>
      <c r="C9" s="821" t="s">
        <v>664</v>
      </c>
      <c r="D9" s="821"/>
      <c r="E9" s="821"/>
      <c r="F9" s="821"/>
      <c r="G9" s="821"/>
      <c r="H9" s="821"/>
      <c r="I9" s="821"/>
      <c r="J9" s="821"/>
      <c r="K9" s="821"/>
      <c r="L9" s="821"/>
      <c r="M9" s="821"/>
      <c r="N9" s="821"/>
      <c r="O9" s="821"/>
      <c r="P9" s="821"/>
      <c r="Q9" s="821"/>
      <c r="R9" s="821"/>
      <c r="S9" s="821"/>
      <c r="T9" s="105"/>
      <c r="U9" s="105"/>
      <c r="V9" s="105"/>
      <c r="W9" s="105"/>
    </row>
    <row r="10" spans="1:28" s="9" customFormat="1" ht="38.1" customHeight="1">
      <c r="B10" s="88"/>
      <c r="C10" s="842" t="s">
        <v>665</v>
      </c>
      <c r="D10" s="821"/>
      <c r="E10" s="821"/>
      <c r="F10" s="821"/>
      <c r="G10" s="821"/>
      <c r="H10" s="821"/>
      <c r="I10" s="821"/>
      <c r="J10" s="821"/>
      <c r="K10" s="821"/>
      <c r="L10" s="821"/>
      <c r="M10" s="821"/>
      <c r="N10" s="821"/>
      <c r="O10" s="821"/>
      <c r="P10" s="821"/>
      <c r="Q10" s="821"/>
      <c r="R10" s="821"/>
      <c r="S10" s="821"/>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7" t="s">
        <v>235</v>
      </c>
      <c r="C12" s="857"/>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1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1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5">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5">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35">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695</v>
      </c>
      <c r="C55" s="735">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696</v>
      </c>
      <c r="C56" s="735">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697</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698</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699</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723</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724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725</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0.82449732146513188</v>
      </c>
      <c r="J136" s="230">
        <f>(SUM('1.  LRAMVA Summary'!E$54:E$77)+SUM('1.  LRAMVA Summary'!E$78:E$79)*(MONTH($E136)-1)/12)*$H136</f>
        <v>1.7114436514464573</v>
      </c>
      <c r="K136" s="230">
        <f>(SUM('1.  LRAMVA Summary'!F$54:F$77)+SUM('1.  LRAMVA Summary'!F$78:F$79)*(MONTH($E136)-1)/12)*$H136</f>
        <v>0.65731884223193937</v>
      </c>
      <c r="L136" s="230">
        <f>(SUM('1.  LRAMVA Summary'!G$54:G$77)+SUM('1.  LRAMVA Summary'!G$78:G$79)*(MONTH($E136)-1)/12)*$H136</f>
        <v>0.35998299355575319</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3.5532428086992818</v>
      </c>
    </row>
    <row r="137" spans="2:23" s="9" customFormat="1">
      <c r="B137" s="66"/>
      <c r="E137" s="214">
        <v>43525</v>
      </c>
      <c r="F137" s="214" t="s">
        <v>186</v>
      </c>
      <c r="G137" s="215" t="s">
        <v>65</v>
      </c>
      <c r="H137" s="240">
        <f t="shared" si="75"/>
        <v>2.0416666666666669E-3</v>
      </c>
      <c r="I137" s="230">
        <f>(SUM('1.  LRAMVA Summary'!D$54:D$77)+SUM('1.  LRAMVA Summary'!D$78:D$79)*(MONTH($E137)-1)/12)*$H137</f>
        <v>1.6489946429302638</v>
      </c>
      <c r="J137" s="230">
        <f>(SUM('1.  LRAMVA Summary'!E$54:E$77)+SUM('1.  LRAMVA Summary'!E$78:E$79)*(MONTH($E137)-1)/12)*$H137</f>
        <v>3.4228873028929145</v>
      </c>
      <c r="K137" s="230">
        <f>(SUM('1.  LRAMVA Summary'!F$54:F$77)+SUM('1.  LRAMVA Summary'!F$78:F$79)*(MONTH($E137)-1)/12)*$H137</f>
        <v>1.3146376844638787</v>
      </c>
      <c r="L137" s="230">
        <f>(SUM('1.  LRAMVA Summary'!G$54:G$77)+SUM('1.  LRAMVA Summary'!G$78:G$79)*(MONTH($E137)-1)/12)*$H137</f>
        <v>0.71996598711150639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7.1064856173985635</v>
      </c>
    </row>
    <row r="138" spans="2:23" s="8" customFormat="1">
      <c r="B138" s="239"/>
      <c r="E138" s="214">
        <v>43556</v>
      </c>
      <c r="F138" s="214" t="s">
        <v>186</v>
      </c>
      <c r="G138" s="215" t="s">
        <v>66</v>
      </c>
      <c r="H138" s="240">
        <f>$C$48/12</f>
        <v>1.8166666666666667E-3</v>
      </c>
      <c r="I138" s="230">
        <f>(SUM('1.  LRAMVA Summary'!D$54:D$77)+SUM('1.  LRAMVA Summary'!D$78:D$79)*(MONTH($E138)-1)/12)*$H138</f>
        <v>2.200903054033454</v>
      </c>
      <c r="J138" s="230">
        <f>(SUM('1.  LRAMVA Summary'!E$54:E$77)+SUM('1.  LRAMVA Summary'!E$78:E$79)*(MONTH($E138)-1)/12)*$H138</f>
        <v>4.5685067267182982</v>
      </c>
      <c r="K138" s="230">
        <f>(SUM('1.  LRAMVA Summary'!F$54:F$77)+SUM('1.  LRAMVA Summary'!F$78:F$79)*(MONTH($E138)-1)/12)*$H138</f>
        <v>1.7546388686517889</v>
      </c>
      <c r="L138" s="230">
        <f>(SUM('1.  LRAMVA Summary'!G$54:G$77)+SUM('1.  LRAMVA Summary'!G$78:G$79)*(MONTH($E138)-1)/12)*$H138</f>
        <v>0.9609341950427045</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9.484982844446245</v>
      </c>
    </row>
    <row r="139" spans="2:23" s="9" customFormat="1">
      <c r="B139" s="66"/>
      <c r="E139" s="214">
        <v>43586</v>
      </c>
      <c r="F139" s="214" t="s">
        <v>186</v>
      </c>
      <c r="G139" s="215" t="s">
        <v>66</v>
      </c>
      <c r="H139" s="240">
        <f>$C$48/12</f>
        <v>1.8166666666666667E-3</v>
      </c>
      <c r="I139" s="230">
        <f>(SUM('1.  LRAMVA Summary'!D$54:D$77)+SUM('1.  LRAMVA Summary'!D$78:D$79)*(MONTH($E139)-1)/12)*$H139</f>
        <v>2.9345374053779385</v>
      </c>
      <c r="J139" s="230">
        <f>(SUM('1.  LRAMVA Summary'!E$54:E$77)+SUM('1.  LRAMVA Summary'!E$78:E$79)*(MONTH($E139)-1)/12)*$H139</f>
        <v>6.0913423022910642</v>
      </c>
      <c r="K139" s="230">
        <f>(SUM('1.  LRAMVA Summary'!F$54:F$77)+SUM('1.  LRAMVA Summary'!F$78:F$79)*(MONTH($E139)-1)/12)*$H139</f>
        <v>2.3395184915357188</v>
      </c>
      <c r="L139" s="230">
        <f>(SUM('1.  LRAMVA Summary'!G$54:G$77)+SUM('1.  LRAMVA Summary'!G$78:G$79)*(MONTH($E139)-1)/12)*$H139</f>
        <v>1.2812455933902727</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12.646643792594993</v>
      </c>
    </row>
    <row r="140" spans="2:23" s="9" customFormat="1">
      <c r="B140" s="66"/>
      <c r="E140" s="214">
        <v>43617</v>
      </c>
      <c r="F140" s="214" t="s">
        <v>186</v>
      </c>
      <c r="G140" s="215" t="s">
        <v>66</v>
      </c>
      <c r="H140" s="240">
        <f t="shared" ref="H140" si="77">$C$48/12</f>
        <v>1.8166666666666667E-3</v>
      </c>
      <c r="I140" s="230">
        <f>(SUM('1.  LRAMVA Summary'!D$54:D$77)+SUM('1.  LRAMVA Summary'!D$78:D$79)*(MONTH($E140)-1)/12)*$H140</f>
        <v>3.6681717567224235</v>
      </c>
      <c r="J140" s="230">
        <f>(SUM('1.  LRAMVA Summary'!E$54:E$77)+SUM('1.  LRAMVA Summary'!E$78:E$79)*(MONTH($E140)-1)/12)*$H140</f>
        <v>7.6141778778638312</v>
      </c>
      <c r="K140" s="230">
        <f>(SUM('1.  LRAMVA Summary'!F$54:F$77)+SUM('1.  LRAMVA Summary'!F$78:F$79)*(MONTH($E140)-1)/12)*$H140</f>
        <v>2.9243981144196485</v>
      </c>
      <c r="L140" s="230">
        <f>(SUM('1.  LRAMVA Summary'!G$54:G$77)+SUM('1.  LRAMVA Summary'!G$78:G$79)*(MONTH($E140)-1)/12)*$H140</f>
        <v>1.6015569917378407</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15.808304740743743</v>
      </c>
    </row>
    <row r="141" spans="2:23" s="9" customFormat="1">
      <c r="B141" s="66"/>
      <c r="E141" s="214">
        <v>43647</v>
      </c>
      <c r="F141" s="214" t="s">
        <v>186</v>
      </c>
      <c r="G141" s="215" t="s">
        <v>68</v>
      </c>
      <c r="H141" s="240">
        <f>$C$49/12</f>
        <v>1.8166666666666667E-3</v>
      </c>
      <c r="I141" s="230">
        <f>(SUM('1.  LRAMVA Summary'!D$54:D$77)+SUM('1.  LRAMVA Summary'!D$78:D$79)*(MONTH($E141)-1)/12)*$H141</f>
        <v>4.401806108066908</v>
      </c>
      <c r="J141" s="230">
        <f>(SUM('1.  LRAMVA Summary'!E$54:E$77)+SUM('1.  LRAMVA Summary'!E$78:E$79)*(MONTH($E141)-1)/12)*$H141</f>
        <v>9.1370134534365963</v>
      </c>
      <c r="K141" s="230">
        <f>(SUM('1.  LRAMVA Summary'!F$54:F$77)+SUM('1.  LRAMVA Summary'!F$78:F$79)*(MONTH($E141)-1)/12)*$H141</f>
        <v>3.5092777373035777</v>
      </c>
      <c r="L141" s="230">
        <f>(SUM('1.  LRAMVA Summary'!G$54:G$77)+SUM('1.  LRAMVA Summary'!G$78:G$79)*(MONTH($E141)-1)/12)*$H141</f>
        <v>1.921868390085409</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18.96996568889249</v>
      </c>
    </row>
    <row r="142" spans="2:23" s="9" customFormat="1">
      <c r="B142" s="66"/>
      <c r="E142" s="214">
        <v>43678</v>
      </c>
      <c r="F142" s="214" t="s">
        <v>186</v>
      </c>
      <c r="G142" s="215" t="s">
        <v>68</v>
      </c>
      <c r="H142" s="240">
        <f t="shared" ref="H142" si="78">$C$49/12</f>
        <v>1.8166666666666667E-3</v>
      </c>
      <c r="I142" s="230">
        <f>(SUM('1.  LRAMVA Summary'!D$54:D$77)+SUM('1.  LRAMVA Summary'!D$78:D$79)*(MONTH($E142)-1)/12)*$H142</f>
        <v>5.1354404594113925</v>
      </c>
      <c r="J142" s="230">
        <f>(SUM('1.  LRAMVA Summary'!E$54:E$77)+SUM('1.  LRAMVA Summary'!E$78:E$79)*(MONTH($E142)-1)/12)*$H142</f>
        <v>10.659849029009361</v>
      </c>
      <c r="K142" s="230">
        <f>(SUM('1.  LRAMVA Summary'!F$54:F$77)+SUM('1.  LRAMVA Summary'!F$78:F$79)*(MONTH($E142)-1)/12)*$H142</f>
        <v>4.0941573601875074</v>
      </c>
      <c r="L142" s="230">
        <f>(SUM('1.  LRAMVA Summary'!G$54:G$77)+SUM('1.  LRAMVA Summary'!G$78:G$79)*(MONTH($E142)-1)/12)*$H142</f>
        <v>2.2421797884329768</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22.131626637041236</v>
      </c>
    </row>
    <row r="143" spans="2:23" s="9" customFormat="1">
      <c r="B143" s="66"/>
      <c r="E143" s="214">
        <v>43709</v>
      </c>
      <c r="F143" s="214" t="s">
        <v>186</v>
      </c>
      <c r="G143" s="215" t="s">
        <v>68</v>
      </c>
      <c r="H143" s="240">
        <f>$C$49/12</f>
        <v>1.8166666666666667E-3</v>
      </c>
      <c r="I143" s="230">
        <f>(SUM('1.  LRAMVA Summary'!D$54:D$77)+SUM('1.  LRAMVA Summary'!D$78:D$79)*(MONTH($E143)-1)/12)*$H143</f>
        <v>5.869074810755877</v>
      </c>
      <c r="J143" s="230">
        <f>(SUM('1.  LRAMVA Summary'!E$54:E$77)+SUM('1.  LRAMVA Summary'!E$78:E$79)*(MONTH($E143)-1)/12)*$H143</f>
        <v>12.182684604582128</v>
      </c>
      <c r="K143" s="230">
        <f>(SUM('1.  LRAMVA Summary'!F$54:F$77)+SUM('1.  LRAMVA Summary'!F$78:F$79)*(MONTH($E143)-1)/12)*$H143</f>
        <v>4.6790369830714376</v>
      </c>
      <c r="L143" s="230">
        <f>(SUM('1.  LRAMVA Summary'!G$54:G$77)+SUM('1.  LRAMVA Summary'!G$78:G$79)*(MONTH($E143)-1)/12)*$H143</f>
        <v>2.5624911867805453</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25.293287585189987</v>
      </c>
    </row>
    <row r="144" spans="2:23" s="9" customFormat="1">
      <c r="B144" s="66"/>
      <c r="E144" s="214">
        <v>43739</v>
      </c>
      <c r="F144" s="214" t="s">
        <v>186</v>
      </c>
      <c r="G144" s="215" t="s">
        <v>69</v>
      </c>
      <c r="H144" s="240">
        <f>$C$50/12</f>
        <v>1.8166666666666667E-3</v>
      </c>
      <c r="I144" s="230">
        <f>(SUM('1.  LRAMVA Summary'!D$54:D$77)+SUM('1.  LRAMVA Summary'!D$78:D$79)*(MONTH($E144)-1)/12)*$H144</f>
        <v>6.6027091621003624</v>
      </c>
      <c r="J144" s="230">
        <f>(SUM('1.  LRAMVA Summary'!E$54:E$77)+SUM('1.  LRAMVA Summary'!E$78:E$79)*(MONTH($E144)-1)/12)*$H144</f>
        <v>13.705520180154894</v>
      </c>
      <c r="K144" s="230">
        <f>(SUM('1.  LRAMVA Summary'!F$54:F$77)+SUM('1.  LRAMVA Summary'!F$78:F$79)*(MONTH($E144)-1)/12)*$H144</f>
        <v>5.2639166059553668</v>
      </c>
      <c r="L144" s="230">
        <f>(SUM('1.  LRAMVA Summary'!G$54:G$77)+SUM('1.  LRAMVA Summary'!G$78:G$79)*(MONTH($E144)-1)/12)*$H144</f>
        <v>2.8828025851281134</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28.454948533338737</v>
      </c>
    </row>
    <row r="145" spans="2:23" s="9" customFormat="1">
      <c r="B145" s="66"/>
      <c r="E145" s="214">
        <v>43770</v>
      </c>
      <c r="F145" s="214" t="s">
        <v>186</v>
      </c>
      <c r="G145" s="215" t="s">
        <v>69</v>
      </c>
      <c r="H145" s="240">
        <f t="shared" ref="H145:H146" si="79">$C$50/12</f>
        <v>1.8166666666666667E-3</v>
      </c>
      <c r="I145" s="230">
        <f>(SUM('1.  LRAMVA Summary'!D$54:D$77)+SUM('1.  LRAMVA Summary'!D$78:D$79)*(MONTH($E145)-1)/12)*$H145</f>
        <v>7.3363435134448469</v>
      </c>
      <c r="J145" s="230">
        <f>(SUM('1.  LRAMVA Summary'!E$54:E$77)+SUM('1.  LRAMVA Summary'!E$78:E$79)*(MONTH($E145)-1)/12)*$H145</f>
        <v>15.228355755727662</v>
      </c>
      <c r="K145" s="230">
        <f>(SUM('1.  LRAMVA Summary'!F$54:F$77)+SUM('1.  LRAMVA Summary'!F$78:F$79)*(MONTH($E145)-1)/12)*$H145</f>
        <v>5.848796228839297</v>
      </c>
      <c r="L145" s="230">
        <f>(SUM('1.  LRAMVA Summary'!G$54:G$77)+SUM('1.  LRAMVA Summary'!G$78:G$79)*(MONTH($E145)-1)/12)*$H145</f>
        <v>3.2031139834756814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31.616609481487487</v>
      </c>
    </row>
    <row r="146" spans="2:23" s="9" customFormat="1">
      <c r="B146" s="66"/>
      <c r="E146" s="214">
        <v>43800</v>
      </c>
      <c r="F146" s="214" t="s">
        <v>186</v>
      </c>
      <c r="G146" s="215" t="s">
        <v>69</v>
      </c>
      <c r="H146" s="240">
        <f t="shared" si="79"/>
        <v>1.8166666666666667E-3</v>
      </c>
      <c r="I146" s="230">
        <f>(SUM('1.  LRAMVA Summary'!D$54:D$77)+SUM('1.  LRAMVA Summary'!D$78:D$79)*(MONTH($E146)-1)/12)*$H146</f>
        <v>8.0699778647893314</v>
      </c>
      <c r="J146" s="230">
        <f>(SUM('1.  LRAMVA Summary'!E$54:E$77)+SUM('1.  LRAMVA Summary'!E$78:E$79)*(MONTH($E146)-1)/12)*$H146</f>
        <v>16.751191331300426</v>
      </c>
      <c r="K146" s="230">
        <f>(SUM('1.  LRAMVA Summary'!F$54:F$77)+SUM('1.  LRAMVA Summary'!F$78:F$79)*(MONTH($E146)-1)/12)*$H146</f>
        <v>6.4336758517232262</v>
      </c>
      <c r="L146" s="230">
        <f>(SUM('1.  LRAMVA Summary'!G$54:G$77)+SUM('1.  LRAMVA Summary'!G$78:G$79)*(MONTH($E146)-1)/12)*$H146</f>
        <v>3.5234253818232495</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34.77827042963623</v>
      </c>
    </row>
    <row r="147" spans="2:23" s="9" customFormat="1" ht="15" thickBot="1">
      <c r="B147" s="66"/>
      <c r="E147" s="216" t="s">
        <v>469</v>
      </c>
      <c r="F147" s="216"/>
      <c r="G147" s="217"/>
      <c r="H147" s="218"/>
      <c r="I147" s="219">
        <f>SUM(I134:I146)</f>
        <v>48.692456099097924</v>
      </c>
      <c r="J147" s="219">
        <f>SUM(J134:J146)</f>
        <v>101.07297221542365</v>
      </c>
      <c r="K147" s="219">
        <f t="shared" ref="K147:O147" si="80">SUM(K134:K146)</f>
        <v>38.819372768383388</v>
      </c>
      <c r="L147" s="219">
        <f t="shared" si="80"/>
        <v>21.25956707656405</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209.84436815946901</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48.692456099097924</v>
      </c>
      <c r="J149" s="228">
        <f t="shared" ref="J149" si="82">J147+J148</f>
        <v>101.07297221542365</v>
      </c>
      <c r="K149" s="228">
        <f t="shared" ref="K149" si="83">K147+K148</f>
        <v>38.819372768383388</v>
      </c>
      <c r="L149" s="228">
        <f t="shared" ref="L149" si="84">L147+L148</f>
        <v>21.25956707656405</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209.84436815946901</v>
      </c>
    </row>
    <row r="150" spans="2:23" s="9" customFormat="1">
      <c r="B150" s="66"/>
      <c r="E150" s="214">
        <v>43831</v>
      </c>
      <c r="F150" s="214" t="s">
        <v>187</v>
      </c>
      <c r="G150" s="215" t="s">
        <v>65</v>
      </c>
      <c r="H150" s="240">
        <f>$C$51/12</f>
        <v>1.8166666666666667E-3</v>
      </c>
      <c r="I150" s="230">
        <f>(SUM('1.  LRAMVA Summary'!D$54:D$80)+SUM('1.  LRAMVA Summary'!D$81:D$82)*(MONTH($E150)-1)/12)*$H150</f>
        <v>8.8036122161338159</v>
      </c>
      <c r="J150" s="230">
        <f>(SUM('1.  LRAMVA Summary'!E$54:E$80)+SUM('1.  LRAMVA Summary'!E$81:E$82)*(MONTH($E150)-1)/12)*$H150</f>
        <v>18.274026906873193</v>
      </c>
      <c r="K150" s="230">
        <f>(SUM('1.  LRAMVA Summary'!F$54:F$80)+SUM('1.  LRAMVA Summary'!F$81:F$82)*(MONTH($E150)-1)/12)*$H150</f>
        <v>7.0185554746071555</v>
      </c>
      <c r="L150" s="230">
        <f>(SUM('1.  LRAMVA Summary'!G$54:G$80)+SUM('1.  LRAMVA Summary'!G$81:G$82)*(MONTH($E150)-1)/12)*$H150</f>
        <v>3.843736780170818</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37.93993137778498</v>
      </c>
    </row>
    <row r="151" spans="2:23" s="9" customFormat="1">
      <c r="B151" s="66"/>
      <c r="E151" s="214">
        <v>43862</v>
      </c>
      <c r="F151" s="214" t="s">
        <v>187</v>
      </c>
      <c r="G151" s="215" t="s">
        <v>65</v>
      </c>
      <c r="H151" s="240">
        <f t="shared" ref="H151:H152" si="88">$C$51/12</f>
        <v>1.8166666666666667E-3</v>
      </c>
      <c r="I151" s="230">
        <f>(SUM('1.  LRAMVA Summary'!D$54:D$80)+SUM('1.  LRAMVA Summary'!D$81:D$82)*(MONTH($E151)-1)/12)*$H151</f>
        <v>8.8036122161338159</v>
      </c>
      <c r="J151" s="230">
        <f>(SUM('1.  LRAMVA Summary'!E$54:E$80)+SUM('1.  LRAMVA Summary'!E$81:E$82)*(MONTH($E151)-1)/12)*$H151</f>
        <v>18.274026906873193</v>
      </c>
      <c r="K151" s="230">
        <f>(SUM('1.  LRAMVA Summary'!F$54:F$80)+SUM('1.  LRAMVA Summary'!F$81:F$82)*(MONTH($E151)-1)/12)*$H151</f>
        <v>7.0185554746071555</v>
      </c>
      <c r="L151" s="230">
        <f>(SUM('1.  LRAMVA Summary'!G$54:G$80)+SUM('1.  LRAMVA Summary'!G$81:G$82)*(MONTH($E151)-1)/12)*$H151</f>
        <v>3.843736780170818</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37.93993137778498</v>
      </c>
    </row>
    <row r="152" spans="2:23" s="9" customFormat="1">
      <c r="B152" s="66"/>
      <c r="E152" s="214">
        <v>43891</v>
      </c>
      <c r="F152" s="214" t="s">
        <v>187</v>
      </c>
      <c r="G152" s="215" t="s">
        <v>65</v>
      </c>
      <c r="H152" s="240">
        <f t="shared" si="88"/>
        <v>1.8166666666666667E-3</v>
      </c>
      <c r="I152" s="230">
        <f>(SUM('1.  LRAMVA Summary'!D$54:D$80)+SUM('1.  LRAMVA Summary'!D$81:D$82)*(MONTH($E152)-1)/12)*$H152</f>
        <v>8.8036122161338159</v>
      </c>
      <c r="J152" s="230">
        <f>(SUM('1.  LRAMVA Summary'!E$54:E$80)+SUM('1.  LRAMVA Summary'!E$81:E$82)*(MONTH($E152)-1)/12)*$H152</f>
        <v>18.274026906873193</v>
      </c>
      <c r="K152" s="230">
        <f>(SUM('1.  LRAMVA Summary'!F$54:F$80)+SUM('1.  LRAMVA Summary'!F$81:F$82)*(MONTH($E152)-1)/12)*$H152</f>
        <v>7.0185554746071555</v>
      </c>
      <c r="L152" s="230">
        <f>(SUM('1.  LRAMVA Summary'!G$54:G$80)+SUM('1.  LRAMVA Summary'!G$81:G$82)*(MONTH($E152)-1)/12)*$H152</f>
        <v>3.843736780170818</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37.93993137778498</v>
      </c>
    </row>
    <row r="153" spans="2:23" s="9" customFormat="1">
      <c r="B153" s="66"/>
      <c r="E153" s="214">
        <v>43922</v>
      </c>
      <c r="F153" s="214" t="s">
        <v>187</v>
      </c>
      <c r="G153" s="215" t="s">
        <v>66</v>
      </c>
      <c r="H153" s="240">
        <f>$C$52/12</f>
        <v>1.8166666666666667E-3</v>
      </c>
      <c r="I153" s="230">
        <f>(SUM('1.  LRAMVA Summary'!D$54:D$80)+SUM('1.  LRAMVA Summary'!D$81:D$82)*(MONTH($E153)-1)/12)*$H153</f>
        <v>8.8036122161338159</v>
      </c>
      <c r="J153" s="230">
        <f>(SUM('1.  LRAMVA Summary'!E$54:E$80)+SUM('1.  LRAMVA Summary'!E$81:E$82)*(MONTH($E153)-1)/12)*$H153</f>
        <v>18.274026906873193</v>
      </c>
      <c r="K153" s="230">
        <f>(SUM('1.  LRAMVA Summary'!F$54:F$80)+SUM('1.  LRAMVA Summary'!F$81:F$82)*(MONTH($E153)-1)/12)*$H153</f>
        <v>7.0185554746071555</v>
      </c>
      <c r="L153" s="230">
        <f>(SUM('1.  LRAMVA Summary'!G$54:G$80)+SUM('1.  LRAMVA Summary'!G$81:G$82)*(MONTH($E153)-1)/12)*$H153</f>
        <v>3.843736780170818</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37.93993137778498</v>
      </c>
    </row>
    <row r="154" spans="2:23" s="9" customFormat="1">
      <c r="B154" s="66"/>
      <c r="E154" s="214">
        <v>43952</v>
      </c>
      <c r="F154" s="214" t="s">
        <v>187</v>
      </c>
      <c r="G154" s="215" t="s">
        <v>66</v>
      </c>
      <c r="H154" s="240">
        <f>$C$52/12</f>
        <v>1.8166666666666667E-3</v>
      </c>
      <c r="I154" s="230">
        <f>(SUM('1.  LRAMVA Summary'!D$54:D$80)+SUM('1.  LRAMVA Summary'!D$81:D$82)*(MONTH($E154)-1)/12)*$H154</f>
        <v>8.8036122161338159</v>
      </c>
      <c r="J154" s="230">
        <f>(SUM('1.  LRAMVA Summary'!E$54:E$80)+SUM('1.  LRAMVA Summary'!E$81:E$82)*(MONTH($E154)-1)/12)*$H154</f>
        <v>18.274026906873193</v>
      </c>
      <c r="K154" s="230">
        <f>(SUM('1.  LRAMVA Summary'!F$54:F$80)+SUM('1.  LRAMVA Summary'!F$81:F$82)*(MONTH($E154)-1)/12)*$H154</f>
        <v>7.0185554746071555</v>
      </c>
      <c r="L154" s="230">
        <f>(SUM('1.  LRAMVA Summary'!G$54:G$80)+SUM('1.  LRAMVA Summary'!G$81:G$82)*(MONTH($E154)-1)/12)*$H154</f>
        <v>3.843736780170818</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37.93993137778498</v>
      </c>
    </row>
    <row r="155" spans="2:23" s="9" customFormat="1">
      <c r="B155" s="66"/>
      <c r="E155" s="214">
        <v>43983</v>
      </c>
      <c r="F155" s="214" t="s">
        <v>187</v>
      </c>
      <c r="G155" s="215" t="s">
        <v>66</v>
      </c>
      <c r="H155" s="240">
        <f>$C$52/12</f>
        <v>1.8166666666666667E-3</v>
      </c>
      <c r="I155" s="230">
        <f>(SUM('1.  LRAMVA Summary'!D$54:D$80)+SUM('1.  LRAMVA Summary'!D$81:D$82)*(MONTH($E155)-1)/12)*$H155</f>
        <v>8.8036122161338159</v>
      </c>
      <c r="J155" s="230">
        <f>(SUM('1.  LRAMVA Summary'!E$54:E$80)+SUM('1.  LRAMVA Summary'!E$81:E$82)*(MONTH($E155)-1)/12)*$H155</f>
        <v>18.274026906873193</v>
      </c>
      <c r="K155" s="230">
        <f>(SUM('1.  LRAMVA Summary'!F$54:F$80)+SUM('1.  LRAMVA Summary'!F$81:F$82)*(MONTH($E155)-1)/12)*$H155</f>
        <v>7.0185554746071555</v>
      </c>
      <c r="L155" s="230">
        <f>(SUM('1.  LRAMVA Summary'!G$54:G$80)+SUM('1.  LRAMVA Summary'!G$81:G$82)*(MONTH($E155)-1)/12)*$H155</f>
        <v>3.843736780170818</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37.93993137778498</v>
      </c>
    </row>
    <row r="156" spans="2:23" s="9" customFormat="1">
      <c r="B156" s="66"/>
      <c r="E156" s="214">
        <v>44013</v>
      </c>
      <c r="F156" s="214" t="s">
        <v>187</v>
      </c>
      <c r="G156" s="215" t="s">
        <v>68</v>
      </c>
      <c r="H156" s="240">
        <f>$C$53/12</f>
        <v>4.75E-4</v>
      </c>
      <c r="I156" s="230">
        <f>(SUM('1.  LRAMVA Summary'!D$54:D$80)+SUM('1.  LRAMVA Summary'!D$81:D$82)*(MONTH($E156)-1)/12)*$H156</f>
        <v>2.3018619097230619</v>
      </c>
      <c r="J156" s="230">
        <f>(SUM('1.  LRAMVA Summary'!E$54:E$80)+SUM('1.  LRAMVA Summary'!E$81:E$82)*(MONTH($E156)-1)/12)*$H156</f>
        <v>4.7780712554668439</v>
      </c>
      <c r="K156" s="230">
        <f>(SUM('1.  LRAMVA Summary'!F$54:F$80)+SUM('1.  LRAMVA Summary'!F$81:F$82)*(MONTH($E156)-1)/12)*$H156</f>
        <v>1.8351268901495774</v>
      </c>
      <c r="L156" s="230">
        <f>(SUM('1.  LRAMVA Summary'!G$54:G$80)+SUM('1.  LRAMVA Summary'!G$81:G$82)*(MONTH($E156)-1)/12)*$H156</f>
        <v>1.0050137452740211</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9.9200738006135047</v>
      </c>
    </row>
    <row r="157" spans="2:23" s="9" customFormat="1">
      <c r="B157" s="66"/>
      <c r="E157" s="214">
        <v>44044</v>
      </c>
      <c r="F157" s="214" t="s">
        <v>187</v>
      </c>
      <c r="G157" s="215" t="s">
        <v>68</v>
      </c>
      <c r="H157" s="240">
        <f>$C$53/12</f>
        <v>4.75E-4</v>
      </c>
      <c r="I157" s="230">
        <f>(SUM('1.  LRAMVA Summary'!D$54:D$80)+SUM('1.  LRAMVA Summary'!D$81:D$82)*(MONTH($E157)-1)/12)*$H157</f>
        <v>2.3018619097230619</v>
      </c>
      <c r="J157" s="230">
        <f>(SUM('1.  LRAMVA Summary'!E$54:E$80)+SUM('1.  LRAMVA Summary'!E$81:E$82)*(MONTH($E157)-1)/12)*$H157</f>
        <v>4.7780712554668439</v>
      </c>
      <c r="K157" s="230">
        <f>(SUM('1.  LRAMVA Summary'!F$54:F$80)+SUM('1.  LRAMVA Summary'!F$81:F$82)*(MONTH($E157)-1)/12)*$H157</f>
        <v>1.8351268901495774</v>
      </c>
      <c r="L157" s="230">
        <f>(SUM('1.  LRAMVA Summary'!G$54:G$80)+SUM('1.  LRAMVA Summary'!G$81:G$82)*(MONTH($E157)-1)/12)*$H157</f>
        <v>1.0050137452740211</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9.9200738006135047</v>
      </c>
    </row>
    <row r="158" spans="2:23" s="9" customFormat="1">
      <c r="B158" s="66"/>
      <c r="E158" s="214">
        <v>44075</v>
      </c>
      <c r="F158" s="214" t="s">
        <v>187</v>
      </c>
      <c r="G158" s="215" t="s">
        <v>68</v>
      </c>
      <c r="H158" s="240">
        <f>$C$53/12</f>
        <v>4.75E-4</v>
      </c>
      <c r="I158" s="230">
        <f>(SUM('1.  LRAMVA Summary'!D$54:D$80)+SUM('1.  LRAMVA Summary'!D$81:D$82)*(MONTH($E158)-1)/12)*$H158</f>
        <v>2.3018619097230619</v>
      </c>
      <c r="J158" s="230">
        <f>(SUM('1.  LRAMVA Summary'!E$54:E$80)+SUM('1.  LRAMVA Summary'!E$81:E$82)*(MONTH($E158)-1)/12)*$H158</f>
        <v>4.7780712554668439</v>
      </c>
      <c r="K158" s="230">
        <f>(SUM('1.  LRAMVA Summary'!F$54:F$80)+SUM('1.  LRAMVA Summary'!F$81:F$82)*(MONTH($E158)-1)/12)*$H158</f>
        <v>1.8351268901495774</v>
      </c>
      <c r="L158" s="230">
        <f>(SUM('1.  LRAMVA Summary'!G$54:G$80)+SUM('1.  LRAMVA Summary'!G$81:G$82)*(MONTH($E158)-1)/12)*$H158</f>
        <v>1.0050137452740211</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9.9200738006135047</v>
      </c>
    </row>
    <row r="159" spans="2:23" s="9" customFormat="1">
      <c r="B159" s="66"/>
      <c r="E159" s="214">
        <v>44105</v>
      </c>
      <c r="F159" s="214" t="s">
        <v>187</v>
      </c>
      <c r="G159" s="215" t="s">
        <v>69</v>
      </c>
      <c r="H159" s="240">
        <f>$C$54/12</f>
        <v>4.75E-4</v>
      </c>
      <c r="I159" s="230">
        <f>(SUM('1.  LRAMVA Summary'!D$54:D$80)+SUM('1.  LRAMVA Summary'!D$81:D$82)*(MONTH($E159)-1)/12)*$H159</f>
        <v>2.3018619097230619</v>
      </c>
      <c r="J159" s="230">
        <f>(SUM('1.  LRAMVA Summary'!E$54:E$80)+SUM('1.  LRAMVA Summary'!E$81:E$82)*(MONTH($E159)-1)/12)*$H159</f>
        <v>4.7780712554668439</v>
      </c>
      <c r="K159" s="230">
        <f>(SUM('1.  LRAMVA Summary'!F$54:F$80)+SUM('1.  LRAMVA Summary'!F$81:F$82)*(MONTH($E159)-1)/12)*$H159</f>
        <v>1.8351268901495774</v>
      </c>
      <c r="L159" s="230">
        <f>(SUM('1.  LRAMVA Summary'!G$54:G$80)+SUM('1.  LRAMVA Summary'!G$81:G$82)*(MONTH($E159)-1)/12)*$H159</f>
        <v>1.0050137452740211</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9.9200738006135047</v>
      </c>
    </row>
    <row r="160" spans="2:23" s="9" customFormat="1">
      <c r="B160" s="66"/>
      <c r="E160" s="214">
        <v>44136</v>
      </c>
      <c r="F160" s="214" t="s">
        <v>187</v>
      </c>
      <c r="G160" s="215" t="s">
        <v>69</v>
      </c>
      <c r="H160" s="240">
        <f>$C$54/12</f>
        <v>4.75E-4</v>
      </c>
      <c r="I160" s="230">
        <f>(SUM('1.  LRAMVA Summary'!D$54:D$80)+SUM('1.  LRAMVA Summary'!D$81:D$82)*(MONTH($E160)-1)/12)*$H160</f>
        <v>2.3018619097230619</v>
      </c>
      <c r="J160" s="230">
        <f>(SUM('1.  LRAMVA Summary'!E$54:E$80)+SUM('1.  LRAMVA Summary'!E$81:E$82)*(MONTH($E160)-1)/12)*$H160</f>
        <v>4.7780712554668439</v>
      </c>
      <c r="K160" s="230">
        <f>(SUM('1.  LRAMVA Summary'!F$54:F$80)+SUM('1.  LRAMVA Summary'!F$81:F$82)*(MONTH($E160)-1)/12)*$H160</f>
        <v>1.8351268901495774</v>
      </c>
      <c r="L160" s="230">
        <f>(SUM('1.  LRAMVA Summary'!G$54:G$80)+SUM('1.  LRAMVA Summary'!G$81:G$82)*(MONTH($E160)-1)/12)*$H160</f>
        <v>1.0050137452740211</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9.9200738006135047</v>
      </c>
    </row>
    <row r="161" spans="2:23" s="9" customFormat="1">
      <c r="B161" s="66"/>
      <c r="E161" s="214">
        <v>44166</v>
      </c>
      <c r="F161" s="214" t="s">
        <v>187</v>
      </c>
      <c r="G161" s="215" t="s">
        <v>69</v>
      </c>
      <c r="H161" s="240">
        <f>$C$54/12</f>
        <v>4.75E-4</v>
      </c>
      <c r="I161" s="230">
        <f>(SUM('1.  LRAMVA Summary'!D$54:D$80)+SUM('1.  LRAMVA Summary'!D$81:D$82)*(MONTH($E161)-1)/12)*$H161</f>
        <v>2.3018619097230619</v>
      </c>
      <c r="J161" s="230">
        <f>(SUM('1.  LRAMVA Summary'!E$54:E$80)+SUM('1.  LRAMVA Summary'!E$81:E$82)*(MONTH($E161)-1)/12)*$H161</f>
        <v>4.7780712554668439</v>
      </c>
      <c r="K161" s="230">
        <f>(SUM('1.  LRAMVA Summary'!F$54:F$80)+SUM('1.  LRAMVA Summary'!F$81:F$82)*(MONTH($E161)-1)/12)*$H161</f>
        <v>1.8351268901495774</v>
      </c>
      <c r="L161" s="230">
        <f>(SUM('1.  LRAMVA Summary'!G$54:G$80)+SUM('1.  LRAMVA Summary'!G$81:G$82)*(MONTH($E161)-1)/12)*$H161</f>
        <v>1.0050137452740211</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9.9200738006135047</v>
      </c>
    </row>
    <row r="162" spans="2:23" s="9" customFormat="1" ht="15" thickBot="1">
      <c r="B162" s="66"/>
      <c r="E162" s="216" t="s">
        <v>470</v>
      </c>
      <c r="F162" s="216"/>
      <c r="G162" s="217"/>
      <c r="H162" s="218"/>
      <c r="I162" s="219">
        <f>SUM(I149:I161)</f>
        <v>115.32530085423916</v>
      </c>
      <c r="J162" s="219">
        <f>SUM(J149:J161)</f>
        <v>239.38556118946383</v>
      </c>
      <c r="K162" s="219">
        <f t="shared" ref="K162:O162" si="90">SUM(K149:K161)</f>
        <v>91.941466956923804</v>
      </c>
      <c r="L162" s="219">
        <f t="shared" si="90"/>
        <v>50.352070229233071</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497.0043992298601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703</v>
      </c>
      <c r="F164" s="225"/>
      <c r="G164" s="226"/>
      <c r="H164" s="227"/>
      <c r="I164" s="228">
        <f>I162+I163</f>
        <v>115.32530085423916</v>
      </c>
      <c r="J164" s="228">
        <f t="shared" ref="J164:U164" si="92">J162+J163</f>
        <v>239.38556118946383</v>
      </c>
      <c r="K164" s="228">
        <f t="shared" si="92"/>
        <v>91.941466956923804</v>
      </c>
      <c r="L164" s="228">
        <f t="shared" si="92"/>
        <v>50.352070229233071</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497.0043992298601</v>
      </c>
    </row>
    <row r="165" spans="2:23">
      <c r="E165" s="214">
        <v>44197</v>
      </c>
      <c r="F165" s="214" t="s">
        <v>709</v>
      </c>
      <c r="G165" s="215" t="s">
        <v>65</v>
      </c>
      <c r="H165" s="240">
        <f>$C$55/12</f>
        <v>4.75E-4</v>
      </c>
      <c r="I165" s="230">
        <f>(SUM('1.  LRAMVA Summary'!D$54:D$80)+SUM('1.  LRAMVA Summary'!D$81:D$82)*(MONTH($E165)-1)/12)*$H165</f>
        <v>2.3018619097230619</v>
      </c>
      <c r="J165" s="230">
        <f>(SUM('1.  LRAMVA Summary'!E$54:E$80)+SUM('1.  LRAMVA Summary'!E$81:E$82)*(MONTH($E165)-1)/12)*$H165</f>
        <v>4.7780712554668439</v>
      </c>
      <c r="K165" s="230">
        <f>(SUM('1.  LRAMVA Summary'!F$54:F$80)+SUM('1.  LRAMVA Summary'!F$81:F$82)*(MONTH($E165)-1)/12)*$H165</f>
        <v>1.8351268901495774</v>
      </c>
      <c r="L165" s="230">
        <f>(SUM('1.  LRAMVA Summary'!G$54:G$80)+SUM('1.  LRAMVA Summary'!G$81:G$82)*(MONTH($E165)-1)/12)*$H165</f>
        <v>1.0050137452740211</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9.9200738006135047</v>
      </c>
    </row>
    <row r="166" spans="2:23">
      <c r="E166" s="214">
        <v>44228</v>
      </c>
      <c r="F166" s="214" t="s">
        <v>709</v>
      </c>
      <c r="G166" s="215" t="s">
        <v>65</v>
      </c>
      <c r="H166" s="240">
        <f t="shared" ref="H166:H167" si="93">$C$55/12</f>
        <v>4.75E-4</v>
      </c>
      <c r="I166" s="230">
        <f>(SUM('1.  LRAMVA Summary'!D$54:D$80)+SUM('1.  LRAMVA Summary'!D$81:D$82)*(MONTH($E166)-1)/12)*$H166</f>
        <v>2.3018619097230619</v>
      </c>
      <c r="J166" s="230">
        <f>(SUM('1.  LRAMVA Summary'!E$54:E$80)+SUM('1.  LRAMVA Summary'!E$81:E$82)*(MONTH($E166)-1)/12)*$H166</f>
        <v>4.7780712554668439</v>
      </c>
      <c r="K166" s="230">
        <f>(SUM('1.  LRAMVA Summary'!F$54:F$80)+SUM('1.  LRAMVA Summary'!F$81:F$82)*(MONTH($E166)-1)/12)*$H166</f>
        <v>1.8351268901495774</v>
      </c>
      <c r="L166" s="230">
        <f>(SUM('1.  LRAMVA Summary'!G$54:G$80)+SUM('1.  LRAMVA Summary'!G$81:G$82)*(MONTH($E166)-1)/12)*$H166</f>
        <v>1.0050137452740211</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9.9200738006135047</v>
      </c>
    </row>
    <row r="167" spans="2:23">
      <c r="E167" s="214">
        <v>44256</v>
      </c>
      <c r="F167" s="214" t="s">
        <v>709</v>
      </c>
      <c r="G167" s="215" t="s">
        <v>65</v>
      </c>
      <c r="H167" s="240">
        <f t="shared" si="93"/>
        <v>4.75E-4</v>
      </c>
      <c r="I167" s="230">
        <f>(SUM('1.  LRAMVA Summary'!D$54:D$80)+SUM('1.  LRAMVA Summary'!D$81:D$82)*(MONTH($E167)-1)/12)*$H167</f>
        <v>2.3018619097230619</v>
      </c>
      <c r="J167" s="230">
        <f>(SUM('1.  LRAMVA Summary'!E$54:E$80)+SUM('1.  LRAMVA Summary'!E$81:E$82)*(MONTH($E167)-1)/12)*$H167</f>
        <v>4.7780712554668439</v>
      </c>
      <c r="K167" s="230">
        <f>(SUM('1.  LRAMVA Summary'!F$54:F$80)+SUM('1.  LRAMVA Summary'!F$81:F$82)*(MONTH($E167)-1)/12)*$H167</f>
        <v>1.8351268901495774</v>
      </c>
      <c r="L167" s="230">
        <f>(SUM('1.  LRAMVA Summary'!G$54:G$80)+SUM('1.  LRAMVA Summary'!G$81:G$82)*(MONTH($E167)-1)/12)*$H167</f>
        <v>1.0050137452740211</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9.9200738006135047</v>
      </c>
    </row>
    <row r="168" spans="2:23">
      <c r="E168" s="214">
        <v>44287</v>
      </c>
      <c r="F168" s="214" t="s">
        <v>709</v>
      </c>
      <c r="G168" s="215" t="s">
        <v>66</v>
      </c>
      <c r="H168" s="240">
        <f>$C$56/12</f>
        <v>4.75E-4</v>
      </c>
      <c r="I168" s="230">
        <f>(SUM('1.  LRAMVA Summary'!D$54:D$80)+SUM('1.  LRAMVA Summary'!D$81:D$82)*(MONTH($E168)-1)/12)*$H168</f>
        <v>2.3018619097230619</v>
      </c>
      <c r="J168" s="230">
        <f>(SUM('1.  LRAMVA Summary'!E$54:E$80)+SUM('1.  LRAMVA Summary'!E$81:E$82)*(MONTH($E168)-1)/12)*$H168</f>
        <v>4.7780712554668439</v>
      </c>
      <c r="K168" s="230">
        <f>(SUM('1.  LRAMVA Summary'!F$54:F$80)+SUM('1.  LRAMVA Summary'!F$81:F$82)*(MONTH($E168)-1)/12)*$H168</f>
        <v>1.8351268901495774</v>
      </c>
      <c r="L168" s="230">
        <f>(SUM('1.  LRAMVA Summary'!G$54:G$80)+SUM('1.  LRAMVA Summary'!G$81:G$82)*(MONTH($E168)-1)/12)*$H168</f>
        <v>1.0050137452740211</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9.9200738006135047</v>
      </c>
    </row>
    <row r="169" spans="2:23">
      <c r="E169" s="214">
        <v>44317</v>
      </c>
      <c r="F169" s="214" t="s">
        <v>709</v>
      </c>
      <c r="G169" s="215" t="s">
        <v>66</v>
      </c>
      <c r="H169" s="240">
        <f t="shared" ref="H169:H170" si="95">$C$56/12</f>
        <v>4.75E-4</v>
      </c>
      <c r="I169" s="230">
        <f>(SUM('1.  LRAMVA Summary'!D$54:D$80)+SUM('1.  LRAMVA Summary'!D$81:D$82)*(MONTH($E169)-1)/12)*$H169</f>
        <v>2.3018619097230619</v>
      </c>
      <c r="J169" s="230">
        <f>(SUM('1.  LRAMVA Summary'!E$54:E$80)+SUM('1.  LRAMVA Summary'!E$81:E$82)*(MONTH($E169)-1)/12)*$H169</f>
        <v>4.7780712554668439</v>
      </c>
      <c r="K169" s="230">
        <f>(SUM('1.  LRAMVA Summary'!F$54:F$80)+SUM('1.  LRAMVA Summary'!F$81:F$82)*(MONTH($E169)-1)/12)*$H169</f>
        <v>1.8351268901495774</v>
      </c>
      <c r="L169" s="230">
        <f>(SUM('1.  LRAMVA Summary'!G$54:G$80)+SUM('1.  LRAMVA Summary'!G$81:G$82)*(MONTH($E169)-1)/12)*$H169</f>
        <v>1.0050137452740211</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9.9200738006135047</v>
      </c>
    </row>
    <row r="170" spans="2:23">
      <c r="E170" s="214">
        <v>44348</v>
      </c>
      <c r="F170" s="214" t="s">
        <v>709</v>
      </c>
      <c r="G170" s="215" t="s">
        <v>66</v>
      </c>
      <c r="H170" s="240">
        <f t="shared" si="95"/>
        <v>4.75E-4</v>
      </c>
      <c r="I170" s="230">
        <f>(SUM('1.  LRAMVA Summary'!D$54:D$80)+SUM('1.  LRAMVA Summary'!D$81:D$82)*(MONTH($E170)-1)/12)*$H170</f>
        <v>2.3018619097230619</v>
      </c>
      <c r="J170" s="230">
        <f>(SUM('1.  LRAMVA Summary'!E$54:E$80)+SUM('1.  LRAMVA Summary'!E$81:E$82)*(MONTH($E170)-1)/12)*$H170</f>
        <v>4.7780712554668439</v>
      </c>
      <c r="K170" s="230">
        <f>(SUM('1.  LRAMVA Summary'!F$54:F$80)+SUM('1.  LRAMVA Summary'!F$81:F$82)*(MONTH($E170)-1)/12)*$H170</f>
        <v>1.8351268901495774</v>
      </c>
      <c r="L170" s="230">
        <f>(SUM('1.  LRAMVA Summary'!G$54:G$80)+SUM('1.  LRAMVA Summary'!G$81:G$82)*(MONTH($E170)-1)/12)*$H170</f>
        <v>1.0050137452740211</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9.9200738006135047</v>
      </c>
    </row>
    <row r="171" spans="2:23">
      <c r="E171" s="214">
        <v>44378</v>
      </c>
      <c r="F171" s="214" t="s">
        <v>709</v>
      </c>
      <c r="G171" s="215" t="s">
        <v>68</v>
      </c>
      <c r="H171" s="240">
        <f>$C$57/12</f>
        <v>4.75E-4</v>
      </c>
      <c r="I171" s="230">
        <f>(SUM('1.  LRAMVA Summary'!D$54:D$80)+SUM('1.  LRAMVA Summary'!D$81:D$82)*(MONTH($E171)-1)/12)*$H171</f>
        <v>2.3018619097230619</v>
      </c>
      <c r="J171" s="230">
        <f>(SUM('1.  LRAMVA Summary'!E$54:E$80)+SUM('1.  LRAMVA Summary'!E$81:E$82)*(MONTH($E171)-1)/12)*$H171</f>
        <v>4.7780712554668439</v>
      </c>
      <c r="K171" s="230">
        <f>(SUM('1.  LRAMVA Summary'!F$54:F$80)+SUM('1.  LRAMVA Summary'!F$81:F$82)*(MONTH($E171)-1)/12)*$H171</f>
        <v>1.8351268901495774</v>
      </c>
      <c r="L171" s="230">
        <f>(SUM('1.  LRAMVA Summary'!G$54:G$80)+SUM('1.  LRAMVA Summary'!G$81:G$82)*(MONTH($E171)-1)/12)*$H171</f>
        <v>1.0050137452740211</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9.9200738006135047</v>
      </c>
    </row>
    <row r="172" spans="2:23">
      <c r="E172" s="214">
        <v>44409</v>
      </c>
      <c r="F172" s="214" t="s">
        <v>709</v>
      </c>
      <c r="G172" s="215" t="s">
        <v>68</v>
      </c>
      <c r="H172" s="240">
        <f t="shared" ref="H172:H173" si="96">$C$57/12</f>
        <v>4.75E-4</v>
      </c>
      <c r="I172" s="230">
        <f>(SUM('1.  LRAMVA Summary'!D$54:D$80)+SUM('1.  LRAMVA Summary'!D$81:D$82)*(MONTH($E172)-1)/12)*$H172</f>
        <v>2.3018619097230619</v>
      </c>
      <c r="J172" s="230">
        <f>(SUM('1.  LRAMVA Summary'!E$54:E$80)+SUM('1.  LRAMVA Summary'!E$81:E$82)*(MONTH($E172)-1)/12)*$H172</f>
        <v>4.7780712554668439</v>
      </c>
      <c r="K172" s="230">
        <f>(SUM('1.  LRAMVA Summary'!F$54:F$80)+SUM('1.  LRAMVA Summary'!F$81:F$82)*(MONTH($E172)-1)/12)*$H172</f>
        <v>1.8351268901495774</v>
      </c>
      <c r="L172" s="230">
        <f>(SUM('1.  LRAMVA Summary'!G$54:G$80)+SUM('1.  LRAMVA Summary'!G$81:G$82)*(MONTH($E172)-1)/12)*$H172</f>
        <v>1.0050137452740211</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9.9200738006135047</v>
      </c>
    </row>
    <row r="173" spans="2:23">
      <c r="E173" s="214">
        <v>44440</v>
      </c>
      <c r="F173" s="214" t="s">
        <v>709</v>
      </c>
      <c r="G173" s="215" t="s">
        <v>68</v>
      </c>
      <c r="H173" s="240">
        <f t="shared" si="96"/>
        <v>4.75E-4</v>
      </c>
      <c r="I173" s="230">
        <f>(SUM('1.  LRAMVA Summary'!D$54:D$80)+SUM('1.  LRAMVA Summary'!D$81:D$82)*(MONTH($E173)-1)/12)*$H173</f>
        <v>2.3018619097230619</v>
      </c>
      <c r="J173" s="230">
        <f>(SUM('1.  LRAMVA Summary'!E$54:E$80)+SUM('1.  LRAMVA Summary'!E$81:E$82)*(MONTH($E173)-1)/12)*$H173</f>
        <v>4.7780712554668439</v>
      </c>
      <c r="K173" s="230">
        <f>(SUM('1.  LRAMVA Summary'!F$54:F$80)+SUM('1.  LRAMVA Summary'!F$81:F$82)*(MONTH($E173)-1)/12)*$H173</f>
        <v>1.8351268901495774</v>
      </c>
      <c r="L173" s="230">
        <f>(SUM('1.  LRAMVA Summary'!G$54:G$80)+SUM('1.  LRAMVA Summary'!G$81:G$82)*(MONTH($E173)-1)/12)*$H173</f>
        <v>1.0050137452740211</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9.9200738006135047</v>
      </c>
    </row>
    <row r="174" spans="2:23">
      <c r="E174" s="214">
        <v>44470</v>
      </c>
      <c r="F174" s="214" t="s">
        <v>709</v>
      </c>
      <c r="G174" s="215" t="s">
        <v>69</v>
      </c>
      <c r="H174" s="240">
        <f>$C$57/12</f>
        <v>4.75E-4</v>
      </c>
      <c r="I174" s="230">
        <f>(SUM('1.  LRAMVA Summary'!D$54:D$80)+SUM('1.  LRAMVA Summary'!D$81:D$82)*(MONTH($E174)-1)/12)*$H174</f>
        <v>2.3018619097230619</v>
      </c>
      <c r="J174" s="230">
        <f>(SUM('1.  LRAMVA Summary'!E$54:E$80)+SUM('1.  LRAMVA Summary'!E$81:E$82)*(MONTH($E174)-1)/12)*$H174</f>
        <v>4.7780712554668439</v>
      </c>
      <c r="K174" s="230">
        <f>(SUM('1.  LRAMVA Summary'!F$54:F$80)+SUM('1.  LRAMVA Summary'!F$81:F$82)*(MONTH($E174)-1)/12)*$H174</f>
        <v>1.8351268901495774</v>
      </c>
      <c r="L174" s="230">
        <f>(SUM('1.  LRAMVA Summary'!G$54:G$80)+SUM('1.  LRAMVA Summary'!G$81:G$82)*(MONTH($E174)-1)/12)*$H174</f>
        <v>1.0050137452740211</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9.9200738006135047</v>
      </c>
    </row>
    <row r="175" spans="2:23">
      <c r="E175" s="214">
        <v>44501</v>
      </c>
      <c r="F175" s="214" t="s">
        <v>709</v>
      </c>
      <c r="G175" s="215" t="s">
        <v>69</v>
      </c>
      <c r="H175" s="240">
        <f t="shared" ref="H175:H176" si="97">$C$57/12</f>
        <v>4.75E-4</v>
      </c>
      <c r="I175" s="230">
        <f>(SUM('1.  LRAMVA Summary'!D$54:D$80)+SUM('1.  LRAMVA Summary'!D$81:D$82)*(MONTH($E175)-1)/12)*$H175</f>
        <v>2.3018619097230619</v>
      </c>
      <c r="J175" s="230">
        <f>(SUM('1.  LRAMVA Summary'!E$54:E$80)+SUM('1.  LRAMVA Summary'!E$81:E$82)*(MONTH($E175)-1)/12)*$H175</f>
        <v>4.7780712554668439</v>
      </c>
      <c r="K175" s="230">
        <f>(SUM('1.  LRAMVA Summary'!F$54:F$80)+SUM('1.  LRAMVA Summary'!F$81:F$82)*(MONTH($E175)-1)/12)*$H175</f>
        <v>1.8351268901495774</v>
      </c>
      <c r="L175" s="230">
        <f>(SUM('1.  LRAMVA Summary'!G$54:G$80)+SUM('1.  LRAMVA Summary'!G$81:G$82)*(MONTH($E175)-1)/12)*$H175</f>
        <v>1.0050137452740211</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9.9200738006135047</v>
      </c>
    </row>
    <row r="176" spans="2:23">
      <c r="E176" s="214">
        <v>44531</v>
      </c>
      <c r="F176" s="214" t="s">
        <v>709</v>
      </c>
      <c r="G176" s="215" t="s">
        <v>69</v>
      </c>
      <c r="H176" s="240">
        <f t="shared" si="97"/>
        <v>4.75E-4</v>
      </c>
      <c r="I176" s="230">
        <f>(SUM('1.  LRAMVA Summary'!D$54:D$80)+SUM('1.  LRAMVA Summary'!D$81:D$82)*(MONTH($E176)-1)/12)*$H176</f>
        <v>2.3018619097230619</v>
      </c>
      <c r="J176" s="230">
        <f>(SUM('1.  LRAMVA Summary'!E$54:E$80)+SUM('1.  LRAMVA Summary'!E$81:E$82)*(MONTH($E176)-1)/12)*$H176</f>
        <v>4.7780712554668439</v>
      </c>
      <c r="K176" s="230">
        <f>(SUM('1.  LRAMVA Summary'!F$54:F$80)+SUM('1.  LRAMVA Summary'!F$81:F$82)*(MONTH($E176)-1)/12)*$H176</f>
        <v>1.8351268901495774</v>
      </c>
      <c r="L176" s="230">
        <f>(SUM('1.  LRAMVA Summary'!G$54:G$80)+SUM('1.  LRAMVA Summary'!G$81:G$82)*(MONTH($E176)-1)/12)*$H176</f>
        <v>1.0050137452740211</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9.9200738006135047</v>
      </c>
    </row>
    <row r="177" spans="5:23" ht="15" thickBot="1">
      <c r="E177" s="216" t="s">
        <v>704</v>
      </c>
      <c r="F177" s="216"/>
      <c r="G177" s="217"/>
      <c r="H177" s="218"/>
      <c r="I177" s="219">
        <f>SUM(I164:I176)</f>
        <v>142.94764377091596</v>
      </c>
      <c r="J177" s="219">
        <f>SUM(J164:J176)</f>
        <v>296.72241625506592</v>
      </c>
      <c r="K177" s="219">
        <f t="shared" ref="K177:V177" si="98">SUM(K164:K176)</f>
        <v>113.96298963871878</v>
      </c>
      <c r="L177" s="219">
        <f t="shared" si="98"/>
        <v>62.412235172521314</v>
      </c>
      <c r="M177" s="219">
        <f t="shared" si="98"/>
        <v>0</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616.04528483722231</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705</v>
      </c>
      <c r="F179" s="225"/>
      <c r="G179" s="226"/>
      <c r="H179" s="227"/>
      <c r="I179" s="228">
        <f>I177+I178</f>
        <v>142.94764377091596</v>
      </c>
      <c r="J179" s="228">
        <f t="shared" ref="J179:U179" si="99">J177+J178</f>
        <v>296.72241625506592</v>
      </c>
      <c r="K179" s="228">
        <f t="shared" si="99"/>
        <v>113.96298963871878</v>
      </c>
      <c r="L179" s="228">
        <f t="shared" si="99"/>
        <v>62.412235172521314</v>
      </c>
      <c r="M179" s="228">
        <f t="shared" si="99"/>
        <v>0</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616.04528483722231</v>
      </c>
    </row>
    <row r="180" spans="5:23">
      <c r="E180" s="214">
        <v>44562</v>
      </c>
      <c r="F180" s="214" t="s">
        <v>710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710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710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710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710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710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710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710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710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710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710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706</v>
      </c>
      <c r="F192" s="216"/>
      <c r="G192" s="217"/>
      <c r="H192" s="218"/>
      <c r="I192" s="219">
        <f>SUM(I179:I191)</f>
        <v>142.94764377091596</v>
      </c>
      <c r="J192" s="219">
        <f>SUM(J179:J191)</f>
        <v>296.72241625506592</v>
      </c>
      <c r="K192" s="219">
        <f t="shared" ref="K192:V192" si="101">SUM(K179:K191)</f>
        <v>113.96298963871878</v>
      </c>
      <c r="L192" s="219">
        <f t="shared" si="101"/>
        <v>62.412235172521314</v>
      </c>
      <c r="M192" s="219">
        <f t="shared" si="101"/>
        <v>0</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616.04528483722231</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707</v>
      </c>
      <c r="F194" s="225"/>
      <c r="G194" s="226"/>
      <c r="H194" s="227"/>
      <c r="I194" s="228">
        <f>I192+I193</f>
        <v>142.94764377091596</v>
      </c>
      <c r="J194" s="228">
        <f t="shared" ref="J194:U194" si="102">J192+J193</f>
        <v>296.72241625506592</v>
      </c>
      <c r="K194" s="228">
        <f t="shared" si="102"/>
        <v>113.96298963871878</v>
      </c>
      <c r="L194" s="228">
        <f t="shared" si="102"/>
        <v>62.412235172521314</v>
      </c>
      <c r="M194" s="228">
        <f t="shared" si="102"/>
        <v>0</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616.04528483722231</v>
      </c>
    </row>
    <row r="195" spans="5:23">
      <c r="E195" s="214">
        <v>44927</v>
      </c>
      <c r="F195" s="214" t="s">
        <v>711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711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711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711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711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711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711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711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711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711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711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708</v>
      </c>
      <c r="F207" s="216"/>
      <c r="G207" s="217"/>
      <c r="H207" s="218"/>
      <c r="I207" s="219">
        <f>SUM(I194:I206)</f>
        <v>142.94764377091596</v>
      </c>
      <c r="J207" s="219">
        <f>SUM(J194:J206)</f>
        <v>296.72241625506592</v>
      </c>
      <c r="K207" s="219">
        <f t="shared" ref="K207:V207" si="104">SUM(K194:K206)</f>
        <v>113.96298963871878</v>
      </c>
      <c r="L207" s="219">
        <f t="shared" si="104"/>
        <v>62.412235172521314</v>
      </c>
      <c r="M207" s="219">
        <f t="shared" si="104"/>
        <v>0</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616.04528483722231</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726</v>
      </c>
      <c r="F209" s="225"/>
      <c r="G209" s="226"/>
      <c r="H209" s="227"/>
      <c r="I209" s="228">
        <f>I207+I208</f>
        <v>142.94764377091596</v>
      </c>
      <c r="J209" s="228">
        <f t="shared" ref="J209:U209" si="105">J207+J208</f>
        <v>296.72241625506592</v>
      </c>
      <c r="K209" s="228">
        <f t="shared" si="105"/>
        <v>113.96298963871878</v>
      </c>
      <c r="L209" s="228">
        <f t="shared" si="105"/>
        <v>62.412235172521314</v>
      </c>
      <c r="M209" s="228">
        <f t="shared" si="105"/>
        <v>0</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616.04528483722231</v>
      </c>
    </row>
    <row r="210" spans="5:23">
      <c r="E210" s="214">
        <v>45292</v>
      </c>
      <c r="F210" s="214" t="s">
        <v>730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730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730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730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730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730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730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730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730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730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730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728</v>
      </c>
      <c r="F222" s="216"/>
      <c r="G222" s="217"/>
      <c r="H222" s="218"/>
      <c r="I222" s="219">
        <f>SUM(I209:I221)</f>
        <v>142.94764377091596</v>
      </c>
      <c r="J222" s="219">
        <f>SUM(J209:J221)</f>
        <v>296.72241625506592</v>
      </c>
      <c r="K222" s="219">
        <f t="shared" ref="K222:V222" si="107">SUM(K209:K221)</f>
        <v>113.96298963871878</v>
      </c>
      <c r="L222" s="219">
        <f t="shared" si="107"/>
        <v>62.412235172521314</v>
      </c>
      <c r="M222" s="219">
        <f t="shared" si="107"/>
        <v>0</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616.04528483722231</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727</v>
      </c>
      <c r="F224" s="225"/>
      <c r="G224" s="226"/>
      <c r="H224" s="227"/>
      <c r="I224" s="228">
        <f>I222+I223</f>
        <v>142.94764377091596</v>
      </c>
      <c r="J224" s="228">
        <f t="shared" ref="J224:U224" si="108">J222+J223</f>
        <v>296.72241625506592</v>
      </c>
      <c r="K224" s="228">
        <f t="shared" si="108"/>
        <v>113.96298963871878</v>
      </c>
      <c r="L224" s="228">
        <f t="shared" si="108"/>
        <v>62.412235172521314</v>
      </c>
      <c r="M224" s="228">
        <f t="shared" si="108"/>
        <v>0</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616.04528483722231</v>
      </c>
    </row>
    <row r="225" spans="5:23">
      <c r="E225" s="214">
        <v>45658</v>
      </c>
      <c r="F225" s="214" t="s">
        <v>731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731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731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731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731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731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731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731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731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731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731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729</v>
      </c>
      <c r="F237" s="216"/>
      <c r="G237" s="217"/>
      <c r="H237" s="218"/>
      <c r="I237" s="219">
        <f>SUM(I224:I236)</f>
        <v>142.94764377091596</v>
      </c>
      <c r="J237" s="219">
        <f>SUM(J224:J236)</f>
        <v>296.72241625506592</v>
      </c>
      <c r="K237" s="219">
        <f t="shared" ref="K237:U237" si="110">SUM(K224:K236)</f>
        <v>113.96298963871878</v>
      </c>
      <c r="L237" s="219">
        <f t="shared" si="110"/>
        <v>62.412235172521314</v>
      </c>
      <c r="M237" s="219">
        <f>SUM(M224:M236)</f>
        <v>0</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616.04528483722231</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247"/>
  <sheetViews>
    <sheetView topLeftCell="A17" zoomScale="90" zoomScaleNormal="90" workbookViewId="0">
      <selection activeCell="BB170" sqref="BB170"/>
    </sheetView>
  </sheetViews>
  <sheetFormatPr defaultColWidth="9" defaultRowHeight="14.4" outlineLevelRow="1"/>
  <cols>
    <col min="1" max="1" width="6" style="12" customWidth="1"/>
    <col min="2" max="2" width="24.33203125" style="12" customWidth="1"/>
    <col min="3" max="3" width="11.44140625" style="12" customWidth="1"/>
    <col min="4" max="4" width="37.5546875" style="12" customWidth="1"/>
    <col min="5" max="5" width="35" style="12" bestFit="1" customWidth="1"/>
    <col min="6" max="6" width="26.5546875" style="12" customWidth="1"/>
    <col min="7" max="7" width="17" style="12" customWidth="1"/>
    <col min="8" max="8" width="19.44140625" style="12" customWidth="1"/>
    <col min="9" max="10" width="23" style="634" customWidth="1"/>
    <col min="11" max="11" width="2" style="16" customWidth="1"/>
    <col min="12" max="41" width="9" style="12"/>
    <col min="42" max="42" width="2" style="12" customWidth="1"/>
    <col min="43" max="43" width="12.554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6"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607</v>
      </c>
      <c r="E16" s="605"/>
      <c r="F16" s="605"/>
      <c r="G16" s="616"/>
      <c r="H16" s="605"/>
      <c r="I16" s="605"/>
      <c r="J16" s="605"/>
      <c r="K16" s="639"/>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9" t="s">
        <v>601</v>
      </c>
      <c r="C17" s="90"/>
      <c r="D17" s="611" t="s">
        <v>581</v>
      </c>
      <c r="E17" s="605"/>
      <c r="F17" s="605"/>
      <c r="G17" s="616"/>
      <c r="H17" s="605"/>
      <c r="I17" s="605"/>
      <c r="J17" s="605"/>
      <c r="K17" s="639"/>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614</v>
      </c>
      <c r="E18" s="605"/>
      <c r="F18" s="605"/>
      <c r="G18" s="616"/>
      <c r="H18" s="605"/>
      <c r="I18" s="605"/>
      <c r="J18" s="605"/>
      <c r="K18" s="639"/>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613</v>
      </c>
      <c r="E19" s="605"/>
      <c r="F19" s="605"/>
      <c r="G19" s="616"/>
      <c r="H19" s="605"/>
      <c r="I19" s="605"/>
      <c r="J19" s="605"/>
      <c r="K19" s="639"/>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615</v>
      </c>
      <c r="E20" s="605"/>
      <c r="F20" s="605"/>
      <c r="G20" s="616"/>
      <c r="H20" s="605"/>
      <c r="I20" s="605"/>
      <c r="J20" s="605"/>
      <c r="K20" s="639"/>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692" t="s">
        <v>624</v>
      </c>
      <c r="E21" s="605"/>
      <c r="F21" s="605"/>
      <c r="G21" s="616"/>
      <c r="H21" s="605"/>
      <c r="I21" s="605"/>
      <c r="J21" s="605"/>
      <c r="K21" s="639"/>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586</v>
      </c>
      <c r="H23" s="10"/>
      <c r="I23" s="10"/>
      <c r="J23" s="10"/>
    </row>
    <row r="24" spans="2:73" s="669" customFormat="1" ht="21" customHeight="1">
      <c r="B24" s="691" t="s">
        <v>590</v>
      </c>
      <c r="C24" s="859" t="s">
        <v>591</v>
      </c>
      <c r="D24" s="859"/>
      <c r="E24" s="859"/>
      <c r="F24" s="859"/>
      <c r="G24" s="859"/>
      <c r="H24" s="677" t="s">
        <v>588</v>
      </c>
      <c r="I24" s="677" t="s">
        <v>587</v>
      </c>
      <c r="J24" s="677" t="s">
        <v>589</v>
      </c>
      <c r="K24" s="668"/>
      <c r="L24" s="669" t="s">
        <v>591</v>
      </c>
      <c r="AQ24" s="669" t="s">
        <v>591</v>
      </c>
      <c r="BU24" s="668"/>
    </row>
    <row r="25" spans="2:73" s="250" customFormat="1" ht="49.5" customHeight="1">
      <c r="B25" s="245" t="s">
        <v>473</v>
      </c>
      <c r="C25" s="245" t="s">
        <v>211</v>
      </c>
      <c r="D25" s="628" t="s">
        <v>474</v>
      </c>
      <c r="E25" s="245" t="s">
        <v>208</v>
      </c>
      <c r="F25" s="245" t="s">
        <v>475</v>
      </c>
      <c r="G25" s="245" t="s">
        <v>476</v>
      </c>
      <c r="H25" s="628" t="s">
        <v>477</v>
      </c>
      <c r="I25" s="635" t="s">
        <v>579</v>
      </c>
      <c r="J25" s="642" t="s">
        <v>580</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744" t="s">
        <v>752</v>
      </c>
      <c r="C27" s="744" t="s">
        <v>753</v>
      </c>
      <c r="D27" s="744" t="s">
        <v>2</v>
      </c>
      <c r="E27" s="744" t="s">
        <v>754</v>
      </c>
      <c r="F27" s="744" t="s">
        <v>29</v>
      </c>
      <c r="G27" s="744" t="s">
        <v>755</v>
      </c>
      <c r="H27" s="744">
        <v>2011</v>
      </c>
      <c r="I27" s="643" t="s">
        <v>567</v>
      </c>
      <c r="J27" s="643" t="s">
        <v>585</v>
      </c>
      <c r="K27" s="50"/>
      <c r="L27" s="745">
        <v>1</v>
      </c>
      <c r="M27" s="746">
        <v>1</v>
      </c>
      <c r="N27" s="746">
        <v>1</v>
      </c>
      <c r="O27" s="746">
        <v>0</v>
      </c>
      <c r="P27" s="746">
        <v>0</v>
      </c>
      <c r="Q27" s="746">
        <v>0</v>
      </c>
      <c r="R27" s="746">
        <v>0</v>
      </c>
      <c r="S27" s="746">
        <v>0</v>
      </c>
      <c r="T27" s="746">
        <v>0</v>
      </c>
      <c r="U27" s="746">
        <v>0</v>
      </c>
      <c r="V27" s="746">
        <v>0</v>
      </c>
      <c r="W27" s="746">
        <v>0</v>
      </c>
      <c r="X27" s="746">
        <v>0</v>
      </c>
      <c r="Y27" s="746">
        <v>0</v>
      </c>
      <c r="Z27" s="746">
        <v>0</v>
      </c>
      <c r="AA27" s="746">
        <v>0</v>
      </c>
      <c r="AB27" s="746">
        <v>0</v>
      </c>
      <c r="AC27" s="746">
        <v>0</v>
      </c>
      <c r="AD27" s="746">
        <v>0</v>
      </c>
      <c r="AE27" s="746">
        <v>0</v>
      </c>
      <c r="AF27" s="746">
        <v>0</v>
      </c>
      <c r="AG27" s="746">
        <v>0</v>
      </c>
      <c r="AH27" s="746">
        <v>0</v>
      </c>
      <c r="AI27" s="746">
        <v>0</v>
      </c>
      <c r="AJ27" s="746">
        <v>0</v>
      </c>
      <c r="AK27" s="746">
        <v>0</v>
      </c>
      <c r="AL27" s="746">
        <v>0</v>
      </c>
      <c r="AM27" s="746">
        <v>0</v>
      </c>
      <c r="AN27" s="746">
        <v>0</v>
      </c>
      <c r="AO27" s="747">
        <v>0</v>
      </c>
      <c r="AP27" s="50"/>
      <c r="AQ27" s="745">
        <v>1139</v>
      </c>
      <c r="AR27" s="746">
        <v>1139</v>
      </c>
      <c r="AS27" s="746">
        <v>1139</v>
      </c>
      <c r="AT27" s="746">
        <v>64</v>
      </c>
      <c r="AU27" s="746">
        <v>0</v>
      </c>
      <c r="AV27" s="746">
        <v>0</v>
      </c>
      <c r="AW27" s="746">
        <v>0</v>
      </c>
      <c r="AX27" s="746">
        <v>0</v>
      </c>
      <c r="AY27" s="746">
        <v>0</v>
      </c>
      <c r="AZ27" s="746">
        <v>0</v>
      </c>
      <c r="BA27" s="746">
        <v>0</v>
      </c>
      <c r="BB27" s="746">
        <v>0</v>
      </c>
      <c r="BC27" s="746">
        <v>0</v>
      </c>
      <c r="BD27" s="746">
        <v>0</v>
      </c>
      <c r="BE27" s="746">
        <v>0</v>
      </c>
      <c r="BF27" s="746">
        <v>0</v>
      </c>
      <c r="BG27" s="746">
        <v>0</v>
      </c>
      <c r="BH27" s="746">
        <v>0</v>
      </c>
      <c r="BI27" s="746">
        <v>0</v>
      </c>
      <c r="BJ27" s="746">
        <v>0</v>
      </c>
      <c r="BK27" s="746">
        <v>0</v>
      </c>
      <c r="BL27" s="746">
        <v>0</v>
      </c>
      <c r="BM27" s="746">
        <v>0</v>
      </c>
      <c r="BN27" s="746">
        <v>0</v>
      </c>
      <c r="BO27" s="746">
        <v>0</v>
      </c>
      <c r="BP27" s="746">
        <v>0</v>
      </c>
      <c r="BQ27" s="746">
        <v>0</v>
      </c>
      <c r="BR27" s="746">
        <v>0</v>
      </c>
      <c r="BS27" s="746">
        <v>0</v>
      </c>
      <c r="BT27" s="747">
        <v>0</v>
      </c>
      <c r="BU27" s="16"/>
    </row>
    <row r="28" spans="2:73" s="17" customFormat="1" ht="15.6">
      <c r="B28" s="744" t="s">
        <v>752</v>
      </c>
      <c r="C28" s="744" t="s">
        <v>753</v>
      </c>
      <c r="D28" s="744" t="s">
        <v>1</v>
      </c>
      <c r="E28" s="744" t="s">
        <v>754</v>
      </c>
      <c r="F28" s="744" t="s">
        <v>29</v>
      </c>
      <c r="G28" s="744" t="s">
        <v>755</v>
      </c>
      <c r="H28" s="744">
        <v>2011</v>
      </c>
      <c r="I28" s="643" t="s">
        <v>567</v>
      </c>
      <c r="J28" s="643" t="s">
        <v>585</v>
      </c>
      <c r="K28" s="50"/>
      <c r="L28" s="745">
        <v>6</v>
      </c>
      <c r="M28" s="746">
        <v>6</v>
      </c>
      <c r="N28" s="746">
        <v>6</v>
      </c>
      <c r="O28" s="746">
        <v>6</v>
      </c>
      <c r="P28" s="746">
        <v>4</v>
      </c>
      <c r="Q28" s="746">
        <v>0</v>
      </c>
      <c r="R28" s="746">
        <v>0</v>
      </c>
      <c r="S28" s="746">
        <v>0</v>
      </c>
      <c r="T28" s="746">
        <v>0</v>
      </c>
      <c r="U28" s="746">
        <v>0</v>
      </c>
      <c r="V28" s="746">
        <v>0</v>
      </c>
      <c r="W28" s="746">
        <v>0</v>
      </c>
      <c r="X28" s="746">
        <v>0</v>
      </c>
      <c r="Y28" s="746">
        <v>0</v>
      </c>
      <c r="Z28" s="746">
        <v>0</v>
      </c>
      <c r="AA28" s="746">
        <v>0</v>
      </c>
      <c r="AB28" s="746">
        <v>0</v>
      </c>
      <c r="AC28" s="746">
        <v>0</v>
      </c>
      <c r="AD28" s="746">
        <v>0</v>
      </c>
      <c r="AE28" s="746">
        <v>0</v>
      </c>
      <c r="AF28" s="746">
        <v>0</v>
      </c>
      <c r="AG28" s="746">
        <v>0</v>
      </c>
      <c r="AH28" s="746">
        <v>0</v>
      </c>
      <c r="AI28" s="746">
        <v>0</v>
      </c>
      <c r="AJ28" s="746">
        <v>0</v>
      </c>
      <c r="AK28" s="746">
        <v>0</v>
      </c>
      <c r="AL28" s="746">
        <v>0</v>
      </c>
      <c r="AM28" s="746">
        <v>0</v>
      </c>
      <c r="AN28" s="746">
        <v>0</v>
      </c>
      <c r="AO28" s="747">
        <v>0</v>
      </c>
      <c r="AP28" s="50"/>
      <c r="AQ28" s="745">
        <v>43726</v>
      </c>
      <c r="AR28" s="746">
        <v>43726</v>
      </c>
      <c r="AS28" s="746">
        <v>43726</v>
      </c>
      <c r="AT28" s="746">
        <v>43524</v>
      </c>
      <c r="AU28" s="746">
        <v>29725</v>
      </c>
      <c r="AV28" s="746">
        <v>0</v>
      </c>
      <c r="AW28" s="746">
        <v>0</v>
      </c>
      <c r="AX28" s="746">
        <v>0</v>
      </c>
      <c r="AY28" s="746">
        <v>0</v>
      </c>
      <c r="AZ28" s="746">
        <v>0</v>
      </c>
      <c r="BA28" s="746">
        <v>0</v>
      </c>
      <c r="BB28" s="746">
        <v>0</v>
      </c>
      <c r="BC28" s="746">
        <v>0</v>
      </c>
      <c r="BD28" s="746">
        <v>0</v>
      </c>
      <c r="BE28" s="746">
        <v>0</v>
      </c>
      <c r="BF28" s="746">
        <v>0</v>
      </c>
      <c r="BG28" s="746">
        <v>0</v>
      </c>
      <c r="BH28" s="746">
        <v>0</v>
      </c>
      <c r="BI28" s="746">
        <v>0</v>
      </c>
      <c r="BJ28" s="746">
        <v>0</v>
      </c>
      <c r="BK28" s="746">
        <v>0</v>
      </c>
      <c r="BL28" s="746">
        <v>0</v>
      </c>
      <c r="BM28" s="746">
        <v>0</v>
      </c>
      <c r="BN28" s="746">
        <v>0</v>
      </c>
      <c r="BO28" s="746">
        <v>0</v>
      </c>
      <c r="BP28" s="746">
        <v>0</v>
      </c>
      <c r="BQ28" s="746">
        <v>0</v>
      </c>
      <c r="BR28" s="746">
        <v>0</v>
      </c>
      <c r="BS28" s="746">
        <v>0</v>
      </c>
      <c r="BT28" s="747">
        <v>0</v>
      </c>
      <c r="BU28" s="16"/>
    </row>
    <row r="29" spans="2:73" s="17" customFormat="1" ht="16.5" customHeight="1">
      <c r="B29" s="744" t="s">
        <v>752</v>
      </c>
      <c r="C29" s="744" t="s">
        <v>753</v>
      </c>
      <c r="D29" s="744" t="s">
        <v>5</v>
      </c>
      <c r="E29" s="744" t="s">
        <v>754</v>
      </c>
      <c r="F29" s="744" t="s">
        <v>29</v>
      </c>
      <c r="G29" s="744" t="s">
        <v>755</v>
      </c>
      <c r="H29" s="744">
        <v>2011</v>
      </c>
      <c r="I29" s="643" t="s">
        <v>567</v>
      </c>
      <c r="J29" s="643" t="s">
        <v>585</v>
      </c>
      <c r="K29" s="50"/>
      <c r="L29" s="745">
        <v>2</v>
      </c>
      <c r="M29" s="746">
        <v>2</v>
      </c>
      <c r="N29" s="746">
        <v>2</v>
      </c>
      <c r="O29" s="746">
        <v>2</v>
      </c>
      <c r="P29" s="746">
        <v>2</v>
      </c>
      <c r="Q29" s="746">
        <v>2</v>
      </c>
      <c r="R29" s="746">
        <v>1</v>
      </c>
      <c r="S29" s="746">
        <v>1</v>
      </c>
      <c r="T29" s="746">
        <v>2</v>
      </c>
      <c r="U29" s="746">
        <v>1</v>
      </c>
      <c r="V29" s="746">
        <v>0</v>
      </c>
      <c r="W29" s="746">
        <v>0</v>
      </c>
      <c r="X29" s="746">
        <v>0</v>
      </c>
      <c r="Y29" s="746">
        <v>0</v>
      </c>
      <c r="Z29" s="746">
        <v>0</v>
      </c>
      <c r="AA29" s="746">
        <v>0</v>
      </c>
      <c r="AB29" s="746">
        <v>0</v>
      </c>
      <c r="AC29" s="746">
        <v>0</v>
      </c>
      <c r="AD29" s="746">
        <v>0</v>
      </c>
      <c r="AE29" s="746">
        <v>0</v>
      </c>
      <c r="AF29" s="746">
        <v>0</v>
      </c>
      <c r="AG29" s="746">
        <v>0</v>
      </c>
      <c r="AH29" s="746">
        <v>0</v>
      </c>
      <c r="AI29" s="746">
        <v>0</v>
      </c>
      <c r="AJ29" s="746">
        <v>0</v>
      </c>
      <c r="AK29" s="746">
        <v>0</v>
      </c>
      <c r="AL29" s="746">
        <v>0</v>
      </c>
      <c r="AM29" s="746">
        <v>0</v>
      </c>
      <c r="AN29" s="746">
        <v>0</v>
      </c>
      <c r="AO29" s="747">
        <v>0</v>
      </c>
      <c r="AP29" s="50"/>
      <c r="AQ29" s="745">
        <v>32918</v>
      </c>
      <c r="AR29" s="746">
        <v>32918</v>
      </c>
      <c r="AS29" s="746">
        <v>32918</v>
      </c>
      <c r="AT29" s="746">
        <v>32918</v>
      </c>
      <c r="AU29" s="746">
        <v>30084</v>
      </c>
      <c r="AV29" s="746">
        <v>26989</v>
      </c>
      <c r="AW29" s="746">
        <v>20348</v>
      </c>
      <c r="AX29" s="746">
        <v>20274</v>
      </c>
      <c r="AY29" s="746">
        <v>26202</v>
      </c>
      <c r="AZ29" s="746">
        <v>8408</v>
      </c>
      <c r="BA29" s="746">
        <v>3028</v>
      </c>
      <c r="BB29" s="746">
        <v>2665</v>
      </c>
      <c r="BC29" s="746">
        <v>2665</v>
      </c>
      <c r="BD29" s="746">
        <v>1968</v>
      </c>
      <c r="BE29" s="746">
        <v>1968</v>
      </c>
      <c r="BF29" s="746">
        <v>1788</v>
      </c>
      <c r="BG29" s="746">
        <v>0</v>
      </c>
      <c r="BH29" s="746">
        <v>0</v>
      </c>
      <c r="BI29" s="746">
        <v>0</v>
      </c>
      <c r="BJ29" s="746">
        <v>0</v>
      </c>
      <c r="BK29" s="746">
        <v>0</v>
      </c>
      <c r="BL29" s="746">
        <v>0</v>
      </c>
      <c r="BM29" s="746">
        <v>0</v>
      </c>
      <c r="BN29" s="746">
        <v>0</v>
      </c>
      <c r="BO29" s="746">
        <v>0</v>
      </c>
      <c r="BP29" s="746">
        <v>0</v>
      </c>
      <c r="BQ29" s="746">
        <v>0</v>
      </c>
      <c r="BR29" s="746">
        <v>0</v>
      </c>
      <c r="BS29" s="746">
        <v>0</v>
      </c>
      <c r="BT29" s="747">
        <v>0</v>
      </c>
      <c r="BU29" s="16"/>
    </row>
    <row r="30" spans="2:73" s="17" customFormat="1" ht="15.6">
      <c r="B30" s="744" t="s">
        <v>752</v>
      </c>
      <c r="C30" s="744" t="s">
        <v>753</v>
      </c>
      <c r="D30" s="744" t="s">
        <v>4</v>
      </c>
      <c r="E30" s="744" t="s">
        <v>754</v>
      </c>
      <c r="F30" s="744" t="s">
        <v>29</v>
      </c>
      <c r="G30" s="744" t="s">
        <v>755</v>
      </c>
      <c r="H30" s="744">
        <v>2011</v>
      </c>
      <c r="I30" s="643" t="s">
        <v>567</v>
      </c>
      <c r="J30" s="643" t="s">
        <v>585</v>
      </c>
      <c r="K30" s="50"/>
      <c r="L30" s="745">
        <v>1</v>
      </c>
      <c r="M30" s="746">
        <v>1</v>
      </c>
      <c r="N30" s="746">
        <v>1</v>
      </c>
      <c r="O30" s="746">
        <v>1</v>
      </c>
      <c r="P30" s="746">
        <v>1</v>
      </c>
      <c r="Q30" s="746">
        <v>1</v>
      </c>
      <c r="R30" s="746">
        <v>1</v>
      </c>
      <c r="S30" s="746">
        <v>1</v>
      </c>
      <c r="T30" s="746">
        <v>1</v>
      </c>
      <c r="U30" s="746">
        <v>1</v>
      </c>
      <c r="V30" s="746">
        <v>0</v>
      </c>
      <c r="W30" s="746">
        <v>0</v>
      </c>
      <c r="X30" s="746">
        <v>0</v>
      </c>
      <c r="Y30" s="746">
        <v>0</v>
      </c>
      <c r="Z30" s="746">
        <v>0</v>
      </c>
      <c r="AA30" s="746">
        <v>0</v>
      </c>
      <c r="AB30" s="746">
        <v>0</v>
      </c>
      <c r="AC30" s="746">
        <v>0</v>
      </c>
      <c r="AD30" s="746">
        <v>0</v>
      </c>
      <c r="AE30" s="746">
        <v>0</v>
      </c>
      <c r="AF30" s="746">
        <v>0</v>
      </c>
      <c r="AG30" s="746">
        <v>0</v>
      </c>
      <c r="AH30" s="746">
        <v>0</v>
      </c>
      <c r="AI30" s="746">
        <v>0</v>
      </c>
      <c r="AJ30" s="746">
        <v>0</v>
      </c>
      <c r="AK30" s="746">
        <v>0</v>
      </c>
      <c r="AL30" s="746">
        <v>0</v>
      </c>
      <c r="AM30" s="746">
        <v>0</v>
      </c>
      <c r="AN30" s="746">
        <v>0</v>
      </c>
      <c r="AO30" s="747">
        <v>0</v>
      </c>
      <c r="AP30" s="50"/>
      <c r="AQ30" s="745">
        <v>20878</v>
      </c>
      <c r="AR30" s="746">
        <v>20878</v>
      </c>
      <c r="AS30" s="746">
        <v>20878</v>
      </c>
      <c r="AT30" s="746">
        <v>20878</v>
      </c>
      <c r="AU30" s="746">
        <v>19210</v>
      </c>
      <c r="AV30" s="746">
        <v>17387</v>
      </c>
      <c r="AW30" s="746">
        <v>13551</v>
      </c>
      <c r="AX30" s="746">
        <v>13463</v>
      </c>
      <c r="AY30" s="746">
        <v>16954</v>
      </c>
      <c r="AZ30" s="746">
        <v>6476</v>
      </c>
      <c r="BA30" s="746">
        <v>2098</v>
      </c>
      <c r="BB30" s="746">
        <v>1710</v>
      </c>
      <c r="BC30" s="746">
        <v>1710</v>
      </c>
      <c r="BD30" s="746">
        <v>1580</v>
      </c>
      <c r="BE30" s="746">
        <v>1580</v>
      </c>
      <c r="BF30" s="746">
        <v>1535</v>
      </c>
      <c r="BG30" s="746">
        <v>0</v>
      </c>
      <c r="BH30" s="746">
        <v>0</v>
      </c>
      <c r="BI30" s="746">
        <v>0</v>
      </c>
      <c r="BJ30" s="746">
        <v>0</v>
      </c>
      <c r="BK30" s="746">
        <v>0</v>
      </c>
      <c r="BL30" s="746">
        <v>0</v>
      </c>
      <c r="BM30" s="746">
        <v>0</v>
      </c>
      <c r="BN30" s="746">
        <v>0</v>
      </c>
      <c r="BO30" s="746">
        <v>0</v>
      </c>
      <c r="BP30" s="746">
        <v>0</v>
      </c>
      <c r="BQ30" s="746">
        <v>0</v>
      </c>
      <c r="BR30" s="746">
        <v>0</v>
      </c>
      <c r="BS30" s="746">
        <v>0</v>
      </c>
      <c r="BT30" s="747">
        <v>0</v>
      </c>
      <c r="BU30" s="16"/>
    </row>
    <row r="31" spans="2:73" s="17" customFormat="1" ht="15.6">
      <c r="B31" s="744" t="s">
        <v>752</v>
      </c>
      <c r="C31" s="744" t="s">
        <v>753</v>
      </c>
      <c r="D31" s="744" t="s">
        <v>3</v>
      </c>
      <c r="E31" s="744" t="s">
        <v>754</v>
      </c>
      <c r="F31" s="744" t="s">
        <v>29</v>
      </c>
      <c r="G31" s="744" t="s">
        <v>755</v>
      </c>
      <c r="H31" s="744">
        <v>2011</v>
      </c>
      <c r="I31" s="643" t="s">
        <v>567</v>
      </c>
      <c r="J31" s="643" t="s">
        <v>585</v>
      </c>
      <c r="K31" s="50"/>
      <c r="L31" s="745">
        <v>31</v>
      </c>
      <c r="M31" s="746">
        <v>31</v>
      </c>
      <c r="N31" s="746">
        <v>31</v>
      </c>
      <c r="O31" s="746">
        <v>31</v>
      </c>
      <c r="P31" s="746">
        <v>31</v>
      </c>
      <c r="Q31" s="746">
        <v>31</v>
      </c>
      <c r="R31" s="746">
        <v>31</v>
      </c>
      <c r="S31" s="746">
        <v>31</v>
      </c>
      <c r="T31" s="746">
        <v>31</v>
      </c>
      <c r="U31" s="746">
        <v>31</v>
      </c>
      <c r="V31" s="746">
        <v>31</v>
      </c>
      <c r="W31" s="746">
        <v>31</v>
      </c>
      <c r="X31" s="746">
        <v>31</v>
      </c>
      <c r="Y31" s="746">
        <v>31</v>
      </c>
      <c r="Z31" s="746">
        <v>31</v>
      </c>
      <c r="AA31" s="746">
        <v>31</v>
      </c>
      <c r="AB31" s="746">
        <v>31</v>
      </c>
      <c r="AC31" s="746">
        <v>31</v>
      </c>
      <c r="AD31" s="746">
        <v>29</v>
      </c>
      <c r="AE31" s="746">
        <v>0</v>
      </c>
      <c r="AF31" s="746">
        <v>0</v>
      </c>
      <c r="AG31" s="746">
        <v>0</v>
      </c>
      <c r="AH31" s="746">
        <v>0</v>
      </c>
      <c r="AI31" s="746">
        <v>0</v>
      </c>
      <c r="AJ31" s="746">
        <v>0</v>
      </c>
      <c r="AK31" s="746">
        <v>0</v>
      </c>
      <c r="AL31" s="746">
        <v>0</v>
      </c>
      <c r="AM31" s="746">
        <v>0</v>
      </c>
      <c r="AN31" s="746">
        <v>0</v>
      </c>
      <c r="AO31" s="747">
        <v>0</v>
      </c>
      <c r="AP31" s="50"/>
      <c r="AQ31" s="745">
        <v>61704</v>
      </c>
      <c r="AR31" s="746">
        <v>61704</v>
      </c>
      <c r="AS31" s="746">
        <v>61704</v>
      </c>
      <c r="AT31" s="746">
        <v>61704</v>
      </c>
      <c r="AU31" s="746">
        <v>61704</v>
      </c>
      <c r="AV31" s="746">
        <v>61704</v>
      </c>
      <c r="AW31" s="746">
        <v>61704</v>
      </c>
      <c r="AX31" s="746">
        <v>61704</v>
      </c>
      <c r="AY31" s="746">
        <v>61704</v>
      </c>
      <c r="AZ31" s="746">
        <v>61704</v>
      </c>
      <c r="BA31" s="746">
        <v>61704</v>
      </c>
      <c r="BB31" s="746">
        <v>61704</v>
      </c>
      <c r="BC31" s="746">
        <v>61704</v>
      </c>
      <c r="BD31" s="746">
        <v>61704</v>
      </c>
      <c r="BE31" s="746">
        <v>61704</v>
      </c>
      <c r="BF31" s="746">
        <v>61704</v>
      </c>
      <c r="BG31" s="746">
        <v>61704</v>
      </c>
      <c r="BH31" s="746">
        <v>61704</v>
      </c>
      <c r="BI31" s="746">
        <v>60058</v>
      </c>
      <c r="BJ31" s="746">
        <v>0</v>
      </c>
      <c r="BK31" s="746">
        <v>0</v>
      </c>
      <c r="BL31" s="746">
        <v>0</v>
      </c>
      <c r="BM31" s="746">
        <v>0</v>
      </c>
      <c r="BN31" s="746">
        <v>0</v>
      </c>
      <c r="BO31" s="746">
        <v>0</v>
      </c>
      <c r="BP31" s="746">
        <v>0</v>
      </c>
      <c r="BQ31" s="746">
        <v>0</v>
      </c>
      <c r="BR31" s="746">
        <v>0</v>
      </c>
      <c r="BS31" s="746">
        <v>0</v>
      </c>
      <c r="BT31" s="747">
        <v>0</v>
      </c>
      <c r="BU31" s="16"/>
    </row>
    <row r="32" spans="2:73" s="17" customFormat="1" ht="15.6">
      <c r="B32" s="744" t="s">
        <v>752</v>
      </c>
      <c r="C32" s="744" t="s">
        <v>753</v>
      </c>
      <c r="D32" s="744" t="s">
        <v>6</v>
      </c>
      <c r="E32" s="744" t="s">
        <v>754</v>
      </c>
      <c r="F32" s="744" t="s">
        <v>29</v>
      </c>
      <c r="G32" s="744" t="s">
        <v>755</v>
      </c>
      <c r="H32" s="744">
        <v>2011</v>
      </c>
      <c r="I32" s="643" t="s">
        <v>567</v>
      </c>
      <c r="J32" s="643" t="s">
        <v>585</v>
      </c>
      <c r="K32" s="50"/>
      <c r="L32" s="745">
        <v>0</v>
      </c>
      <c r="M32" s="746">
        <v>0</v>
      </c>
      <c r="N32" s="746">
        <v>0</v>
      </c>
      <c r="O32" s="746">
        <v>0</v>
      </c>
      <c r="P32" s="746">
        <v>0</v>
      </c>
      <c r="Q32" s="746">
        <v>0</v>
      </c>
      <c r="R32" s="746">
        <v>0</v>
      </c>
      <c r="S32" s="746">
        <v>0</v>
      </c>
      <c r="T32" s="746">
        <v>0</v>
      </c>
      <c r="U32" s="746">
        <v>0</v>
      </c>
      <c r="V32" s="746">
        <v>0</v>
      </c>
      <c r="W32" s="746">
        <v>0</v>
      </c>
      <c r="X32" s="746">
        <v>0</v>
      </c>
      <c r="Y32" s="746">
        <v>0</v>
      </c>
      <c r="Z32" s="746">
        <v>0</v>
      </c>
      <c r="AA32" s="746">
        <v>0</v>
      </c>
      <c r="AB32" s="746">
        <v>0</v>
      </c>
      <c r="AC32" s="746">
        <v>0</v>
      </c>
      <c r="AD32" s="746">
        <v>0</v>
      </c>
      <c r="AE32" s="746">
        <v>0</v>
      </c>
      <c r="AF32" s="746">
        <v>0</v>
      </c>
      <c r="AG32" s="746">
        <v>0</v>
      </c>
      <c r="AH32" s="746">
        <v>0</v>
      </c>
      <c r="AI32" s="746">
        <v>0</v>
      </c>
      <c r="AJ32" s="746">
        <v>0</v>
      </c>
      <c r="AK32" s="746">
        <v>0</v>
      </c>
      <c r="AL32" s="746">
        <v>0</v>
      </c>
      <c r="AM32" s="746">
        <v>0</v>
      </c>
      <c r="AN32" s="746">
        <v>0</v>
      </c>
      <c r="AO32" s="747">
        <v>0</v>
      </c>
      <c r="AP32" s="50"/>
      <c r="AQ32" s="745">
        <v>0</v>
      </c>
      <c r="AR32" s="746">
        <v>0</v>
      </c>
      <c r="AS32" s="746">
        <v>0</v>
      </c>
      <c r="AT32" s="746">
        <v>0</v>
      </c>
      <c r="AU32" s="746">
        <v>0</v>
      </c>
      <c r="AV32" s="746">
        <v>0</v>
      </c>
      <c r="AW32" s="746">
        <v>0</v>
      </c>
      <c r="AX32" s="746">
        <v>0</v>
      </c>
      <c r="AY32" s="746">
        <v>0</v>
      </c>
      <c r="AZ32" s="746">
        <v>0</v>
      </c>
      <c r="BA32" s="746">
        <v>0</v>
      </c>
      <c r="BB32" s="746">
        <v>0</v>
      </c>
      <c r="BC32" s="746">
        <v>0</v>
      </c>
      <c r="BD32" s="746">
        <v>0</v>
      </c>
      <c r="BE32" s="746">
        <v>0</v>
      </c>
      <c r="BF32" s="746">
        <v>0</v>
      </c>
      <c r="BG32" s="746">
        <v>0</v>
      </c>
      <c r="BH32" s="746">
        <v>0</v>
      </c>
      <c r="BI32" s="746">
        <v>0</v>
      </c>
      <c r="BJ32" s="746">
        <v>0</v>
      </c>
      <c r="BK32" s="746">
        <v>0</v>
      </c>
      <c r="BL32" s="746">
        <v>0</v>
      </c>
      <c r="BM32" s="746">
        <v>0</v>
      </c>
      <c r="BN32" s="746">
        <v>0</v>
      </c>
      <c r="BO32" s="746">
        <v>0</v>
      </c>
      <c r="BP32" s="746">
        <v>0</v>
      </c>
      <c r="BQ32" s="746">
        <v>0</v>
      </c>
      <c r="BR32" s="746">
        <v>0</v>
      </c>
      <c r="BS32" s="746">
        <v>0</v>
      </c>
      <c r="BT32" s="747">
        <v>0</v>
      </c>
      <c r="BU32" s="16"/>
    </row>
    <row r="33" spans="2:73" s="17" customFormat="1" ht="15.6">
      <c r="B33" s="744" t="s">
        <v>752</v>
      </c>
      <c r="C33" s="744" t="s">
        <v>756</v>
      </c>
      <c r="D33" s="744" t="s">
        <v>757</v>
      </c>
      <c r="E33" s="744" t="s">
        <v>754</v>
      </c>
      <c r="F33" s="744" t="s">
        <v>758</v>
      </c>
      <c r="G33" s="744" t="s">
        <v>759</v>
      </c>
      <c r="H33" s="744">
        <v>2011</v>
      </c>
      <c r="I33" s="643" t="s">
        <v>567</v>
      </c>
      <c r="J33" s="643" t="s">
        <v>585</v>
      </c>
      <c r="K33" s="50"/>
      <c r="L33" s="745">
        <v>0</v>
      </c>
      <c r="M33" s="746">
        <v>0</v>
      </c>
      <c r="N33" s="746">
        <v>0</v>
      </c>
      <c r="O33" s="746">
        <v>0</v>
      </c>
      <c r="P33" s="746">
        <v>0</v>
      </c>
      <c r="Q33" s="746">
        <v>0</v>
      </c>
      <c r="R33" s="746">
        <v>0</v>
      </c>
      <c r="S33" s="746">
        <v>0</v>
      </c>
      <c r="T33" s="746">
        <v>0</v>
      </c>
      <c r="U33" s="746">
        <v>0</v>
      </c>
      <c r="V33" s="746">
        <v>0</v>
      </c>
      <c r="W33" s="746">
        <v>0</v>
      </c>
      <c r="X33" s="746">
        <v>0</v>
      </c>
      <c r="Y33" s="746">
        <v>0</v>
      </c>
      <c r="Z33" s="746">
        <v>0</v>
      </c>
      <c r="AA33" s="746">
        <v>0</v>
      </c>
      <c r="AB33" s="746">
        <v>0</v>
      </c>
      <c r="AC33" s="746">
        <v>0</v>
      </c>
      <c r="AD33" s="746">
        <v>0</v>
      </c>
      <c r="AE33" s="746">
        <v>0</v>
      </c>
      <c r="AF33" s="746">
        <v>0</v>
      </c>
      <c r="AG33" s="746">
        <v>0</v>
      </c>
      <c r="AH33" s="746">
        <v>0</v>
      </c>
      <c r="AI33" s="746">
        <v>0</v>
      </c>
      <c r="AJ33" s="746">
        <v>0</v>
      </c>
      <c r="AK33" s="746">
        <v>0</v>
      </c>
      <c r="AL33" s="746">
        <v>0</v>
      </c>
      <c r="AM33" s="746">
        <v>0</v>
      </c>
      <c r="AN33" s="746">
        <v>0</v>
      </c>
      <c r="AO33" s="747">
        <v>0</v>
      </c>
      <c r="AP33" s="50"/>
      <c r="AQ33" s="745">
        <v>0</v>
      </c>
      <c r="AR33" s="746">
        <v>0</v>
      </c>
      <c r="AS33" s="746">
        <v>0</v>
      </c>
      <c r="AT33" s="746">
        <v>0</v>
      </c>
      <c r="AU33" s="746">
        <v>0</v>
      </c>
      <c r="AV33" s="746">
        <v>0</v>
      </c>
      <c r="AW33" s="746">
        <v>0</v>
      </c>
      <c r="AX33" s="746">
        <v>0</v>
      </c>
      <c r="AY33" s="746">
        <v>0</v>
      </c>
      <c r="AZ33" s="746">
        <v>0</v>
      </c>
      <c r="BA33" s="746">
        <v>0</v>
      </c>
      <c r="BB33" s="746">
        <v>0</v>
      </c>
      <c r="BC33" s="746">
        <v>0</v>
      </c>
      <c r="BD33" s="746">
        <v>0</v>
      </c>
      <c r="BE33" s="746">
        <v>0</v>
      </c>
      <c r="BF33" s="746">
        <v>0</v>
      </c>
      <c r="BG33" s="746">
        <v>0</v>
      </c>
      <c r="BH33" s="746">
        <v>0</v>
      </c>
      <c r="BI33" s="746">
        <v>0</v>
      </c>
      <c r="BJ33" s="746">
        <v>0</v>
      </c>
      <c r="BK33" s="746">
        <v>0</v>
      </c>
      <c r="BL33" s="746">
        <v>0</v>
      </c>
      <c r="BM33" s="746">
        <v>0</v>
      </c>
      <c r="BN33" s="746">
        <v>0</v>
      </c>
      <c r="BO33" s="746">
        <v>0</v>
      </c>
      <c r="BP33" s="746">
        <v>0</v>
      </c>
      <c r="BQ33" s="746">
        <v>0</v>
      </c>
      <c r="BR33" s="746">
        <v>0</v>
      </c>
      <c r="BS33" s="746">
        <v>0</v>
      </c>
      <c r="BT33" s="747">
        <v>0</v>
      </c>
      <c r="BU33" s="16"/>
    </row>
    <row r="34" spans="2:73" s="17" customFormat="1" ht="15.6">
      <c r="B34" s="744" t="s">
        <v>752</v>
      </c>
      <c r="C34" s="744" t="s">
        <v>756</v>
      </c>
      <c r="D34" s="744" t="s">
        <v>21</v>
      </c>
      <c r="E34" s="744" t="s">
        <v>754</v>
      </c>
      <c r="F34" s="744" t="s">
        <v>758</v>
      </c>
      <c r="G34" s="744" t="s">
        <v>755</v>
      </c>
      <c r="H34" s="744">
        <v>2011</v>
      </c>
      <c r="I34" s="643" t="s">
        <v>567</v>
      </c>
      <c r="J34" s="643" t="s">
        <v>585</v>
      </c>
      <c r="K34" s="50"/>
      <c r="L34" s="745">
        <v>106</v>
      </c>
      <c r="M34" s="746">
        <v>106</v>
      </c>
      <c r="N34" s="746">
        <v>106</v>
      </c>
      <c r="O34" s="746">
        <v>75</v>
      </c>
      <c r="P34" s="746">
        <v>75</v>
      </c>
      <c r="Q34" s="746">
        <v>75</v>
      </c>
      <c r="R34" s="746">
        <v>8</v>
      </c>
      <c r="S34" s="746">
        <v>8</v>
      </c>
      <c r="T34" s="746">
        <v>8</v>
      </c>
      <c r="U34" s="746">
        <v>8</v>
      </c>
      <c r="V34" s="746">
        <v>7</v>
      </c>
      <c r="W34" s="746">
        <v>7</v>
      </c>
      <c r="X34" s="746">
        <v>0</v>
      </c>
      <c r="Y34" s="746">
        <v>0</v>
      </c>
      <c r="Z34" s="746">
        <v>0</v>
      </c>
      <c r="AA34" s="746">
        <v>0</v>
      </c>
      <c r="AB34" s="746">
        <v>0</v>
      </c>
      <c r="AC34" s="746">
        <v>0</v>
      </c>
      <c r="AD34" s="746">
        <v>0</v>
      </c>
      <c r="AE34" s="746">
        <v>0</v>
      </c>
      <c r="AF34" s="746">
        <v>0</v>
      </c>
      <c r="AG34" s="746">
        <v>0</v>
      </c>
      <c r="AH34" s="746">
        <v>0</v>
      </c>
      <c r="AI34" s="746">
        <v>0</v>
      </c>
      <c r="AJ34" s="746">
        <v>0</v>
      </c>
      <c r="AK34" s="746">
        <v>0</v>
      </c>
      <c r="AL34" s="746">
        <v>0</v>
      </c>
      <c r="AM34" s="746">
        <v>0</v>
      </c>
      <c r="AN34" s="746">
        <v>0</v>
      </c>
      <c r="AO34" s="747">
        <v>0</v>
      </c>
      <c r="AP34" s="50"/>
      <c r="AQ34" s="745">
        <v>267169</v>
      </c>
      <c r="AR34" s="746">
        <v>267169</v>
      </c>
      <c r="AS34" s="746">
        <v>267169</v>
      </c>
      <c r="AT34" s="746">
        <v>182290</v>
      </c>
      <c r="AU34" s="746">
        <v>182290</v>
      </c>
      <c r="AV34" s="746">
        <v>182290</v>
      </c>
      <c r="AW34" s="746">
        <v>19233</v>
      </c>
      <c r="AX34" s="746">
        <v>19233</v>
      </c>
      <c r="AY34" s="746">
        <v>19233</v>
      </c>
      <c r="AZ34" s="746">
        <v>19233</v>
      </c>
      <c r="BA34" s="746">
        <v>16983</v>
      </c>
      <c r="BB34" s="746">
        <v>16983</v>
      </c>
      <c r="BC34" s="746">
        <v>0</v>
      </c>
      <c r="BD34" s="746">
        <v>0</v>
      </c>
      <c r="BE34" s="746">
        <v>0</v>
      </c>
      <c r="BF34" s="746">
        <v>0</v>
      </c>
      <c r="BG34" s="746">
        <v>0</v>
      </c>
      <c r="BH34" s="746">
        <v>0</v>
      </c>
      <c r="BI34" s="746">
        <v>0</v>
      </c>
      <c r="BJ34" s="746">
        <v>0</v>
      </c>
      <c r="BK34" s="746">
        <v>0</v>
      </c>
      <c r="BL34" s="746">
        <v>0</v>
      </c>
      <c r="BM34" s="746">
        <v>0</v>
      </c>
      <c r="BN34" s="746">
        <v>0</v>
      </c>
      <c r="BO34" s="746">
        <v>0</v>
      </c>
      <c r="BP34" s="746">
        <v>0</v>
      </c>
      <c r="BQ34" s="746">
        <v>0</v>
      </c>
      <c r="BR34" s="746">
        <v>0</v>
      </c>
      <c r="BS34" s="746">
        <v>0</v>
      </c>
      <c r="BT34" s="747">
        <v>0</v>
      </c>
      <c r="BU34" s="16"/>
    </row>
    <row r="35" spans="2:73" s="17" customFormat="1" ht="15.6">
      <c r="B35" s="744" t="s">
        <v>752</v>
      </c>
      <c r="C35" s="744" t="s">
        <v>756</v>
      </c>
      <c r="D35" s="744" t="s">
        <v>22</v>
      </c>
      <c r="E35" s="744" t="s">
        <v>754</v>
      </c>
      <c r="F35" s="744" t="s">
        <v>758</v>
      </c>
      <c r="G35" s="744" t="s">
        <v>755</v>
      </c>
      <c r="H35" s="744">
        <v>2011</v>
      </c>
      <c r="I35" s="643" t="s">
        <v>567</v>
      </c>
      <c r="J35" s="643" t="s">
        <v>585</v>
      </c>
      <c r="K35" s="50"/>
      <c r="L35" s="745">
        <v>62</v>
      </c>
      <c r="M35" s="746">
        <v>62</v>
      </c>
      <c r="N35" s="746">
        <v>62</v>
      </c>
      <c r="O35" s="746">
        <v>62</v>
      </c>
      <c r="P35" s="746">
        <v>62</v>
      </c>
      <c r="Q35" s="746">
        <v>62</v>
      </c>
      <c r="R35" s="746">
        <v>62</v>
      </c>
      <c r="S35" s="746">
        <v>62</v>
      </c>
      <c r="T35" s="746">
        <v>62</v>
      </c>
      <c r="U35" s="746">
        <v>62</v>
      </c>
      <c r="V35" s="746">
        <v>0</v>
      </c>
      <c r="W35" s="746">
        <v>0</v>
      </c>
      <c r="X35" s="746">
        <v>0</v>
      </c>
      <c r="Y35" s="746">
        <v>0</v>
      </c>
      <c r="Z35" s="746">
        <v>0</v>
      </c>
      <c r="AA35" s="746">
        <v>0</v>
      </c>
      <c r="AB35" s="746">
        <v>0</v>
      </c>
      <c r="AC35" s="746">
        <v>0</v>
      </c>
      <c r="AD35" s="746">
        <v>0</v>
      </c>
      <c r="AE35" s="746">
        <v>0</v>
      </c>
      <c r="AF35" s="746">
        <v>0</v>
      </c>
      <c r="AG35" s="746">
        <v>0</v>
      </c>
      <c r="AH35" s="746">
        <v>0</v>
      </c>
      <c r="AI35" s="746">
        <v>0</v>
      </c>
      <c r="AJ35" s="746">
        <v>0</v>
      </c>
      <c r="AK35" s="746">
        <v>0</v>
      </c>
      <c r="AL35" s="746">
        <v>0</v>
      </c>
      <c r="AM35" s="746">
        <v>0</v>
      </c>
      <c r="AN35" s="746">
        <v>0</v>
      </c>
      <c r="AO35" s="747">
        <v>0</v>
      </c>
      <c r="AP35" s="50"/>
      <c r="AQ35" s="745">
        <v>340676</v>
      </c>
      <c r="AR35" s="746">
        <v>340676</v>
      </c>
      <c r="AS35" s="746">
        <v>340676</v>
      </c>
      <c r="AT35" s="746">
        <v>340676</v>
      </c>
      <c r="AU35" s="746">
        <v>340676</v>
      </c>
      <c r="AV35" s="746">
        <v>340676</v>
      </c>
      <c r="AW35" s="746">
        <v>340676</v>
      </c>
      <c r="AX35" s="746">
        <v>340676</v>
      </c>
      <c r="AY35" s="746">
        <v>340676</v>
      </c>
      <c r="AZ35" s="746">
        <v>340676</v>
      </c>
      <c r="BA35" s="746">
        <v>0</v>
      </c>
      <c r="BB35" s="746">
        <v>0</v>
      </c>
      <c r="BC35" s="746">
        <v>0</v>
      </c>
      <c r="BD35" s="746">
        <v>0</v>
      </c>
      <c r="BE35" s="746">
        <v>0</v>
      </c>
      <c r="BF35" s="746">
        <v>0</v>
      </c>
      <c r="BG35" s="746">
        <v>0</v>
      </c>
      <c r="BH35" s="746">
        <v>0</v>
      </c>
      <c r="BI35" s="746">
        <v>0</v>
      </c>
      <c r="BJ35" s="746">
        <v>0</v>
      </c>
      <c r="BK35" s="746">
        <v>0</v>
      </c>
      <c r="BL35" s="746">
        <v>0</v>
      </c>
      <c r="BM35" s="746">
        <v>0</v>
      </c>
      <c r="BN35" s="746">
        <v>0</v>
      </c>
      <c r="BO35" s="746">
        <v>0</v>
      </c>
      <c r="BP35" s="746">
        <v>0</v>
      </c>
      <c r="BQ35" s="746">
        <v>0</v>
      </c>
      <c r="BR35" s="746">
        <v>0</v>
      </c>
      <c r="BS35" s="746">
        <v>0</v>
      </c>
      <c r="BT35" s="747">
        <v>0</v>
      </c>
      <c r="BU35" s="16"/>
    </row>
    <row r="36" spans="2:73" s="17" customFormat="1" ht="15.6">
      <c r="B36" s="744" t="s">
        <v>752</v>
      </c>
      <c r="C36" s="744" t="s">
        <v>760</v>
      </c>
      <c r="D36" s="744" t="s">
        <v>9</v>
      </c>
      <c r="E36" s="744" t="s">
        <v>754</v>
      </c>
      <c r="F36" s="744" t="s">
        <v>760</v>
      </c>
      <c r="G36" s="744" t="s">
        <v>759</v>
      </c>
      <c r="H36" s="744">
        <v>2011</v>
      </c>
      <c r="I36" s="643" t="s">
        <v>567</v>
      </c>
      <c r="J36" s="643" t="s">
        <v>585</v>
      </c>
      <c r="K36" s="50"/>
      <c r="L36" s="745">
        <v>0</v>
      </c>
      <c r="M36" s="746">
        <v>0</v>
      </c>
      <c r="N36" s="746">
        <v>0</v>
      </c>
      <c r="O36" s="746">
        <v>0</v>
      </c>
      <c r="P36" s="746">
        <v>0</v>
      </c>
      <c r="Q36" s="746">
        <v>0</v>
      </c>
      <c r="R36" s="746">
        <v>0</v>
      </c>
      <c r="S36" s="746">
        <v>0</v>
      </c>
      <c r="T36" s="746">
        <v>0</v>
      </c>
      <c r="U36" s="746">
        <v>0</v>
      </c>
      <c r="V36" s="746">
        <v>0</v>
      </c>
      <c r="W36" s="746">
        <v>0</v>
      </c>
      <c r="X36" s="746">
        <v>0</v>
      </c>
      <c r="Y36" s="746">
        <v>0</v>
      </c>
      <c r="Z36" s="746">
        <v>0</v>
      </c>
      <c r="AA36" s="746">
        <v>0</v>
      </c>
      <c r="AB36" s="746">
        <v>0</v>
      </c>
      <c r="AC36" s="746">
        <v>0</v>
      </c>
      <c r="AD36" s="746">
        <v>0</v>
      </c>
      <c r="AE36" s="746">
        <v>0</v>
      </c>
      <c r="AF36" s="746">
        <v>0</v>
      </c>
      <c r="AG36" s="746">
        <v>0</v>
      </c>
      <c r="AH36" s="746">
        <v>0</v>
      </c>
      <c r="AI36" s="746">
        <v>0</v>
      </c>
      <c r="AJ36" s="746">
        <v>0</v>
      </c>
      <c r="AK36" s="746">
        <v>0</v>
      </c>
      <c r="AL36" s="746">
        <v>0</v>
      </c>
      <c r="AM36" s="746">
        <v>0</v>
      </c>
      <c r="AN36" s="746">
        <v>0</v>
      </c>
      <c r="AO36" s="747">
        <v>0</v>
      </c>
      <c r="AP36" s="50"/>
      <c r="AQ36" s="745">
        <v>0</v>
      </c>
      <c r="AR36" s="746">
        <v>0</v>
      </c>
      <c r="AS36" s="746">
        <v>0</v>
      </c>
      <c r="AT36" s="746">
        <v>0</v>
      </c>
      <c r="AU36" s="746">
        <v>0</v>
      </c>
      <c r="AV36" s="746">
        <v>0</v>
      </c>
      <c r="AW36" s="746">
        <v>0</v>
      </c>
      <c r="AX36" s="746">
        <v>0</v>
      </c>
      <c r="AY36" s="746">
        <v>0</v>
      </c>
      <c r="AZ36" s="746">
        <v>0</v>
      </c>
      <c r="BA36" s="746">
        <v>0</v>
      </c>
      <c r="BB36" s="746">
        <v>0</v>
      </c>
      <c r="BC36" s="746">
        <v>0</v>
      </c>
      <c r="BD36" s="746">
        <v>0</v>
      </c>
      <c r="BE36" s="746">
        <v>0</v>
      </c>
      <c r="BF36" s="746">
        <v>0</v>
      </c>
      <c r="BG36" s="746">
        <v>0</v>
      </c>
      <c r="BH36" s="746">
        <v>0</v>
      </c>
      <c r="BI36" s="746">
        <v>0</v>
      </c>
      <c r="BJ36" s="746">
        <v>0</v>
      </c>
      <c r="BK36" s="746">
        <v>0</v>
      </c>
      <c r="BL36" s="746">
        <v>0</v>
      </c>
      <c r="BM36" s="746">
        <v>0</v>
      </c>
      <c r="BN36" s="746">
        <v>0</v>
      </c>
      <c r="BO36" s="746">
        <v>0</v>
      </c>
      <c r="BP36" s="746">
        <v>0</v>
      </c>
      <c r="BQ36" s="746">
        <v>0</v>
      </c>
      <c r="BR36" s="746">
        <v>0</v>
      </c>
      <c r="BS36" s="746">
        <v>0</v>
      </c>
      <c r="BT36" s="747">
        <v>0</v>
      </c>
      <c r="BU36" s="16"/>
    </row>
    <row r="37" spans="2:73" s="17" customFormat="1" ht="15.6">
      <c r="B37" s="744" t="s">
        <v>752</v>
      </c>
      <c r="C37" s="744" t="s">
        <v>761</v>
      </c>
      <c r="D37" s="744" t="s">
        <v>16</v>
      </c>
      <c r="E37" s="744" t="s">
        <v>754</v>
      </c>
      <c r="F37" s="744" t="s">
        <v>758</v>
      </c>
      <c r="G37" s="744" t="s">
        <v>755</v>
      </c>
      <c r="H37" s="744">
        <v>2011</v>
      </c>
      <c r="I37" s="643" t="s">
        <v>567</v>
      </c>
      <c r="J37" s="643" t="s">
        <v>585</v>
      </c>
      <c r="K37" s="50"/>
      <c r="L37" s="745">
        <v>1</v>
      </c>
      <c r="M37" s="746">
        <v>1</v>
      </c>
      <c r="N37" s="746">
        <v>1</v>
      </c>
      <c r="O37" s="746">
        <v>1</v>
      </c>
      <c r="P37" s="746">
        <v>1</v>
      </c>
      <c r="Q37" s="746">
        <v>1</v>
      </c>
      <c r="R37" s="746">
        <v>1</v>
      </c>
      <c r="S37" s="746">
        <v>1</v>
      </c>
      <c r="T37" s="746">
        <v>1</v>
      </c>
      <c r="U37" s="746">
        <v>1</v>
      </c>
      <c r="V37" s="746">
        <v>1</v>
      </c>
      <c r="W37" s="746">
        <v>1</v>
      </c>
      <c r="X37" s="746">
        <v>1</v>
      </c>
      <c r="Y37" s="746">
        <v>0</v>
      </c>
      <c r="Z37" s="746">
        <v>0</v>
      </c>
      <c r="AA37" s="746">
        <v>0</v>
      </c>
      <c r="AB37" s="746">
        <v>0</v>
      </c>
      <c r="AC37" s="746">
        <v>0</v>
      </c>
      <c r="AD37" s="746">
        <v>0</v>
      </c>
      <c r="AE37" s="746">
        <v>0</v>
      </c>
      <c r="AF37" s="746">
        <v>0</v>
      </c>
      <c r="AG37" s="746">
        <v>0</v>
      </c>
      <c r="AH37" s="746">
        <v>0</v>
      </c>
      <c r="AI37" s="746">
        <v>0</v>
      </c>
      <c r="AJ37" s="746">
        <v>0</v>
      </c>
      <c r="AK37" s="746">
        <v>0</v>
      </c>
      <c r="AL37" s="746">
        <v>0</v>
      </c>
      <c r="AM37" s="746">
        <v>0</v>
      </c>
      <c r="AN37" s="746">
        <v>0</v>
      </c>
      <c r="AO37" s="747">
        <v>0</v>
      </c>
      <c r="AP37" s="50"/>
      <c r="AQ37" s="745">
        <v>7843</v>
      </c>
      <c r="AR37" s="746">
        <v>7843</v>
      </c>
      <c r="AS37" s="746">
        <v>7843</v>
      </c>
      <c r="AT37" s="746">
        <v>7843</v>
      </c>
      <c r="AU37" s="746">
        <v>7843</v>
      </c>
      <c r="AV37" s="746">
        <v>7843</v>
      </c>
      <c r="AW37" s="746">
        <v>7843</v>
      </c>
      <c r="AX37" s="746">
        <v>7843</v>
      </c>
      <c r="AY37" s="746">
        <v>7843</v>
      </c>
      <c r="AZ37" s="746">
        <v>7843</v>
      </c>
      <c r="BA37" s="746">
        <v>7843</v>
      </c>
      <c r="BB37" s="746">
        <v>7843</v>
      </c>
      <c r="BC37" s="746">
        <v>7843</v>
      </c>
      <c r="BD37" s="746">
        <v>0</v>
      </c>
      <c r="BE37" s="746">
        <v>0</v>
      </c>
      <c r="BF37" s="746">
        <v>0</v>
      </c>
      <c r="BG37" s="746">
        <v>0</v>
      </c>
      <c r="BH37" s="746">
        <v>0</v>
      </c>
      <c r="BI37" s="746">
        <v>0</v>
      </c>
      <c r="BJ37" s="746">
        <v>0</v>
      </c>
      <c r="BK37" s="746">
        <v>0</v>
      </c>
      <c r="BL37" s="746">
        <v>0</v>
      </c>
      <c r="BM37" s="746">
        <v>0</v>
      </c>
      <c r="BN37" s="746">
        <v>0</v>
      </c>
      <c r="BO37" s="746">
        <v>0</v>
      </c>
      <c r="BP37" s="746">
        <v>0</v>
      </c>
      <c r="BQ37" s="746">
        <v>0</v>
      </c>
      <c r="BR37" s="746">
        <v>0</v>
      </c>
      <c r="BS37" s="746">
        <v>0</v>
      </c>
      <c r="BT37" s="747">
        <v>0</v>
      </c>
      <c r="BU37" s="16"/>
    </row>
    <row r="38" spans="2:73" s="17" customFormat="1" ht="15.6">
      <c r="B38" s="744" t="s">
        <v>752</v>
      </c>
      <c r="C38" s="744" t="s">
        <v>761</v>
      </c>
      <c r="D38" s="744" t="s">
        <v>17</v>
      </c>
      <c r="E38" s="744" t="s">
        <v>754</v>
      </c>
      <c r="F38" s="744" t="s">
        <v>758</v>
      </c>
      <c r="G38" s="744" t="s">
        <v>755</v>
      </c>
      <c r="H38" s="744">
        <v>2011</v>
      </c>
      <c r="I38" s="643" t="s">
        <v>567</v>
      </c>
      <c r="J38" s="643" t="s">
        <v>585</v>
      </c>
      <c r="K38" s="50"/>
      <c r="L38" s="745">
        <v>46</v>
      </c>
      <c r="M38" s="746">
        <v>46</v>
      </c>
      <c r="N38" s="746">
        <v>46</v>
      </c>
      <c r="O38" s="746">
        <v>46</v>
      </c>
      <c r="P38" s="746">
        <v>46</v>
      </c>
      <c r="Q38" s="746">
        <v>46</v>
      </c>
      <c r="R38" s="746">
        <v>46</v>
      </c>
      <c r="S38" s="746">
        <v>46</v>
      </c>
      <c r="T38" s="746">
        <v>46</v>
      </c>
      <c r="U38" s="746">
        <v>46</v>
      </c>
      <c r="V38" s="746">
        <v>46</v>
      </c>
      <c r="W38" s="746">
        <v>46</v>
      </c>
      <c r="X38" s="746">
        <v>46</v>
      </c>
      <c r="Y38" s="746">
        <v>46</v>
      </c>
      <c r="Z38" s="746">
        <v>46</v>
      </c>
      <c r="AA38" s="746">
        <v>46</v>
      </c>
      <c r="AB38" s="746">
        <v>46</v>
      </c>
      <c r="AC38" s="746">
        <v>46</v>
      </c>
      <c r="AD38" s="746">
        <v>46</v>
      </c>
      <c r="AE38" s="746">
        <v>46</v>
      </c>
      <c r="AF38" s="746">
        <v>46</v>
      </c>
      <c r="AG38" s="746">
        <v>46</v>
      </c>
      <c r="AH38" s="746">
        <v>46</v>
      </c>
      <c r="AI38" s="746">
        <v>46</v>
      </c>
      <c r="AJ38" s="746">
        <v>46</v>
      </c>
      <c r="AK38" s="746">
        <v>46</v>
      </c>
      <c r="AL38" s="746">
        <v>0</v>
      </c>
      <c r="AM38" s="746">
        <v>0</v>
      </c>
      <c r="AN38" s="746">
        <v>0</v>
      </c>
      <c r="AO38" s="747">
        <v>0</v>
      </c>
      <c r="AP38" s="50"/>
      <c r="AQ38" s="745">
        <v>238332</v>
      </c>
      <c r="AR38" s="746">
        <v>238332</v>
      </c>
      <c r="AS38" s="746">
        <v>238332</v>
      </c>
      <c r="AT38" s="746">
        <v>238332</v>
      </c>
      <c r="AU38" s="746">
        <v>238332</v>
      </c>
      <c r="AV38" s="746">
        <v>238332</v>
      </c>
      <c r="AW38" s="746">
        <v>238332</v>
      </c>
      <c r="AX38" s="746">
        <v>238332</v>
      </c>
      <c r="AY38" s="746">
        <v>238332</v>
      </c>
      <c r="AZ38" s="746">
        <v>238332</v>
      </c>
      <c r="BA38" s="746">
        <v>238332</v>
      </c>
      <c r="BB38" s="746">
        <v>238332</v>
      </c>
      <c r="BC38" s="746">
        <v>238332</v>
      </c>
      <c r="BD38" s="746">
        <v>238332</v>
      </c>
      <c r="BE38" s="746">
        <v>238332</v>
      </c>
      <c r="BF38" s="746">
        <v>238332</v>
      </c>
      <c r="BG38" s="746">
        <v>238332</v>
      </c>
      <c r="BH38" s="746">
        <v>238332</v>
      </c>
      <c r="BI38" s="746">
        <v>238332</v>
      </c>
      <c r="BJ38" s="746">
        <v>238332</v>
      </c>
      <c r="BK38" s="746">
        <v>238332</v>
      </c>
      <c r="BL38" s="746">
        <v>238332</v>
      </c>
      <c r="BM38" s="746">
        <v>238332</v>
      </c>
      <c r="BN38" s="746">
        <v>238332</v>
      </c>
      <c r="BO38" s="746">
        <v>238332</v>
      </c>
      <c r="BP38" s="746">
        <v>238332</v>
      </c>
      <c r="BQ38" s="746">
        <v>0</v>
      </c>
      <c r="BR38" s="746">
        <v>0</v>
      </c>
      <c r="BS38" s="746">
        <v>0</v>
      </c>
      <c r="BT38" s="747">
        <v>0</v>
      </c>
      <c r="BU38" s="16"/>
    </row>
    <row r="39" spans="2:73" s="17" customFormat="1" ht="15.6">
      <c r="B39" s="744" t="s">
        <v>752</v>
      </c>
      <c r="C39" s="744" t="s">
        <v>756</v>
      </c>
      <c r="D39" s="744" t="s">
        <v>21</v>
      </c>
      <c r="E39" s="744" t="s">
        <v>754</v>
      </c>
      <c r="F39" s="744" t="s">
        <v>762</v>
      </c>
      <c r="G39" s="744" t="s">
        <v>755</v>
      </c>
      <c r="H39" s="744">
        <v>2012</v>
      </c>
      <c r="I39" s="643" t="s">
        <v>568</v>
      </c>
      <c r="J39" s="643" t="s">
        <v>585</v>
      </c>
      <c r="K39" s="50"/>
      <c r="L39" s="745">
        <v>0</v>
      </c>
      <c r="M39" s="746">
        <v>60</v>
      </c>
      <c r="N39" s="746">
        <v>60</v>
      </c>
      <c r="O39" s="746">
        <v>60</v>
      </c>
      <c r="P39" s="746">
        <v>45</v>
      </c>
      <c r="Q39" s="746">
        <v>45</v>
      </c>
      <c r="R39" s="746">
        <v>5</v>
      </c>
      <c r="S39" s="746">
        <v>5</v>
      </c>
      <c r="T39" s="746">
        <v>5</v>
      </c>
      <c r="U39" s="746">
        <v>5</v>
      </c>
      <c r="V39" s="746">
        <v>5</v>
      </c>
      <c r="W39" s="746">
        <v>4</v>
      </c>
      <c r="X39" s="746">
        <v>4</v>
      </c>
      <c r="Y39" s="746">
        <v>0</v>
      </c>
      <c r="Z39" s="746">
        <v>0</v>
      </c>
      <c r="AA39" s="746">
        <v>0</v>
      </c>
      <c r="AB39" s="746">
        <v>0</v>
      </c>
      <c r="AC39" s="746">
        <v>0</v>
      </c>
      <c r="AD39" s="746">
        <v>0</v>
      </c>
      <c r="AE39" s="746">
        <v>0</v>
      </c>
      <c r="AF39" s="746">
        <v>0</v>
      </c>
      <c r="AG39" s="746">
        <v>0</v>
      </c>
      <c r="AH39" s="746">
        <v>0</v>
      </c>
      <c r="AI39" s="746">
        <v>0</v>
      </c>
      <c r="AJ39" s="746">
        <v>0</v>
      </c>
      <c r="AK39" s="746">
        <v>0</v>
      </c>
      <c r="AL39" s="746">
        <v>0</v>
      </c>
      <c r="AM39" s="746">
        <v>0</v>
      </c>
      <c r="AN39" s="746">
        <v>0</v>
      </c>
      <c r="AO39" s="747">
        <v>0</v>
      </c>
      <c r="AP39" s="50"/>
      <c r="AQ39" s="745">
        <v>0</v>
      </c>
      <c r="AR39" s="746">
        <v>225555</v>
      </c>
      <c r="AS39" s="746">
        <v>225555</v>
      </c>
      <c r="AT39" s="746">
        <v>225555</v>
      </c>
      <c r="AU39" s="746">
        <v>163667</v>
      </c>
      <c r="AV39" s="746">
        <v>163667</v>
      </c>
      <c r="AW39" s="746">
        <v>19367</v>
      </c>
      <c r="AX39" s="746">
        <v>19367</v>
      </c>
      <c r="AY39" s="746">
        <v>19367</v>
      </c>
      <c r="AZ39" s="746">
        <v>19367</v>
      </c>
      <c r="BA39" s="746">
        <v>19367</v>
      </c>
      <c r="BB39" s="746">
        <v>14447</v>
      </c>
      <c r="BC39" s="746">
        <v>14447</v>
      </c>
      <c r="BD39" s="746">
        <v>0</v>
      </c>
      <c r="BE39" s="746">
        <v>0</v>
      </c>
      <c r="BF39" s="746">
        <v>0</v>
      </c>
      <c r="BG39" s="746">
        <v>0</v>
      </c>
      <c r="BH39" s="746">
        <v>0</v>
      </c>
      <c r="BI39" s="746">
        <v>0</v>
      </c>
      <c r="BJ39" s="746">
        <v>0</v>
      </c>
      <c r="BK39" s="746">
        <v>0</v>
      </c>
      <c r="BL39" s="746">
        <v>0</v>
      </c>
      <c r="BM39" s="746">
        <v>0</v>
      </c>
      <c r="BN39" s="746">
        <v>0</v>
      </c>
      <c r="BO39" s="746">
        <v>0</v>
      </c>
      <c r="BP39" s="746">
        <v>0</v>
      </c>
      <c r="BQ39" s="746">
        <v>0</v>
      </c>
      <c r="BR39" s="746">
        <v>0</v>
      </c>
      <c r="BS39" s="746">
        <v>0</v>
      </c>
      <c r="BT39" s="747">
        <v>0</v>
      </c>
      <c r="BU39" s="16"/>
    </row>
    <row r="40" spans="2:73" s="17" customFormat="1" ht="15.6">
      <c r="B40" s="744" t="s">
        <v>752</v>
      </c>
      <c r="C40" s="744" t="s">
        <v>756</v>
      </c>
      <c r="D40" s="744" t="s">
        <v>22</v>
      </c>
      <c r="E40" s="744" t="s">
        <v>754</v>
      </c>
      <c r="F40" s="744" t="s">
        <v>762</v>
      </c>
      <c r="G40" s="744" t="s">
        <v>755</v>
      </c>
      <c r="H40" s="744">
        <v>2012</v>
      </c>
      <c r="I40" s="643" t="s">
        <v>568</v>
      </c>
      <c r="J40" s="643" t="s">
        <v>585</v>
      </c>
      <c r="K40" s="50"/>
      <c r="L40" s="745">
        <v>0</v>
      </c>
      <c r="M40" s="746">
        <v>93</v>
      </c>
      <c r="N40" s="746">
        <v>93</v>
      </c>
      <c r="O40" s="746">
        <v>93</v>
      </c>
      <c r="P40" s="746">
        <v>93</v>
      </c>
      <c r="Q40" s="746">
        <v>93</v>
      </c>
      <c r="R40" s="746">
        <v>93</v>
      </c>
      <c r="S40" s="746">
        <v>88</v>
      </c>
      <c r="T40" s="746">
        <v>88</v>
      </c>
      <c r="U40" s="746">
        <v>88</v>
      </c>
      <c r="V40" s="746">
        <v>23</v>
      </c>
      <c r="W40" s="746">
        <v>23</v>
      </c>
      <c r="X40" s="746">
        <v>23</v>
      </c>
      <c r="Y40" s="746">
        <v>23</v>
      </c>
      <c r="Z40" s="746">
        <v>23</v>
      </c>
      <c r="AA40" s="746">
        <v>23</v>
      </c>
      <c r="AB40" s="746">
        <v>13</v>
      </c>
      <c r="AC40" s="746">
        <v>0</v>
      </c>
      <c r="AD40" s="746">
        <v>0</v>
      </c>
      <c r="AE40" s="746">
        <v>0</v>
      </c>
      <c r="AF40" s="746">
        <v>0</v>
      </c>
      <c r="AG40" s="746">
        <v>0</v>
      </c>
      <c r="AH40" s="746">
        <v>0</v>
      </c>
      <c r="AI40" s="746">
        <v>0</v>
      </c>
      <c r="AJ40" s="746">
        <v>0</v>
      </c>
      <c r="AK40" s="746">
        <v>0</v>
      </c>
      <c r="AL40" s="746">
        <v>0</v>
      </c>
      <c r="AM40" s="746">
        <v>0</v>
      </c>
      <c r="AN40" s="746">
        <v>0</v>
      </c>
      <c r="AO40" s="747">
        <v>0</v>
      </c>
      <c r="AP40" s="50"/>
      <c r="AQ40" s="745">
        <v>0</v>
      </c>
      <c r="AR40" s="746">
        <v>269134</v>
      </c>
      <c r="AS40" s="746">
        <v>269134</v>
      </c>
      <c r="AT40" s="746">
        <v>269134</v>
      </c>
      <c r="AU40" s="746">
        <v>269134</v>
      </c>
      <c r="AV40" s="746">
        <v>269134</v>
      </c>
      <c r="AW40" s="746">
        <v>269134</v>
      </c>
      <c r="AX40" s="746">
        <v>253791</v>
      </c>
      <c r="AY40" s="746">
        <v>253791</v>
      </c>
      <c r="AZ40" s="746">
        <v>251866</v>
      </c>
      <c r="BA40" s="746">
        <v>44965</v>
      </c>
      <c r="BB40" s="746">
        <v>44965</v>
      </c>
      <c r="BC40" s="746">
        <v>44965</v>
      </c>
      <c r="BD40" s="746">
        <v>44965</v>
      </c>
      <c r="BE40" s="746">
        <v>44965</v>
      </c>
      <c r="BF40" s="746">
        <v>44965</v>
      </c>
      <c r="BG40" s="746">
        <v>34112</v>
      </c>
      <c r="BH40" s="746">
        <v>0</v>
      </c>
      <c r="BI40" s="746">
        <v>0</v>
      </c>
      <c r="BJ40" s="746">
        <v>0</v>
      </c>
      <c r="BK40" s="746">
        <v>0</v>
      </c>
      <c r="BL40" s="746">
        <v>0</v>
      </c>
      <c r="BM40" s="746">
        <v>0</v>
      </c>
      <c r="BN40" s="746">
        <v>0</v>
      </c>
      <c r="BO40" s="746">
        <v>0</v>
      </c>
      <c r="BP40" s="746">
        <v>0</v>
      </c>
      <c r="BQ40" s="746">
        <v>0</v>
      </c>
      <c r="BR40" s="746">
        <v>0</v>
      </c>
      <c r="BS40" s="746">
        <v>0</v>
      </c>
      <c r="BT40" s="747">
        <v>0</v>
      </c>
      <c r="BU40" s="16"/>
    </row>
    <row r="41" spans="2:73" s="17" customFormat="1" ht="15.6">
      <c r="B41" s="744" t="s">
        <v>752</v>
      </c>
      <c r="C41" s="744" t="s">
        <v>753</v>
      </c>
      <c r="D41" s="744" t="s">
        <v>2</v>
      </c>
      <c r="E41" s="744" t="s">
        <v>754</v>
      </c>
      <c r="F41" s="744" t="s">
        <v>29</v>
      </c>
      <c r="G41" s="744" t="s">
        <v>755</v>
      </c>
      <c r="H41" s="744">
        <v>2012</v>
      </c>
      <c r="I41" s="643" t="s">
        <v>568</v>
      </c>
      <c r="J41" s="643" t="s">
        <v>585</v>
      </c>
      <c r="K41" s="50"/>
      <c r="L41" s="745">
        <v>0</v>
      </c>
      <c r="M41" s="746">
        <v>4</v>
      </c>
      <c r="N41" s="746">
        <v>4</v>
      </c>
      <c r="O41" s="746">
        <v>4</v>
      </c>
      <c r="P41" s="746">
        <v>4</v>
      </c>
      <c r="Q41" s="746">
        <v>0</v>
      </c>
      <c r="R41" s="746">
        <v>0</v>
      </c>
      <c r="S41" s="746">
        <v>0</v>
      </c>
      <c r="T41" s="746">
        <v>0</v>
      </c>
      <c r="U41" s="746">
        <v>0</v>
      </c>
      <c r="V41" s="746">
        <v>0</v>
      </c>
      <c r="W41" s="746">
        <v>0</v>
      </c>
      <c r="X41" s="746">
        <v>0</v>
      </c>
      <c r="Y41" s="746">
        <v>0</v>
      </c>
      <c r="Z41" s="746">
        <v>0</v>
      </c>
      <c r="AA41" s="746">
        <v>0</v>
      </c>
      <c r="AB41" s="746">
        <v>0</v>
      </c>
      <c r="AC41" s="746">
        <v>0</v>
      </c>
      <c r="AD41" s="746">
        <v>0</v>
      </c>
      <c r="AE41" s="746">
        <v>0</v>
      </c>
      <c r="AF41" s="746">
        <v>0</v>
      </c>
      <c r="AG41" s="746">
        <v>0</v>
      </c>
      <c r="AH41" s="746">
        <v>0</v>
      </c>
      <c r="AI41" s="746">
        <v>0</v>
      </c>
      <c r="AJ41" s="746">
        <v>0</v>
      </c>
      <c r="AK41" s="746">
        <v>0</v>
      </c>
      <c r="AL41" s="746">
        <v>0</v>
      </c>
      <c r="AM41" s="746">
        <v>0</v>
      </c>
      <c r="AN41" s="746">
        <v>0</v>
      </c>
      <c r="AO41" s="747">
        <v>0</v>
      </c>
      <c r="AP41" s="50"/>
      <c r="AQ41" s="745">
        <v>0</v>
      </c>
      <c r="AR41" s="746">
        <v>6693</v>
      </c>
      <c r="AS41" s="746">
        <v>6693</v>
      </c>
      <c r="AT41" s="746">
        <v>6693</v>
      </c>
      <c r="AU41" s="746">
        <v>6463</v>
      </c>
      <c r="AV41" s="746">
        <v>0</v>
      </c>
      <c r="AW41" s="746">
        <v>0</v>
      </c>
      <c r="AX41" s="746">
        <v>0</v>
      </c>
      <c r="AY41" s="746">
        <v>0</v>
      </c>
      <c r="AZ41" s="746">
        <v>0</v>
      </c>
      <c r="BA41" s="746">
        <v>0</v>
      </c>
      <c r="BB41" s="746">
        <v>0</v>
      </c>
      <c r="BC41" s="746">
        <v>0</v>
      </c>
      <c r="BD41" s="746">
        <v>0</v>
      </c>
      <c r="BE41" s="746">
        <v>0</v>
      </c>
      <c r="BF41" s="746">
        <v>0</v>
      </c>
      <c r="BG41" s="746">
        <v>0</v>
      </c>
      <c r="BH41" s="746">
        <v>0</v>
      </c>
      <c r="BI41" s="746">
        <v>0</v>
      </c>
      <c r="BJ41" s="746">
        <v>0</v>
      </c>
      <c r="BK41" s="746">
        <v>0</v>
      </c>
      <c r="BL41" s="746">
        <v>0</v>
      </c>
      <c r="BM41" s="746">
        <v>0</v>
      </c>
      <c r="BN41" s="746">
        <v>0</v>
      </c>
      <c r="BO41" s="746">
        <v>0</v>
      </c>
      <c r="BP41" s="746">
        <v>0</v>
      </c>
      <c r="BQ41" s="746">
        <v>0</v>
      </c>
      <c r="BR41" s="746">
        <v>0</v>
      </c>
      <c r="BS41" s="746">
        <v>0</v>
      </c>
      <c r="BT41" s="747">
        <v>0</v>
      </c>
      <c r="BU41" s="16"/>
    </row>
    <row r="42" spans="2:73" s="17" customFormat="1" ht="15.6">
      <c r="B42" s="744" t="s">
        <v>752</v>
      </c>
      <c r="C42" s="744" t="s">
        <v>753</v>
      </c>
      <c r="D42" s="744" t="s">
        <v>1</v>
      </c>
      <c r="E42" s="744" t="s">
        <v>754</v>
      </c>
      <c r="F42" s="744" t="s">
        <v>29</v>
      </c>
      <c r="G42" s="744" t="s">
        <v>755</v>
      </c>
      <c r="H42" s="744">
        <v>2012</v>
      </c>
      <c r="I42" s="643" t="s">
        <v>568</v>
      </c>
      <c r="J42" s="643" t="s">
        <v>585</v>
      </c>
      <c r="K42" s="50"/>
      <c r="L42" s="745">
        <v>0</v>
      </c>
      <c r="M42" s="746">
        <v>6</v>
      </c>
      <c r="N42" s="746">
        <v>6</v>
      </c>
      <c r="O42" s="746">
        <v>6</v>
      </c>
      <c r="P42" s="746">
        <v>5</v>
      </c>
      <c r="Q42" s="746">
        <v>3</v>
      </c>
      <c r="R42" s="746">
        <v>0</v>
      </c>
      <c r="S42" s="746">
        <v>0</v>
      </c>
      <c r="T42" s="746">
        <v>0</v>
      </c>
      <c r="U42" s="746">
        <v>0</v>
      </c>
      <c r="V42" s="746">
        <v>0</v>
      </c>
      <c r="W42" s="746">
        <v>0</v>
      </c>
      <c r="X42" s="746">
        <v>0</v>
      </c>
      <c r="Y42" s="746">
        <v>0</v>
      </c>
      <c r="Z42" s="746">
        <v>0</v>
      </c>
      <c r="AA42" s="746">
        <v>0</v>
      </c>
      <c r="AB42" s="746">
        <v>0</v>
      </c>
      <c r="AC42" s="746">
        <v>0</v>
      </c>
      <c r="AD42" s="746">
        <v>0</v>
      </c>
      <c r="AE42" s="746">
        <v>0</v>
      </c>
      <c r="AF42" s="746">
        <v>0</v>
      </c>
      <c r="AG42" s="746">
        <v>0</v>
      </c>
      <c r="AH42" s="746">
        <v>0</v>
      </c>
      <c r="AI42" s="746">
        <v>0</v>
      </c>
      <c r="AJ42" s="746">
        <v>0</v>
      </c>
      <c r="AK42" s="746">
        <v>0</v>
      </c>
      <c r="AL42" s="746">
        <v>0</v>
      </c>
      <c r="AM42" s="746">
        <v>0</v>
      </c>
      <c r="AN42" s="746">
        <v>0</v>
      </c>
      <c r="AO42" s="747">
        <v>0</v>
      </c>
      <c r="AP42" s="50"/>
      <c r="AQ42" s="745">
        <v>0</v>
      </c>
      <c r="AR42" s="746">
        <v>40193</v>
      </c>
      <c r="AS42" s="746">
        <v>40193</v>
      </c>
      <c r="AT42" s="746">
        <v>40193</v>
      </c>
      <c r="AU42" s="746">
        <v>39885</v>
      </c>
      <c r="AV42" s="746">
        <v>25497</v>
      </c>
      <c r="AW42" s="746">
        <v>0</v>
      </c>
      <c r="AX42" s="746">
        <v>0</v>
      </c>
      <c r="AY42" s="746">
        <v>0</v>
      </c>
      <c r="AZ42" s="746">
        <v>0</v>
      </c>
      <c r="BA42" s="746">
        <v>0</v>
      </c>
      <c r="BB42" s="746">
        <v>0</v>
      </c>
      <c r="BC42" s="746">
        <v>0</v>
      </c>
      <c r="BD42" s="746">
        <v>0</v>
      </c>
      <c r="BE42" s="746">
        <v>0</v>
      </c>
      <c r="BF42" s="746">
        <v>0</v>
      </c>
      <c r="BG42" s="746">
        <v>0</v>
      </c>
      <c r="BH42" s="746">
        <v>0</v>
      </c>
      <c r="BI42" s="746">
        <v>0</v>
      </c>
      <c r="BJ42" s="746">
        <v>0</v>
      </c>
      <c r="BK42" s="746">
        <v>0</v>
      </c>
      <c r="BL42" s="746">
        <v>0</v>
      </c>
      <c r="BM42" s="746">
        <v>0</v>
      </c>
      <c r="BN42" s="746">
        <v>0</v>
      </c>
      <c r="BO42" s="746">
        <v>0</v>
      </c>
      <c r="BP42" s="746">
        <v>0</v>
      </c>
      <c r="BQ42" s="746">
        <v>0</v>
      </c>
      <c r="BR42" s="746">
        <v>0</v>
      </c>
      <c r="BS42" s="746">
        <v>0</v>
      </c>
      <c r="BT42" s="747">
        <v>0</v>
      </c>
      <c r="BU42" s="16"/>
    </row>
    <row r="43" spans="2:73" s="17" customFormat="1" ht="15.6">
      <c r="B43" s="744" t="s">
        <v>752</v>
      </c>
      <c r="C43" s="744" t="s">
        <v>753</v>
      </c>
      <c r="D43" s="744" t="s">
        <v>5</v>
      </c>
      <c r="E43" s="744" t="s">
        <v>754</v>
      </c>
      <c r="F43" s="744" t="s">
        <v>29</v>
      </c>
      <c r="G43" s="744" t="s">
        <v>755</v>
      </c>
      <c r="H43" s="744">
        <v>2012</v>
      </c>
      <c r="I43" s="643" t="s">
        <v>568</v>
      </c>
      <c r="J43" s="643" t="s">
        <v>585</v>
      </c>
      <c r="K43" s="50"/>
      <c r="L43" s="745">
        <v>0</v>
      </c>
      <c r="M43" s="746">
        <v>2</v>
      </c>
      <c r="N43" s="746">
        <v>2</v>
      </c>
      <c r="O43" s="746">
        <v>2</v>
      </c>
      <c r="P43" s="746">
        <v>2</v>
      </c>
      <c r="Q43" s="746">
        <v>2</v>
      </c>
      <c r="R43" s="746">
        <v>1</v>
      </c>
      <c r="S43" s="746">
        <v>1</v>
      </c>
      <c r="T43" s="746">
        <v>1</v>
      </c>
      <c r="U43" s="746">
        <v>1</v>
      </c>
      <c r="V43" s="746">
        <v>1</v>
      </c>
      <c r="W43" s="746">
        <v>0</v>
      </c>
      <c r="X43" s="746">
        <v>0</v>
      </c>
      <c r="Y43" s="746">
        <v>0</v>
      </c>
      <c r="Z43" s="746">
        <v>0</v>
      </c>
      <c r="AA43" s="746">
        <v>0</v>
      </c>
      <c r="AB43" s="746">
        <v>0</v>
      </c>
      <c r="AC43" s="746">
        <v>0</v>
      </c>
      <c r="AD43" s="746">
        <v>0</v>
      </c>
      <c r="AE43" s="746">
        <v>0</v>
      </c>
      <c r="AF43" s="746">
        <v>0</v>
      </c>
      <c r="AG43" s="746">
        <v>0</v>
      </c>
      <c r="AH43" s="746">
        <v>0</v>
      </c>
      <c r="AI43" s="746">
        <v>0</v>
      </c>
      <c r="AJ43" s="746">
        <v>0</v>
      </c>
      <c r="AK43" s="746">
        <v>0</v>
      </c>
      <c r="AL43" s="746">
        <v>0</v>
      </c>
      <c r="AM43" s="746">
        <v>0</v>
      </c>
      <c r="AN43" s="746">
        <v>0</v>
      </c>
      <c r="AO43" s="747">
        <v>0</v>
      </c>
      <c r="AP43" s="50"/>
      <c r="AQ43" s="745">
        <v>0</v>
      </c>
      <c r="AR43" s="746">
        <v>29999</v>
      </c>
      <c r="AS43" s="746">
        <v>29999</v>
      </c>
      <c r="AT43" s="746">
        <v>29999</v>
      </c>
      <c r="AU43" s="746">
        <v>29999</v>
      </c>
      <c r="AV43" s="746">
        <v>26967</v>
      </c>
      <c r="AW43" s="746">
        <v>21928</v>
      </c>
      <c r="AX43" s="746">
        <v>14957</v>
      </c>
      <c r="AY43" s="746">
        <v>14926</v>
      </c>
      <c r="AZ43" s="746">
        <v>14926</v>
      </c>
      <c r="BA43" s="746">
        <v>7581</v>
      </c>
      <c r="BB43" s="746">
        <v>5626</v>
      </c>
      <c r="BC43" s="746">
        <v>5451</v>
      </c>
      <c r="BD43" s="746">
        <v>5451</v>
      </c>
      <c r="BE43" s="746">
        <v>5071</v>
      </c>
      <c r="BF43" s="746">
        <v>5071</v>
      </c>
      <c r="BG43" s="746">
        <v>5002</v>
      </c>
      <c r="BH43" s="746">
        <v>1403</v>
      </c>
      <c r="BI43" s="746">
        <v>1403</v>
      </c>
      <c r="BJ43" s="746">
        <v>1403</v>
      </c>
      <c r="BK43" s="746">
        <v>1403</v>
      </c>
      <c r="BL43" s="746">
        <v>0</v>
      </c>
      <c r="BM43" s="746">
        <v>0</v>
      </c>
      <c r="BN43" s="746">
        <v>0</v>
      </c>
      <c r="BO43" s="746">
        <v>0</v>
      </c>
      <c r="BP43" s="746">
        <v>0</v>
      </c>
      <c r="BQ43" s="746">
        <v>0</v>
      </c>
      <c r="BR43" s="746">
        <v>0</v>
      </c>
      <c r="BS43" s="746">
        <v>0</v>
      </c>
      <c r="BT43" s="747">
        <v>0</v>
      </c>
      <c r="BU43" s="16"/>
    </row>
    <row r="44" spans="2:73" s="17" customFormat="1" ht="15.6">
      <c r="B44" s="744" t="s">
        <v>752</v>
      </c>
      <c r="C44" s="744" t="s">
        <v>753</v>
      </c>
      <c r="D44" s="744" t="s">
        <v>4</v>
      </c>
      <c r="E44" s="744" t="s">
        <v>754</v>
      </c>
      <c r="F44" s="744" t="s">
        <v>29</v>
      </c>
      <c r="G44" s="744" t="s">
        <v>755</v>
      </c>
      <c r="H44" s="744">
        <v>2012</v>
      </c>
      <c r="I44" s="643" t="s">
        <v>568</v>
      </c>
      <c r="J44" s="643" t="s">
        <v>585</v>
      </c>
      <c r="K44" s="50"/>
      <c r="L44" s="745">
        <v>0</v>
      </c>
      <c r="M44" s="746">
        <v>0</v>
      </c>
      <c r="N44" s="746">
        <v>0</v>
      </c>
      <c r="O44" s="746">
        <v>0</v>
      </c>
      <c r="P44" s="746">
        <v>0</v>
      </c>
      <c r="Q44" s="746">
        <v>0</v>
      </c>
      <c r="R44" s="746">
        <v>0</v>
      </c>
      <c r="S44" s="746">
        <v>0</v>
      </c>
      <c r="T44" s="746">
        <v>0</v>
      </c>
      <c r="U44" s="746">
        <v>0</v>
      </c>
      <c r="V44" s="746">
        <v>0</v>
      </c>
      <c r="W44" s="746">
        <v>0</v>
      </c>
      <c r="X44" s="746">
        <v>0</v>
      </c>
      <c r="Y44" s="746">
        <v>0</v>
      </c>
      <c r="Z44" s="746">
        <v>0</v>
      </c>
      <c r="AA44" s="746">
        <v>0</v>
      </c>
      <c r="AB44" s="746">
        <v>0</v>
      </c>
      <c r="AC44" s="746">
        <v>0</v>
      </c>
      <c r="AD44" s="746">
        <v>0</v>
      </c>
      <c r="AE44" s="746">
        <v>0</v>
      </c>
      <c r="AF44" s="746">
        <v>0</v>
      </c>
      <c r="AG44" s="746">
        <v>0</v>
      </c>
      <c r="AH44" s="746">
        <v>0</v>
      </c>
      <c r="AI44" s="746">
        <v>0</v>
      </c>
      <c r="AJ44" s="746">
        <v>0</v>
      </c>
      <c r="AK44" s="746">
        <v>0</v>
      </c>
      <c r="AL44" s="746">
        <v>0</v>
      </c>
      <c r="AM44" s="746">
        <v>0</v>
      </c>
      <c r="AN44" s="746">
        <v>0</v>
      </c>
      <c r="AO44" s="747">
        <v>0</v>
      </c>
      <c r="AP44" s="50"/>
      <c r="AQ44" s="745">
        <v>0</v>
      </c>
      <c r="AR44" s="746">
        <v>1566</v>
      </c>
      <c r="AS44" s="746">
        <v>1566</v>
      </c>
      <c r="AT44" s="746">
        <v>1566</v>
      </c>
      <c r="AU44" s="746">
        <v>1566</v>
      </c>
      <c r="AV44" s="746">
        <v>1543</v>
      </c>
      <c r="AW44" s="746">
        <v>1543</v>
      </c>
      <c r="AX44" s="746">
        <v>726</v>
      </c>
      <c r="AY44" s="746">
        <v>722</v>
      </c>
      <c r="AZ44" s="746">
        <v>722</v>
      </c>
      <c r="BA44" s="746">
        <v>722</v>
      </c>
      <c r="BB44" s="746">
        <v>117</v>
      </c>
      <c r="BC44" s="746">
        <v>94</v>
      </c>
      <c r="BD44" s="746">
        <v>94</v>
      </c>
      <c r="BE44" s="746">
        <v>81</v>
      </c>
      <c r="BF44" s="746">
        <v>81</v>
      </c>
      <c r="BG44" s="746">
        <v>78</v>
      </c>
      <c r="BH44" s="746">
        <v>0</v>
      </c>
      <c r="BI44" s="746">
        <v>0</v>
      </c>
      <c r="BJ44" s="746">
        <v>0</v>
      </c>
      <c r="BK44" s="746">
        <v>0</v>
      </c>
      <c r="BL44" s="746">
        <v>0</v>
      </c>
      <c r="BM44" s="746">
        <v>0</v>
      </c>
      <c r="BN44" s="746">
        <v>0</v>
      </c>
      <c r="BO44" s="746">
        <v>0</v>
      </c>
      <c r="BP44" s="746">
        <v>0</v>
      </c>
      <c r="BQ44" s="746">
        <v>0</v>
      </c>
      <c r="BR44" s="746">
        <v>0</v>
      </c>
      <c r="BS44" s="746">
        <v>0</v>
      </c>
      <c r="BT44" s="747">
        <v>0</v>
      </c>
      <c r="BU44" s="16"/>
    </row>
    <row r="45" spans="2:73" s="17" customFormat="1" ht="15.6">
      <c r="B45" s="744" t="s">
        <v>752</v>
      </c>
      <c r="C45" s="744" t="s">
        <v>753</v>
      </c>
      <c r="D45" s="744" t="s">
        <v>3</v>
      </c>
      <c r="E45" s="744" t="s">
        <v>754</v>
      </c>
      <c r="F45" s="744" t="s">
        <v>29</v>
      </c>
      <c r="G45" s="744" t="s">
        <v>755</v>
      </c>
      <c r="H45" s="744">
        <v>2012</v>
      </c>
      <c r="I45" s="643" t="s">
        <v>568</v>
      </c>
      <c r="J45" s="643" t="s">
        <v>585</v>
      </c>
      <c r="K45" s="50"/>
      <c r="L45" s="745">
        <v>0</v>
      </c>
      <c r="M45" s="746">
        <v>21</v>
      </c>
      <c r="N45" s="746">
        <v>21</v>
      </c>
      <c r="O45" s="746">
        <v>21</v>
      </c>
      <c r="P45" s="746">
        <v>21</v>
      </c>
      <c r="Q45" s="746">
        <v>21</v>
      </c>
      <c r="R45" s="746">
        <v>21</v>
      </c>
      <c r="S45" s="746">
        <v>21</v>
      </c>
      <c r="T45" s="746">
        <v>21</v>
      </c>
      <c r="U45" s="746">
        <v>21</v>
      </c>
      <c r="V45" s="746">
        <v>21</v>
      </c>
      <c r="W45" s="746">
        <v>21</v>
      </c>
      <c r="X45" s="746">
        <v>21</v>
      </c>
      <c r="Y45" s="746">
        <v>21</v>
      </c>
      <c r="Z45" s="746">
        <v>21</v>
      </c>
      <c r="AA45" s="746">
        <v>21</v>
      </c>
      <c r="AB45" s="746">
        <v>21</v>
      </c>
      <c r="AC45" s="746">
        <v>21</v>
      </c>
      <c r="AD45" s="746">
        <v>21</v>
      </c>
      <c r="AE45" s="746">
        <v>20</v>
      </c>
      <c r="AF45" s="746">
        <v>0</v>
      </c>
      <c r="AG45" s="746">
        <v>0</v>
      </c>
      <c r="AH45" s="746">
        <v>0</v>
      </c>
      <c r="AI45" s="746">
        <v>0</v>
      </c>
      <c r="AJ45" s="746">
        <v>0</v>
      </c>
      <c r="AK45" s="746">
        <v>0</v>
      </c>
      <c r="AL45" s="746">
        <v>0</v>
      </c>
      <c r="AM45" s="746">
        <v>0</v>
      </c>
      <c r="AN45" s="746">
        <v>0</v>
      </c>
      <c r="AO45" s="747">
        <v>0</v>
      </c>
      <c r="AP45" s="50"/>
      <c r="AQ45" s="745">
        <v>0</v>
      </c>
      <c r="AR45" s="746">
        <v>38767</v>
      </c>
      <c r="AS45" s="746">
        <v>38767</v>
      </c>
      <c r="AT45" s="746">
        <v>38767</v>
      </c>
      <c r="AU45" s="746">
        <v>38767</v>
      </c>
      <c r="AV45" s="746">
        <v>38767</v>
      </c>
      <c r="AW45" s="746">
        <v>38767</v>
      </c>
      <c r="AX45" s="746">
        <v>38767</v>
      </c>
      <c r="AY45" s="746">
        <v>38767</v>
      </c>
      <c r="AZ45" s="746">
        <v>38767</v>
      </c>
      <c r="BA45" s="746">
        <v>38767</v>
      </c>
      <c r="BB45" s="746">
        <v>38767</v>
      </c>
      <c r="BC45" s="746">
        <v>38767</v>
      </c>
      <c r="BD45" s="746">
        <v>38767</v>
      </c>
      <c r="BE45" s="746">
        <v>38767</v>
      </c>
      <c r="BF45" s="746">
        <v>38767</v>
      </c>
      <c r="BG45" s="746">
        <v>38767</v>
      </c>
      <c r="BH45" s="746">
        <v>38767</v>
      </c>
      <c r="BI45" s="746">
        <v>38767</v>
      </c>
      <c r="BJ45" s="746">
        <v>37839</v>
      </c>
      <c r="BK45" s="746">
        <v>0</v>
      </c>
      <c r="BL45" s="746">
        <v>0</v>
      </c>
      <c r="BM45" s="746">
        <v>0</v>
      </c>
      <c r="BN45" s="746">
        <v>0</v>
      </c>
      <c r="BO45" s="746">
        <v>0</v>
      </c>
      <c r="BP45" s="746">
        <v>0</v>
      </c>
      <c r="BQ45" s="746">
        <v>0</v>
      </c>
      <c r="BR45" s="746">
        <v>0</v>
      </c>
      <c r="BS45" s="746">
        <v>0</v>
      </c>
      <c r="BT45" s="747">
        <v>0</v>
      </c>
      <c r="BU45" s="16"/>
    </row>
    <row r="46" spans="2:73" s="17" customFormat="1" ht="15.6">
      <c r="B46" s="744" t="s">
        <v>752</v>
      </c>
      <c r="C46" s="744" t="s">
        <v>763</v>
      </c>
      <c r="D46" s="744" t="s">
        <v>14</v>
      </c>
      <c r="E46" s="744" t="s">
        <v>754</v>
      </c>
      <c r="F46" s="744" t="s">
        <v>29</v>
      </c>
      <c r="G46" s="744" t="s">
        <v>755</v>
      </c>
      <c r="H46" s="744">
        <v>2012</v>
      </c>
      <c r="I46" s="643" t="s">
        <v>568</v>
      </c>
      <c r="J46" s="643" t="s">
        <v>585</v>
      </c>
      <c r="K46" s="50"/>
      <c r="L46" s="745">
        <v>0</v>
      </c>
      <c r="M46" s="746">
        <v>1</v>
      </c>
      <c r="N46" s="746">
        <v>1</v>
      </c>
      <c r="O46" s="746">
        <v>1</v>
      </c>
      <c r="P46" s="746">
        <v>1</v>
      </c>
      <c r="Q46" s="746">
        <v>1</v>
      </c>
      <c r="R46" s="746">
        <v>1</v>
      </c>
      <c r="S46" s="746">
        <v>1</v>
      </c>
      <c r="T46" s="746">
        <v>1</v>
      </c>
      <c r="U46" s="746">
        <v>1</v>
      </c>
      <c r="V46" s="746">
        <v>1</v>
      </c>
      <c r="W46" s="746">
        <v>1</v>
      </c>
      <c r="X46" s="746">
        <v>1</v>
      </c>
      <c r="Y46" s="746">
        <v>0</v>
      </c>
      <c r="Z46" s="746">
        <v>0</v>
      </c>
      <c r="AA46" s="746">
        <v>0</v>
      </c>
      <c r="AB46" s="746">
        <v>0</v>
      </c>
      <c r="AC46" s="746">
        <v>0</v>
      </c>
      <c r="AD46" s="746">
        <v>0</v>
      </c>
      <c r="AE46" s="746">
        <v>0</v>
      </c>
      <c r="AF46" s="746">
        <v>0</v>
      </c>
      <c r="AG46" s="746">
        <v>0</v>
      </c>
      <c r="AH46" s="746">
        <v>0</v>
      </c>
      <c r="AI46" s="746">
        <v>0</v>
      </c>
      <c r="AJ46" s="746">
        <v>0</v>
      </c>
      <c r="AK46" s="746">
        <v>0</v>
      </c>
      <c r="AL46" s="746">
        <v>0</v>
      </c>
      <c r="AM46" s="746">
        <v>0</v>
      </c>
      <c r="AN46" s="746">
        <v>0</v>
      </c>
      <c r="AO46" s="747">
        <v>0</v>
      </c>
      <c r="AP46" s="50"/>
      <c r="AQ46" s="745">
        <v>0</v>
      </c>
      <c r="AR46" s="746">
        <v>10379</v>
      </c>
      <c r="AS46" s="746">
        <v>10379</v>
      </c>
      <c r="AT46" s="746">
        <v>10379</v>
      </c>
      <c r="AU46" s="746">
        <v>10115</v>
      </c>
      <c r="AV46" s="746">
        <v>10010</v>
      </c>
      <c r="AW46" s="746">
        <v>10010</v>
      </c>
      <c r="AX46" s="746">
        <v>9444</v>
      </c>
      <c r="AY46" s="746">
        <v>9444</v>
      </c>
      <c r="AZ46" s="746">
        <v>4700</v>
      </c>
      <c r="BA46" s="746">
        <v>4700</v>
      </c>
      <c r="BB46" s="746">
        <v>3584</v>
      </c>
      <c r="BC46" s="746">
        <v>3584</v>
      </c>
      <c r="BD46" s="746">
        <v>2435</v>
      </c>
      <c r="BE46" s="746">
        <v>2435</v>
      </c>
      <c r="BF46" s="746">
        <v>1760</v>
      </c>
      <c r="BG46" s="746">
        <v>1266</v>
      </c>
      <c r="BH46" s="746">
        <v>1266</v>
      </c>
      <c r="BI46" s="746">
        <v>1266</v>
      </c>
      <c r="BJ46" s="746">
        <v>1266</v>
      </c>
      <c r="BK46" s="746">
        <v>1266</v>
      </c>
      <c r="BL46" s="746">
        <v>1266</v>
      </c>
      <c r="BM46" s="746">
        <v>0</v>
      </c>
      <c r="BN46" s="746">
        <v>0</v>
      </c>
      <c r="BO46" s="746">
        <v>0</v>
      </c>
      <c r="BP46" s="746">
        <v>0</v>
      </c>
      <c r="BQ46" s="746">
        <v>0</v>
      </c>
      <c r="BR46" s="746">
        <v>0</v>
      </c>
      <c r="BS46" s="746">
        <v>0</v>
      </c>
      <c r="BT46" s="747">
        <v>0</v>
      </c>
      <c r="BU46" s="16"/>
    </row>
    <row r="47" spans="2:73" s="17" customFormat="1" ht="15.6">
      <c r="B47" s="744" t="s">
        <v>752</v>
      </c>
      <c r="C47" s="744" t="s">
        <v>761</v>
      </c>
      <c r="D47" s="744" t="s">
        <v>17</v>
      </c>
      <c r="E47" s="744" t="s">
        <v>754</v>
      </c>
      <c r="F47" s="744" t="s">
        <v>762</v>
      </c>
      <c r="G47" s="744" t="s">
        <v>755</v>
      </c>
      <c r="H47" s="744">
        <v>2012</v>
      </c>
      <c r="I47" s="643" t="s">
        <v>568</v>
      </c>
      <c r="J47" s="643" t="s">
        <v>585</v>
      </c>
      <c r="K47" s="50"/>
      <c r="L47" s="745">
        <v>0</v>
      </c>
      <c r="M47" s="746">
        <v>0</v>
      </c>
      <c r="N47" s="746">
        <v>0</v>
      </c>
      <c r="O47" s="746">
        <v>0</v>
      </c>
      <c r="P47" s="746">
        <v>0</v>
      </c>
      <c r="Q47" s="746">
        <v>0</v>
      </c>
      <c r="R47" s="746">
        <v>0</v>
      </c>
      <c r="S47" s="746">
        <v>0</v>
      </c>
      <c r="T47" s="746">
        <v>0</v>
      </c>
      <c r="U47" s="746">
        <v>0</v>
      </c>
      <c r="V47" s="746">
        <v>0</v>
      </c>
      <c r="W47" s="746">
        <v>0</v>
      </c>
      <c r="X47" s="746">
        <v>0</v>
      </c>
      <c r="Y47" s="746">
        <v>0</v>
      </c>
      <c r="Z47" s="746">
        <v>0</v>
      </c>
      <c r="AA47" s="746">
        <v>0</v>
      </c>
      <c r="AB47" s="746">
        <v>0</v>
      </c>
      <c r="AC47" s="746">
        <v>0</v>
      </c>
      <c r="AD47" s="746">
        <v>0</v>
      </c>
      <c r="AE47" s="746">
        <v>0</v>
      </c>
      <c r="AF47" s="746">
        <v>0</v>
      </c>
      <c r="AG47" s="746">
        <v>0</v>
      </c>
      <c r="AH47" s="746">
        <v>0</v>
      </c>
      <c r="AI47" s="746">
        <v>0</v>
      </c>
      <c r="AJ47" s="746">
        <v>0</v>
      </c>
      <c r="AK47" s="746">
        <v>0</v>
      </c>
      <c r="AL47" s="746">
        <v>0</v>
      </c>
      <c r="AM47" s="746">
        <v>0</v>
      </c>
      <c r="AN47" s="746">
        <v>0</v>
      </c>
      <c r="AO47" s="747">
        <v>0</v>
      </c>
      <c r="AP47" s="50"/>
      <c r="AQ47" s="745">
        <v>0</v>
      </c>
      <c r="AR47" s="746">
        <v>123</v>
      </c>
      <c r="AS47" s="746">
        <v>123</v>
      </c>
      <c r="AT47" s="746">
        <v>123</v>
      </c>
      <c r="AU47" s="746">
        <v>123</v>
      </c>
      <c r="AV47" s="746">
        <v>123</v>
      </c>
      <c r="AW47" s="746">
        <v>123</v>
      </c>
      <c r="AX47" s="746">
        <v>123</v>
      </c>
      <c r="AY47" s="746">
        <v>123</v>
      </c>
      <c r="AZ47" s="746">
        <v>123</v>
      </c>
      <c r="BA47" s="746">
        <v>123</v>
      </c>
      <c r="BB47" s="746">
        <v>123</v>
      </c>
      <c r="BC47" s="746">
        <v>123</v>
      </c>
      <c r="BD47" s="746">
        <v>0</v>
      </c>
      <c r="BE47" s="746">
        <v>0</v>
      </c>
      <c r="BF47" s="746">
        <v>0</v>
      </c>
      <c r="BG47" s="746">
        <v>0</v>
      </c>
      <c r="BH47" s="746">
        <v>0</v>
      </c>
      <c r="BI47" s="746">
        <v>0</v>
      </c>
      <c r="BJ47" s="746">
        <v>0</v>
      </c>
      <c r="BK47" s="746">
        <v>0</v>
      </c>
      <c r="BL47" s="746">
        <v>0</v>
      </c>
      <c r="BM47" s="746">
        <v>0</v>
      </c>
      <c r="BN47" s="746">
        <v>0</v>
      </c>
      <c r="BO47" s="746">
        <v>0</v>
      </c>
      <c r="BP47" s="746">
        <v>0</v>
      </c>
      <c r="BQ47" s="746">
        <v>0</v>
      </c>
      <c r="BR47" s="746">
        <v>0</v>
      </c>
      <c r="BS47" s="746">
        <v>0</v>
      </c>
      <c r="BT47" s="747">
        <v>0</v>
      </c>
      <c r="BU47" s="16"/>
    </row>
    <row r="48" spans="2:73" s="17" customFormat="1" ht="15.6">
      <c r="B48" s="744" t="s">
        <v>764</v>
      </c>
      <c r="C48" s="744" t="s">
        <v>760</v>
      </c>
      <c r="D48" s="744" t="s">
        <v>9</v>
      </c>
      <c r="E48" s="744" t="s">
        <v>754</v>
      </c>
      <c r="F48" s="744" t="s">
        <v>760</v>
      </c>
      <c r="G48" s="744" t="s">
        <v>759</v>
      </c>
      <c r="H48" s="744">
        <v>2012</v>
      </c>
      <c r="I48" s="643" t="s">
        <v>568</v>
      </c>
      <c r="J48" s="643" t="s">
        <v>585</v>
      </c>
      <c r="K48" s="50"/>
      <c r="L48" s="745">
        <v>0</v>
      </c>
      <c r="M48" s="746">
        <v>153</v>
      </c>
      <c r="N48" s="746">
        <v>0</v>
      </c>
      <c r="O48" s="746">
        <v>0</v>
      </c>
      <c r="P48" s="746">
        <v>0</v>
      </c>
      <c r="Q48" s="746">
        <v>0</v>
      </c>
      <c r="R48" s="746">
        <v>0</v>
      </c>
      <c r="S48" s="746">
        <v>0</v>
      </c>
      <c r="T48" s="746">
        <v>0</v>
      </c>
      <c r="U48" s="746">
        <v>0</v>
      </c>
      <c r="V48" s="746">
        <v>0</v>
      </c>
      <c r="W48" s="746">
        <v>0</v>
      </c>
      <c r="X48" s="746">
        <v>0</v>
      </c>
      <c r="Y48" s="746">
        <v>0</v>
      </c>
      <c r="Z48" s="746">
        <v>0</v>
      </c>
      <c r="AA48" s="746">
        <v>0</v>
      </c>
      <c r="AB48" s="746">
        <v>0</v>
      </c>
      <c r="AC48" s="746">
        <v>0</v>
      </c>
      <c r="AD48" s="746">
        <v>0</v>
      </c>
      <c r="AE48" s="746">
        <v>0</v>
      </c>
      <c r="AF48" s="746">
        <v>0</v>
      </c>
      <c r="AG48" s="746">
        <v>0</v>
      </c>
      <c r="AH48" s="746">
        <v>0</v>
      </c>
      <c r="AI48" s="746">
        <v>0</v>
      </c>
      <c r="AJ48" s="746">
        <v>0</v>
      </c>
      <c r="AK48" s="746">
        <v>0</v>
      </c>
      <c r="AL48" s="746">
        <v>0</v>
      </c>
      <c r="AM48" s="746">
        <v>0</v>
      </c>
      <c r="AN48" s="746">
        <v>0</v>
      </c>
      <c r="AO48" s="747">
        <v>0</v>
      </c>
      <c r="AP48" s="50"/>
      <c r="AQ48" s="745">
        <v>0</v>
      </c>
      <c r="AR48" s="746">
        <v>3682</v>
      </c>
      <c r="AS48" s="746">
        <v>0</v>
      </c>
      <c r="AT48" s="746">
        <v>0</v>
      </c>
      <c r="AU48" s="746">
        <v>0</v>
      </c>
      <c r="AV48" s="746">
        <v>0</v>
      </c>
      <c r="AW48" s="746">
        <v>0</v>
      </c>
      <c r="AX48" s="746">
        <v>0</v>
      </c>
      <c r="AY48" s="746">
        <v>0</v>
      </c>
      <c r="AZ48" s="746">
        <v>0</v>
      </c>
      <c r="BA48" s="746">
        <v>0</v>
      </c>
      <c r="BB48" s="746">
        <v>0</v>
      </c>
      <c r="BC48" s="746">
        <v>0</v>
      </c>
      <c r="BD48" s="746">
        <v>0</v>
      </c>
      <c r="BE48" s="746">
        <v>0</v>
      </c>
      <c r="BF48" s="746">
        <v>0</v>
      </c>
      <c r="BG48" s="746">
        <v>0</v>
      </c>
      <c r="BH48" s="746">
        <v>0</v>
      </c>
      <c r="BI48" s="746">
        <v>0</v>
      </c>
      <c r="BJ48" s="746">
        <v>0</v>
      </c>
      <c r="BK48" s="746">
        <v>0</v>
      </c>
      <c r="BL48" s="746">
        <v>0</v>
      </c>
      <c r="BM48" s="746">
        <v>0</v>
      </c>
      <c r="BN48" s="746">
        <v>0</v>
      </c>
      <c r="BO48" s="746">
        <v>0</v>
      </c>
      <c r="BP48" s="746">
        <v>0</v>
      </c>
      <c r="BQ48" s="746">
        <v>0</v>
      </c>
      <c r="BR48" s="746">
        <v>0</v>
      </c>
      <c r="BS48" s="746">
        <v>0</v>
      </c>
      <c r="BT48" s="747">
        <v>0</v>
      </c>
      <c r="BU48" s="16"/>
    </row>
    <row r="49" spans="2:73" s="17" customFormat="1" ht="15.6">
      <c r="B49" s="744" t="s">
        <v>752</v>
      </c>
      <c r="C49" s="744" t="s">
        <v>756</v>
      </c>
      <c r="D49" s="744" t="s">
        <v>21</v>
      </c>
      <c r="E49" s="744" t="s">
        <v>754</v>
      </c>
      <c r="F49" s="744" t="s">
        <v>758</v>
      </c>
      <c r="G49" s="744" t="s">
        <v>755</v>
      </c>
      <c r="H49" s="744">
        <v>2011</v>
      </c>
      <c r="I49" s="643" t="s">
        <v>568</v>
      </c>
      <c r="J49" s="643" t="s">
        <v>578</v>
      </c>
      <c r="K49" s="50"/>
      <c r="L49" s="745">
        <v>3</v>
      </c>
      <c r="M49" s="746">
        <v>3</v>
      </c>
      <c r="N49" s="746">
        <v>3</v>
      </c>
      <c r="O49" s="746">
        <v>3</v>
      </c>
      <c r="P49" s="746">
        <v>3</v>
      </c>
      <c r="Q49" s="746">
        <v>3</v>
      </c>
      <c r="R49" s="746">
        <v>0</v>
      </c>
      <c r="S49" s="746">
        <v>0</v>
      </c>
      <c r="T49" s="746">
        <v>0</v>
      </c>
      <c r="U49" s="746">
        <v>0</v>
      </c>
      <c r="V49" s="746">
        <v>0</v>
      </c>
      <c r="W49" s="746">
        <v>0</v>
      </c>
      <c r="X49" s="746">
        <v>0</v>
      </c>
      <c r="Y49" s="746">
        <v>0</v>
      </c>
      <c r="Z49" s="746">
        <v>0</v>
      </c>
      <c r="AA49" s="746">
        <v>0</v>
      </c>
      <c r="AB49" s="746">
        <v>0</v>
      </c>
      <c r="AC49" s="746">
        <v>0</v>
      </c>
      <c r="AD49" s="746">
        <v>0</v>
      </c>
      <c r="AE49" s="746">
        <v>0</v>
      </c>
      <c r="AF49" s="746">
        <v>0</v>
      </c>
      <c r="AG49" s="746">
        <v>0</v>
      </c>
      <c r="AH49" s="746">
        <v>0</v>
      </c>
      <c r="AI49" s="746">
        <v>0</v>
      </c>
      <c r="AJ49" s="746">
        <v>0</v>
      </c>
      <c r="AK49" s="746">
        <v>0</v>
      </c>
      <c r="AL49" s="746">
        <v>0</v>
      </c>
      <c r="AM49" s="746">
        <v>0</v>
      </c>
      <c r="AN49" s="746">
        <v>0</v>
      </c>
      <c r="AO49" s="747">
        <v>0</v>
      </c>
      <c r="AP49" s="50"/>
      <c r="AQ49" s="745">
        <v>5137</v>
      </c>
      <c r="AR49" s="746">
        <v>5137</v>
      </c>
      <c r="AS49" s="746">
        <v>5137</v>
      </c>
      <c r="AT49" s="746">
        <v>4940</v>
      </c>
      <c r="AU49" s="746">
        <v>4940</v>
      </c>
      <c r="AV49" s="746">
        <v>4940</v>
      </c>
      <c r="AW49" s="746">
        <v>740</v>
      </c>
      <c r="AX49" s="746">
        <v>740</v>
      </c>
      <c r="AY49" s="746">
        <v>740</v>
      </c>
      <c r="AZ49" s="746">
        <v>740</v>
      </c>
      <c r="BA49" s="746">
        <v>740</v>
      </c>
      <c r="BB49" s="746">
        <v>740</v>
      </c>
      <c r="BC49" s="746">
        <v>0</v>
      </c>
      <c r="BD49" s="746">
        <v>0</v>
      </c>
      <c r="BE49" s="746">
        <v>0</v>
      </c>
      <c r="BF49" s="746">
        <v>0</v>
      </c>
      <c r="BG49" s="746">
        <v>0</v>
      </c>
      <c r="BH49" s="746">
        <v>0</v>
      </c>
      <c r="BI49" s="746">
        <v>0</v>
      </c>
      <c r="BJ49" s="746">
        <v>0</v>
      </c>
      <c r="BK49" s="746">
        <v>0</v>
      </c>
      <c r="BL49" s="746">
        <v>0</v>
      </c>
      <c r="BM49" s="746">
        <v>0</v>
      </c>
      <c r="BN49" s="746">
        <v>0</v>
      </c>
      <c r="BO49" s="746">
        <v>0</v>
      </c>
      <c r="BP49" s="746">
        <v>0</v>
      </c>
      <c r="BQ49" s="746">
        <v>0</v>
      </c>
      <c r="BR49" s="746">
        <v>0</v>
      </c>
      <c r="BS49" s="746">
        <v>0</v>
      </c>
      <c r="BT49" s="747">
        <v>0</v>
      </c>
      <c r="BU49" s="16"/>
    </row>
    <row r="50" spans="2:73" s="17" customFormat="1" ht="15.6">
      <c r="B50" s="744" t="s">
        <v>752</v>
      </c>
      <c r="C50" s="744" t="s">
        <v>761</v>
      </c>
      <c r="D50" s="744" t="s">
        <v>17</v>
      </c>
      <c r="E50" s="744" t="s">
        <v>754</v>
      </c>
      <c r="F50" s="744" t="s">
        <v>762</v>
      </c>
      <c r="G50" s="744" t="s">
        <v>755</v>
      </c>
      <c r="H50" s="744">
        <v>2011</v>
      </c>
      <c r="I50" s="643" t="s">
        <v>568</v>
      </c>
      <c r="J50" s="643" t="s">
        <v>578</v>
      </c>
      <c r="K50" s="50"/>
      <c r="L50" s="745">
        <v>0</v>
      </c>
      <c r="M50" s="746">
        <v>0</v>
      </c>
      <c r="N50" s="746">
        <v>0</v>
      </c>
      <c r="O50" s="746">
        <v>0</v>
      </c>
      <c r="P50" s="746">
        <v>0</v>
      </c>
      <c r="Q50" s="746">
        <v>0</v>
      </c>
      <c r="R50" s="746">
        <v>0</v>
      </c>
      <c r="S50" s="746">
        <v>0</v>
      </c>
      <c r="T50" s="746">
        <v>0</v>
      </c>
      <c r="U50" s="746">
        <v>0</v>
      </c>
      <c r="V50" s="746">
        <v>0</v>
      </c>
      <c r="W50" s="746">
        <v>0</v>
      </c>
      <c r="X50" s="746">
        <v>0</v>
      </c>
      <c r="Y50" s="746">
        <v>0</v>
      </c>
      <c r="Z50" s="746">
        <v>0</v>
      </c>
      <c r="AA50" s="746">
        <v>0</v>
      </c>
      <c r="AB50" s="746">
        <v>0</v>
      </c>
      <c r="AC50" s="746">
        <v>0</v>
      </c>
      <c r="AD50" s="746">
        <v>0</v>
      </c>
      <c r="AE50" s="746">
        <v>0</v>
      </c>
      <c r="AF50" s="746">
        <v>0</v>
      </c>
      <c r="AG50" s="746">
        <v>0</v>
      </c>
      <c r="AH50" s="746">
        <v>0</v>
      </c>
      <c r="AI50" s="746">
        <v>0</v>
      </c>
      <c r="AJ50" s="746">
        <v>0</v>
      </c>
      <c r="AK50" s="746">
        <v>0</v>
      </c>
      <c r="AL50" s="746">
        <v>0</v>
      </c>
      <c r="AM50" s="746">
        <v>0</v>
      </c>
      <c r="AN50" s="746">
        <v>0</v>
      </c>
      <c r="AO50" s="747">
        <v>0</v>
      </c>
      <c r="AP50" s="50"/>
      <c r="AQ50" s="745">
        <v>-144547</v>
      </c>
      <c r="AR50" s="746">
        <v>-144547</v>
      </c>
      <c r="AS50" s="746">
        <v>-144547</v>
      </c>
      <c r="AT50" s="746">
        <v>-144547</v>
      </c>
      <c r="AU50" s="746">
        <v>-144547</v>
      </c>
      <c r="AV50" s="746">
        <v>-144547</v>
      </c>
      <c r="AW50" s="746">
        <v>-144547</v>
      </c>
      <c r="AX50" s="746">
        <v>-144547</v>
      </c>
      <c r="AY50" s="746">
        <v>-144547</v>
      </c>
      <c r="AZ50" s="746">
        <v>-144547</v>
      </c>
      <c r="BA50" s="746">
        <v>-144547</v>
      </c>
      <c r="BB50" s="746">
        <v>-144547</v>
      </c>
      <c r="BC50" s="746">
        <v>-144547</v>
      </c>
      <c r="BD50" s="746">
        <v>-144547</v>
      </c>
      <c r="BE50" s="746">
        <v>-144547</v>
      </c>
      <c r="BF50" s="746">
        <v>0</v>
      </c>
      <c r="BG50" s="746">
        <v>0</v>
      </c>
      <c r="BH50" s="746">
        <v>0</v>
      </c>
      <c r="BI50" s="746">
        <v>0</v>
      </c>
      <c r="BJ50" s="746">
        <v>0</v>
      </c>
      <c r="BK50" s="746">
        <v>0</v>
      </c>
      <c r="BL50" s="746">
        <v>0</v>
      </c>
      <c r="BM50" s="746">
        <v>0</v>
      </c>
      <c r="BN50" s="746">
        <v>0</v>
      </c>
      <c r="BO50" s="746">
        <v>0</v>
      </c>
      <c r="BP50" s="746">
        <v>0</v>
      </c>
      <c r="BQ50" s="746">
        <v>0</v>
      </c>
      <c r="BR50" s="746">
        <v>0</v>
      </c>
      <c r="BS50" s="746">
        <v>0</v>
      </c>
      <c r="BT50" s="747">
        <v>0</v>
      </c>
      <c r="BU50" s="16"/>
    </row>
    <row r="51" spans="2:73" s="17" customFormat="1" ht="15.6">
      <c r="B51" s="744" t="s">
        <v>752</v>
      </c>
      <c r="C51" s="744" t="s">
        <v>753</v>
      </c>
      <c r="D51" s="744" t="s">
        <v>3</v>
      </c>
      <c r="E51" s="744" t="s">
        <v>754</v>
      </c>
      <c r="F51" s="744" t="s">
        <v>29</v>
      </c>
      <c r="G51" s="744" t="s">
        <v>755</v>
      </c>
      <c r="H51" s="744">
        <v>2011</v>
      </c>
      <c r="I51" s="643" t="s">
        <v>568</v>
      </c>
      <c r="J51" s="643" t="s">
        <v>578</v>
      </c>
      <c r="K51" s="50"/>
      <c r="L51" s="745">
        <v>-5</v>
      </c>
      <c r="M51" s="746">
        <v>-5</v>
      </c>
      <c r="N51" s="746">
        <v>-5</v>
      </c>
      <c r="O51" s="746">
        <v>-5</v>
      </c>
      <c r="P51" s="746">
        <v>-5</v>
      </c>
      <c r="Q51" s="746">
        <v>-5</v>
      </c>
      <c r="R51" s="746">
        <v>-5</v>
      </c>
      <c r="S51" s="746">
        <v>-5</v>
      </c>
      <c r="T51" s="746">
        <v>-5</v>
      </c>
      <c r="U51" s="746">
        <v>-5</v>
      </c>
      <c r="V51" s="746">
        <v>-5</v>
      </c>
      <c r="W51" s="746">
        <v>-5</v>
      </c>
      <c r="X51" s="746">
        <v>-5</v>
      </c>
      <c r="Y51" s="746">
        <v>-5</v>
      </c>
      <c r="Z51" s="746">
        <v>-5</v>
      </c>
      <c r="AA51" s="746">
        <v>-5</v>
      </c>
      <c r="AB51" s="746">
        <v>-5</v>
      </c>
      <c r="AC51" s="746">
        <v>-5</v>
      </c>
      <c r="AD51" s="746">
        <v>-5</v>
      </c>
      <c r="AE51" s="746">
        <v>0</v>
      </c>
      <c r="AF51" s="746">
        <v>0</v>
      </c>
      <c r="AG51" s="746">
        <v>0</v>
      </c>
      <c r="AH51" s="746">
        <v>0</v>
      </c>
      <c r="AI51" s="746">
        <v>0</v>
      </c>
      <c r="AJ51" s="746">
        <v>0</v>
      </c>
      <c r="AK51" s="746">
        <v>0</v>
      </c>
      <c r="AL51" s="746">
        <v>0</v>
      </c>
      <c r="AM51" s="746">
        <v>0</v>
      </c>
      <c r="AN51" s="746">
        <v>0</v>
      </c>
      <c r="AO51" s="747">
        <v>0</v>
      </c>
      <c r="AP51" s="50"/>
      <c r="AQ51" s="745">
        <v>-10572</v>
      </c>
      <c r="AR51" s="746">
        <v>-10572</v>
      </c>
      <c r="AS51" s="746">
        <v>-10572</v>
      </c>
      <c r="AT51" s="746">
        <v>-10572</v>
      </c>
      <c r="AU51" s="746">
        <v>-10572</v>
      </c>
      <c r="AV51" s="746">
        <v>-10572</v>
      </c>
      <c r="AW51" s="746">
        <v>-10572</v>
      </c>
      <c r="AX51" s="746">
        <v>-10572</v>
      </c>
      <c r="AY51" s="746">
        <v>-10572</v>
      </c>
      <c r="AZ51" s="746">
        <v>-10572</v>
      </c>
      <c r="BA51" s="746">
        <v>-10572</v>
      </c>
      <c r="BB51" s="746">
        <v>-10572</v>
      </c>
      <c r="BC51" s="746">
        <v>-10572</v>
      </c>
      <c r="BD51" s="746">
        <v>-10572</v>
      </c>
      <c r="BE51" s="746">
        <v>-10572</v>
      </c>
      <c r="BF51" s="746">
        <v>-10572</v>
      </c>
      <c r="BG51" s="746">
        <v>-10572</v>
      </c>
      <c r="BH51" s="746">
        <v>-10572</v>
      </c>
      <c r="BI51" s="746">
        <v>-10054</v>
      </c>
      <c r="BJ51" s="746">
        <v>0</v>
      </c>
      <c r="BK51" s="746">
        <v>0</v>
      </c>
      <c r="BL51" s="746">
        <v>0</v>
      </c>
      <c r="BM51" s="746">
        <v>0</v>
      </c>
      <c r="BN51" s="746">
        <v>0</v>
      </c>
      <c r="BO51" s="746">
        <v>0</v>
      </c>
      <c r="BP51" s="746">
        <v>0</v>
      </c>
      <c r="BQ51" s="746">
        <v>0</v>
      </c>
      <c r="BR51" s="746">
        <v>0</v>
      </c>
      <c r="BS51" s="746">
        <v>0</v>
      </c>
      <c r="BT51" s="747">
        <v>0</v>
      </c>
      <c r="BU51" s="16"/>
    </row>
    <row r="52" spans="2:73" s="17" customFormat="1" ht="15.6">
      <c r="B52" s="744" t="s">
        <v>752</v>
      </c>
      <c r="C52" s="744" t="s">
        <v>753</v>
      </c>
      <c r="D52" s="744" t="s">
        <v>5</v>
      </c>
      <c r="E52" s="744" t="s">
        <v>754</v>
      </c>
      <c r="F52" s="744" t="s">
        <v>29</v>
      </c>
      <c r="G52" s="744" t="s">
        <v>755</v>
      </c>
      <c r="H52" s="744">
        <v>2011</v>
      </c>
      <c r="I52" s="643" t="s">
        <v>568</v>
      </c>
      <c r="J52" s="643" t="s">
        <v>578</v>
      </c>
      <c r="K52" s="50"/>
      <c r="L52" s="745">
        <v>0</v>
      </c>
      <c r="M52" s="746">
        <v>0</v>
      </c>
      <c r="N52" s="746">
        <v>0</v>
      </c>
      <c r="O52" s="746">
        <v>0</v>
      </c>
      <c r="P52" s="746">
        <v>0</v>
      </c>
      <c r="Q52" s="746">
        <v>0</v>
      </c>
      <c r="R52" s="746">
        <v>0</v>
      </c>
      <c r="S52" s="746">
        <v>0</v>
      </c>
      <c r="T52" s="746">
        <v>0</v>
      </c>
      <c r="U52" s="746">
        <v>0</v>
      </c>
      <c r="V52" s="746">
        <v>0</v>
      </c>
      <c r="W52" s="746">
        <v>0</v>
      </c>
      <c r="X52" s="746">
        <v>0</v>
      </c>
      <c r="Y52" s="746">
        <v>0</v>
      </c>
      <c r="Z52" s="746">
        <v>0</v>
      </c>
      <c r="AA52" s="746">
        <v>0</v>
      </c>
      <c r="AB52" s="746">
        <v>0</v>
      </c>
      <c r="AC52" s="746">
        <v>0</v>
      </c>
      <c r="AD52" s="746">
        <v>0</v>
      </c>
      <c r="AE52" s="746">
        <v>0</v>
      </c>
      <c r="AF52" s="746">
        <v>0</v>
      </c>
      <c r="AG52" s="746">
        <v>0</v>
      </c>
      <c r="AH52" s="746">
        <v>0</v>
      </c>
      <c r="AI52" s="746">
        <v>0</v>
      </c>
      <c r="AJ52" s="746">
        <v>0</v>
      </c>
      <c r="AK52" s="746">
        <v>0</v>
      </c>
      <c r="AL52" s="746">
        <v>0</v>
      </c>
      <c r="AM52" s="746">
        <v>0</v>
      </c>
      <c r="AN52" s="746">
        <v>0</v>
      </c>
      <c r="AO52" s="747">
        <v>0</v>
      </c>
      <c r="AP52" s="50"/>
      <c r="AQ52" s="745">
        <v>2446</v>
      </c>
      <c r="AR52" s="746">
        <v>2446</v>
      </c>
      <c r="AS52" s="746">
        <v>2446</v>
      </c>
      <c r="AT52" s="746">
        <v>2446</v>
      </c>
      <c r="AU52" s="746">
        <v>2446</v>
      </c>
      <c r="AV52" s="746">
        <v>2222</v>
      </c>
      <c r="AW52" s="746">
        <v>1200</v>
      </c>
      <c r="AX52" s="746">
        <v>1200</v>
      </c>
      <c r="AY52" s="746">
        <v>1200</v>
      </c>
      <c r="AZ52" s="746">
        <v>265</v>
      </c>
      <c r="BA52" s="746">
        <v>222</v>
      </c>
      <c r="BB52" s="746">
        <v>204</v>
      </c>
      <c r="BC52" s="746">
        <v>204</v>
      </c>
      <c r="BD52" s="746">
        <v>169</v>
      </c>
      <c r="BE52" s="746">
        <v>169</v>
      </c>
      <c r="BF52" s="746">
        <v>169</v>
      </c>
      <c r="BG52" s="746">
        <v>0</v>
      </c>
      <c r="BH52" s="746">
        <v>0</v>
      </c>
      <c r="BI52" s="746">
        <v>0</v>
      </c>
      <c r="BJ52" s="746">
        <v>0</v>
      </c>
      <c r="BK52" s="746">
        <v>0</v>
      </c>
      <c r="BL52" s="746">
        <v>0</v>
      </c>
      <c r="BM52" s="746">
        <v>0</v>
      </c>
      <c r="BN52" s="746">
        <v>0</v>
      </c>
      <c r="BO52" s="746">
        <v>0</v>
      </c>
      <c r="BP52" s="746">
        <v>0</v>
      </c>
      <c r="BQ52" s="746">
        <v>0</v>
      </c>
      <c r="BR52" s="746">
        <v>0</v>
      </c>
      <c r="BS52" s="746">
        <v>0</v>
      </c>
      <c r="BT52" s="747">
        <v>0</v>
      </c>
      <c r="BU52" s="16"/>
    </row>
    <row r="53" spans="2:73">
      <c r="B53" s="744" t="s">
        <v>752</v>
      </c>
      <c r="C53" s="744" t="s">
        <v>753</v>
      </c>
      <c r="D53" s="744" t="s">
        <v>4</v>
      </c>
      <c r="E53" s="744" t="s">
        <v>754</v>
      </c>
      <c r="F53" s="744" t="s">
        <v>29</v>
      </c>
      <c r="G53" s="744" t="s">
        <v>755</v>
      </c>
      <c r="H53" s="744">
        <v>2011</v>
      </c>
      <c r="I53" s="643" t="s">
        <v>568</v>
      </c>
      <c r="J53" s="643" t="s">
        <v>578</v>
      </c>
      <c r="K53" s="50"/>
      <c r="L53" s="745">
        <v>0</v>
      </c>
      <c r="M53" s="746">
        <v>0</v>
      </c>
      <c r="N53" s="746">
        <v>0</v>
      </c>
      <c r="O53" s="746">
        <v>0</v>
      </c>
      <c r="P53" s="746">
        <v>0</v>
      </c>
      <c r="Q53" s="746">
        <v>0</v>
      </c>
      <c r="R53" s="746">
        <v>0</v>
      </c>
      <c r="S53" s="746">
        <v>0</v>
      </c>
      <c r="T53" s="746">
        <v>0</v>
      </c>
      <c r="U53" s="746">
        <v>0</v>
      </c>
      <c r="V53" s="746">
        <v>0</v>
      </c>
      <c r="W53" s="746">
        <v>0</v>
      </c>
      <c r="X53" s="746">
        <v>0</v>
      </c>
      <c r="Y53" s="746">
        <v>0</v>
      </c>
      <c r="Z53" s="746">
        <v>0</v>
      </c>
      <c r="AA53" s="746">
        <v>0</v>
      </c>
      <c r="AB53" s="746">
        <v>0</v>
      </c>
      <c r="AC53" s="746">
        <v>0</v>
      </c>
      <c r="AD53" s="746">
        <v>0</v>
      </c>
      <c r="AE53" s="746">
        <v>0</v>
      </c>
      <c r="AF53" s="746">
        <v>0</v>
      </c>
      <c r="AG53" s="746">
        <v>0</v>
      </c>
      <c r="AH53" s="746">
        <v>0</v>
      </c>
      <c r="AI53" s="746">
        <v>0</v>
      </c>
      <c r="AJ53" s="746">
        <v>0</v>
      </c>
      <c r="AK53" s="746">
        <v>0</v>
      </c>
      <c r="AL53" s="746">
        <v>0</v>
      </c>
      <c r="AM53" s="746">
        <v>0</v>
      </c>
      <c r="AN53" s="746">
        <v>0</v>
      </c>
      <c r="AO53" s="747">
        <v>0</v>
      </c>
      <c r="AP53" s="50"/>
      <c r="AQ53" s="745">
        <v>309</v>
      </c>
      <c r="AR53" s="746">
        <v>309</v>
      </c>
      <c r="AS53" s="746">
        <v>309</v>
      </c>
      <c r="AT53" s="746">
        <v>309</v>
      </c>
      <c r="AU53" s="746">
        <v>309</v>
      </c>
      <c r="AV53" s="746">
        <v>282</v>
      </c>
      <c r="AW53" s="746">
        <v>173</v>
      </c>
      <c r="AX53" s="746">
        <v>173</v>
      </c>
      <c r="AY53" s="746">
        <v>173</v>
      </c>
      <c r="AZ53" s="746">
        <v>61</v>
      </c>
      <c r="BA53" s="746">
        <v>28</v>
      </c>
      <c r="BB53" s="746">
        <v>20</v>
      </c>
      <c r="BC53" s="746">
        <v>20</v>
      </c>
      <c r="BD53" s="746">
        <v>18</v>
      </c>
      <c r="BE53" s="746">
        <v>18</v>
      </c>
      <c r="BF53" s="746">
        <v>18</v>
      </c>
      <c r="BG53" s="746">
        <v>0</v>
      </c>
      <c r="BH53" s="746">
        <v>0</v>
      </c>
      <c r="BI53" s="746">
        <v>0</v>
      </c>
      <c r="BJ53" s="746">
        <v>0</v>
      </c>
      <c r="BK53" s="746">
        <v>0</v>
      </c>
      <c r="BL53" s="746">
        <v>0</v>
      </c>
      <c r="BM53" s="746">
        <v>0</v>
      </c>
      <c r="BN53" s="746">
        <v>0</v>
      </c>
      <c r="BO53" s="746">
        <v>0</v>
      </c>
      <c r="BP53" s="746">
        <v>0</v>
      </c>
      <c r="BQ53" s="746">
        <v>0</v>
      </c>
      <c r="BR53" s="746">
        <v>0</v>
      </c>
      <c r="BS53" s="746">
        <v>0</v>
      </c>
      <c r="BT53" s="747">
        <v>0</v>
      </c>
    </row>
    <row r="54" spans="2:73">
      <c r="B54" s="744" t="s">
        <v>208</v>
      </c>
      <c r="C54" s="744" t="s">
        <v>756</v>
      </c>
      <c r="D54" s="744" t="s">
        <v>22</v>
      </c>
      <c r="E54" s="744" t="s">
        <v>754</v>
      </c>
      <c r="F54" s="744" t="s">
        <v>758</v>
      </c>
      <c r="G54" s="744" t="s">
        <v>755</v>
      </c>
      <c r="H54" s="744">
        <v>2013</v>
      </c>
      <c r="I54" s="643" t="s">
        <v>569</v>
      </c>
      <c r="J54" s="643" t="s">
        <v>585</v>
      </c>
      <c r="K54" s="50"/>
      <c r="L54" s="745"/>
      <c r="M54" s="746"/>
      <c r="N54" s="746">
        <v>20</v>
      </c>
      <c r="O54" s="746">
        <v>20</v>
      </c>
      <c r="P54" s="746">
        <v>20</v>
      </c>
      <c r="Q54" s="746">
        <v>20</v>
      </c>
      <c r="R54" s="746">
        <v>19</v>
      </c>
      <c r="S54" s="746">
        <v>19</v>
      </c>
      <c r="T54" s="746">
        <v>19</v>
      </c>
      <c r="U54" s="746">
        <v>19</v>
      </c>
      <c r="V54" s="746">
        <v>19</v>
      </c>
      <c r="W54" s="746">
        <v>18</v>
      </c>
      <c r="X54" s="746">
        <v>16</v>
      </c>
      <c r="Y54" s="746">
        <v>16</v>
      </c>
      <c r="Z54" s="746">
        <v>0</v>
      </c>
      <c r="AA54" s="746">
        <v>0</v>
      </c>
      <c r="AB54" s="746">
        <v>0</v>
      </c>
      <c r="AC54" s="746">
        <v>0</v>
      </c>
      <c r="AD54" s="746">
        <v>0</v>
      </c>
      <c r="AE54" s="746">
        <v>0</v>
      </c>
      <c r="AF54" s="746">
        <v>0</v>
      </c>
      <c r="AG54" s="746">
        <v>0</v>
      </c>
      <c r="AH54" s="746">
        <v>0</v>
      </c>
      <c r="AI54" s="746">
        <v>0</v>
      </c>
      <c r="AJ54" s="746">
        <v>0</v>
      </c>
      <c r="AK54" s="746">
        <v>0</v>
      </c>
      <c r="AL54" s="746">
        <v>0</v>
      </c>
      <c r="AM54" s="746">
        <v>0</v>
      </c>
      <c r="AN54" s="746">
        <v>0</v>
      </c>
      <c r="AO54" s="747">
        <v>0</v>
      </c>
      <c r="AP54" s="50"/>
      <c r="AQ54" s="745">
        <v>0</v>
      </c>
      <c r="AR54" s="746">
        <v>0</v>
      </c>
      <c r="AS54" s="746">
        <v>122523</v>
      </c>
      <c r="AT54" s="746">
        <v>122523</v>
      </c>
      <c r="AU54" s="746">
        <v>122523</v>
      </c>
      <c r="AV54" s="746">
        <v>122523</v>
      </c>
      <c r="AW54" s="746">
        <v>120141</v>
      </c>
      <c r="AX54" s="746">
        <v>118629</v>
      </c>
      <c r="AY54" s="746">
        <v>118629</v>
      </c>
      <c r="AZ54" s="746">
        <v>118629</v>
      </c>
      <c r="BA54" s="746">
        <v>118629</v>
      </c>
      <c r="BB54" s="746">
        <v>107605</v>
      </c>
      <c r="BC54" s="746">
        <v>90329</v>
      </c>
      <c r="BD54" s="746">
        <v>90329</v>
      </c>
      <c r="BE54" s="746">
        <v>138</v>
      </c>
      <c r="BF54" s="746">
        <v>138</v>
      </c>
      <c r="BG54" s="746">
        <v>138</v>
      </c>
      <c r="BH54" s="746">
        <v>138</v>
      </c>
      <c r="BI54" s="746">
        <v>27</v>
      </c>
      <c r="BJ54" s="746">
        <v>0</v>
      </c>
      <c r="BK54" s="746">
        <v>0</v>
      </c>
      <c r="BL54" s="746">
        <v>0</v>
      </c>
      <c r="BM54" s="746">
        <v>0</v>
      </c>
      <c r="BN54" s="746">
        <v>0</v>
      </c>
      <c r="BO54" s="746">
        <v>0</v>
      </c>
      <c r="BP54" s="746">
        <v>0</v>
      </c>
      <c r="BQ54" s="746">
        <v>0</v>
      </c>
      <c r="BR54" s="746">
        <v>0</v>
      </c>
      <c r="BS54" s="746">
        <v>0</v>
      </c>
      <c r="BT54" s="747">
        <v>0</v>
      </c>
    </row>
    <row r="55" spans="2:73">
      <c r="B55" s="744" t="s">
        <v>752</v>
      </c>
      <c r="C55" s="744" t="s">
        <v>756</v>
      </c>
      <c r="D55" s="744" t="s">
        <v>765</v>
      </c>
      <c r="E55" s="744" t="s">
        <v>754</v>
      </c>
      <c r="F55" s="744" t="s">
        <v>758</v>
      </c>
      <c r="G55" s="744" t="s">
        <v>755</v>
      </c>
      <c r="H55" s="744">
        <v>2012</v>
      </c>
      <c r="I55" s="643" t="s">
        <v>569</v>
      </c>
      <c r="J55" s="643" t="s">
        <v>578</v>
      </c>
      <c r="K55" s="50"/>
      <c r="L55" s="745"/>
      <c r="M55" s="746">
        <v>1</v>
      </c>
      <c r="N55" s="746">
        <v>1</v>
      </c>
      <c r="O55" s="746">
        <v>1</v>
      </c>
      <c r="P55" s="746">
        <v>1</v>
      </c>
      <c r="Q55" s="746">
        <v>1</v>
      </c>
      <c r="R55" s="746">
        <v>0</v>
      </c>
      <c r="S55" s="746">
        <v>0</v>
      </c>
      <c r="T55" s="746">
        <v>0</v>
      </c>
      <c r="U55" s="746">
        <v>0</v>
      </c>
      <c r="V55" s="746">
        <v>0</v>
      </c>
      <c r="W55" s="746">
        <v>0</v>
      </c>
      <c r="X55" s="746">
        <v>0</v>
      </c>
      <c r="Y55" s="746">
        <v>0</v>
      </c>
      <c r="Z55" s="746">
        <v>0</v>
      </c>
      <c r="AA55" s="746">
        <v>0</v>
      </c>
      <c r="AB55" s="746">
        <v>0</v>
      </c>
      <c r="AC55" s="746">
        <v>0</v>
      </c>
      <c r="AD55" s="746">
        <v>0</v>
      </c>
      <c r="AE55" s="746">
        <v>0</v>
      </c>
      <c r="AF55" s="746">
        <v>0</v>
      </c>
      <c r="AG55" s="746">
        <v>0</v>
      </c>
      <c r="AH55" s="746">
        <v>0</v>
      </c>
      <c r="AI55" s="746">
        <v>0</v>
      </c>
      <c r="AJ55" s="746">
        <v>0</v>
      </c>
      <c r="AK55" s="746">
        <v>0</v>
      </c>
      <c r="AL55" s="746">
        <v>0</v>
      </c>
      <c r="AM55" s="746">
        <v>0</v>
      </c>
      <c r="AN55" s="746">
        <v>0</v>
      </c>
      <c r="AO55" s="747">
        <v>0</v>
      </c>
      <c r="AP55" s="50"/>
      <c r="AQ55" s="745"/>
      <c r="AR55" s="746">
        <v>5640</v>
      </c>
      <c r="AS55" s="746">
        <v>5640</v>
      </c>
      <c r="AT55" s="746">
        <v>5640</v>
      </c>
      <c r="AU55" s="746">
        <v>5640</v>
      </c>
      <c r="AV55" s="746">
        <v>5640</v>
      </c>
      <c r="AW55" s="746">
        <v>1365</v>
      </c>
      <c r="AX55" s="746">
        <v>1365</v>
      </c>
      <c r="AY55" s="746">
        <v>1365</v>
      </c>
      <c r="AZ55" s="746">
        <v>1365</v>
      </c>
      <c r="BA55" s="746">
        <v>1365</v>
      </c>
      <c r="BB55" s="746">
        <v>774</v>
      </c>
      <c r="BC55" s="746">
        <v>774</v>
      </c>
      <c r="BD55" s="746">
        <v>0</v>
      </c>
      <c r="BE55" s="746">
        <v>0</v>
      </c>
      <c r="BF55" s="746">
        <v>0</v>
      </c>
      <c r="BG55" s="746">
        <v>0</v>
      </c>
      <c r="BH55" s="746">
        <v>0</v>
      </c>
      <c r="BI55" s="746">
        <v>0</v>
      </c>
      <c r="BJ55" s="746">
        <v>0</v>
      </c>
      <c r="BK55" s="746">
        <v>0</v>
      </c>
      <c r="BL55" s="746">
        <v>0</v>
      </c>
      <c r="BM55" s="746">
        <v>0</v>
      </c>
      <c r="BN55" s="746">
        <v>0</v>
      </c>
      <c r="BO55" s="746">
        <v>0</v>
      </c>
      <c r="BP55" s="746">
        <v>0</v>
      </c>
      <c r="BQ55" s="746">
        <v>0</v>
      </c>
      <c r="BR55" s="746">
        <v>0</v>
      </c>
      <c r="BS55" s="746">
        <v>0</v>
      </c>
      <c r="BT55" s="747">
        <v>0</v>
      </c>
    </row>
    <row r="56" spans="2:73">
      <c r="B56" s="744" t="s">
        <v>208</v>
      </c>
      <c r="C56" s="744" t="s">
        <v>756</v>
      </c>
      <c r="D56" s="744" t="s">
        <v>765</v>
      </c>
      <c r="E56" s="744" t="s">
        <v>754</v>
      </c>
      <c r="F56" s="744" t="s">
        <v>758</v>
      </c>
      <c r="G56" s="744" t="s">
        <v>755</v>
      </c>
      <c r="H56" s="744">
        <v>2013</v>
      </c>
      <c r="I56" s="643" t="s">
        <v>569</v>
      </c>
      <c r="J56" s="643" t="s">
        <v>585</v>
      </c>
      <c r="K56" s="50"/>
      <c r="L56" s="745"/>
      <c r="M56" s="746"/>
      <c r="N56" s="746">
        <v>3</v>
      </c>
      <c r="O56" s="746">
        <v>3</v>
      </c>
      <c r="P56" s="746">
        <v>3</v>
      </c>
      <c r="Q56" s="746">
        <v>3</v>
      </c>
      <c r="R56" s="746">
        <v>1</v>
      </c>
      <c r="S56" s="746">
        <v>1</v>
      </c>
      <c r="T56" s="746">
        <v>1</v>
      </c>
      <c r="U56" s="746">
        <v>1</v>
      </c>
      <c r="V56" s="746">
        <v>1</v>
      </c>
      <c r="W56" s="746">
        <v>1</v>
      </c>
      <c r="X56" s="746">
        <v>1</v>
      </c>
      <c r="Y56" s="746">
        <v>1</v>
      </c>
      <c r="Z56" s="746">
        <v>0</v>
      </c>
      <c r="AA56" s="746">
        <v>0</v>
      </c>
      <c r="AB56" s="746">
        <v>0</v>
      </c>
      <c r="AC56" s="746">
        <v>0</v>
      </c>
      <c r="AD56" s="746">
        <v>0</v>
      </c>
      <c r="AE56" s="746">
        <v>0</v>
      </c>
      <c r="AF56" s="746">
        <v>0</v>
      </c>
      <c r="AG56" s="746">
        <v>0</v>
      </c>
      <c r="AH56" s="746">
        <v>0</v>
      </c>
      <c r="AI56" s="746">
        <v>0</v>
      </c>
      <c r="AJ56" s="746">
        <v>0</v>
      </c>
      <c r="AK56" s="746">
        <v>0</v>
      </c>
      <c r="AL56" s="746">
        <v>0</v>
      </c>
      <c r="AM56" s="746">
        <v>0</v>
      </c>
      <c r="AN56" s="746">
        <v>0</v>
      </c>
      <c r="AO56" s="747">
        <v>0</v>
      </c>
      <c r="AP56" s="50"/>
      <c r="AQ56" s="745"/>
      <c r="AR56" s="746"/>
      <c r="AS56" s="746">
        <v>11130</v>
      </c>
      <c r="AT56" s="746">
        <v>11130</v>
      </c>
      <c r="AU56" s="746">
        <v>11130</v>
      </c>
      <c r="AV56" s="746">
        <v>10573</v>
      </c>
      <c r="AW56" s="746">
        <v>3570</v>
      </c>
      <c r="AX56" s="746">
        <v>2430</v>
      </c>
      <c r="AY56" s="746">
        <v>2430</v>
      </c>
      <c r="AZ56" s="746">
        <v>2430</v>
      </c>
      <c r="BA56" s="746">
        <v>2430</v>
      </c>
      <c r="BB56" s="746">
        <v>2430</v>
      </c>
      <c r="BC56" s="746">
        <v>2054</v>
      </c>
      <c r="BD56" s="746">
        <v>2054</v>
      </c>
      <c r="BE56" s="746">
        <v>0</v>
      </c>
      <c r="BF56" s="746">
        <v>0</v>
      </c>
      <c r="BG56" s="746">
        <v>0</v>
      </c>
      <c r="BH56" s="746">
        <v>0</v>
      </c>
      <c r="BI56" s="746">
        <v>0</v>
      </c>
      <c r="BJ56" s="746">
        <v>0</v>
      </c>
      <c r="BK56" s="746">
        <v>0</v>
      </c>
      <c r="BL56" s="746">
        <v>0</v>
      </c>
      <c r="BM56" s="746">
        <v>0</v>
      </c>
      <c r="BN56" s="746">
        <v>0</v>
      </c>
      <c r="BO56" s="746">
        <v>0</v>
      </c>
      <c r="BP56" s="746">
        <v>0</v>
      </c>
      <c r="BQ56" s="746">
        <v>0</v>
      </c>
      <c r="BR56" s="746">
        <v>0</v>
      </c>
      <c r="BS56" s="746">
        <v>0</v>
      </c>
      <c r="BT56" s="747">
        <v>0</v>
      </c>
    </row>
    <row r="57" spans="2:73">
      <c r="B57" s="744" t="s">
        <v>208</v>
      </c>
      <c r="C57" s="744" t="s">
        <v>753</v>
      </c>
      <c r="D57" s="744" t="s">
        <v>766</v>
      </c>
      <c r="E57" s="744" t="s">
        <v>754</v>
      </c>
      <c r="F57" s="744" t="s">
        <v>29</v>
      </c>
      <c r="G57" s="744" t="s">
        <v>755</v>
      </c>
      <c r="H57" s="744">
        <v>2013</v>
      </c>
      <c r="I57" s="643" t="s">
        <v>569</v>
      </c>
      <c r="J57" s="643" t="s">
        <v>585</v>
      </c>
      <c r="K57" s="50"/>
      <c r="L57" s="745">
        <v>0</v>
      </c>
      <c r="M57" s="746">
        <v>0</v>
      </c>
      <c r="N57" s="746">
        <v>1</v>
      </c>
      <c r="O57" s="746">
        <v>1</v>
      </c>
      <c r="P57" s="746">
        <v>1</v>
      </c>
      <c r="Q57" s="746">
        <v>0</v>
      </c>
      <c r="R57" s="746">
        <v>0</v>
      </c>
      <c r="S57" s="746">
        <v>0</v>
      </c>
      <c r="T57" s="746">
        <v>0</v>
      </c>
      <c r="U57" s="746">
        <v>0</v>
      </c>
      <c r="V57" s="746">
        <v>0</v>
      </c>
      <c r="W57" s="746">
        <v>0</v>
      </c>
      <c r="X57" s="746">
        <v>0</v>
      </c>
      <c r="Y57" s="746">
        <v>0</v>
      </c>
      <c r="Z57" s="746">
        <v>0</v>
      </c>
      <c r="AA57" s="746">
        <v>0</v>
      </c>
      <c r="AB57" s="746">
        <v>0</v>
      </c>
      <c r="AC57" s="746">
        <v>0</v>
      </c>
      <c r="AD57" s="746">
        <v>0</v>
      </c>
      <c r="AE57" s="746">
        <v>0</v>
      </c>
      <c r="AF57" s="746">
        <v>0</v>
      </c>
      <c r="AG57" s="746">
        <v>0</v>
      </c>
      <c r="AH57" s="746">
        <v>0</v>
      </c>
      <c r="AI57" s="746">
        <v>0</v>
      </c>
      <c r="AJ57" s="746">
        <v>0</v>
      </c>
      <c r="AK57" s="746">
        <v>0</v>
      </c>
      <c r="AL57" s="746">
        <v>0</v>
      </c>
      <c r="AM57" s="746">
        <v>0</v>
      </c>
      <c r="AN57" s="746">
        <v>0</v>
      </c>
      <c r="AO57" s="747">
        <v>0</v>
      </c>
      <c r="AP57" s="50"/>
      <c r="AQ57" s="745">
        <v>0</v>
      </c>
      <c r="AR57" s="746">
        <v>0</v>
      </c>
      <c r="AS57" s="746">
        <v>8633</v>
      </c>
      <c r="AT57" s="746">
        <v>8633</v>
      </c>
      <c r="AU57" s="746">
        <v>8301</v>
      </c>
      <c r="AV57" s="746">
        <v>7032</v>
      </c>
      <c r="AW57" s="746">
        <v>7032</v>
      </c>
      <c r="AX57" s="746">
        <v>7032</v>
      </c>
      <c r="AY57" s="746">
        <v>7032</v>
      </c>
      <c r="AZ57" s="746">
        <v>7027</v>
      </c>
      <c r="BA57" s="746">
        <v>5110</v>
      </c>
      <c r="BB57" s="746">
        <v>5110</v>
      </c>
      <c r="BC57" s="746">
        <v>4646</v>
      </c>
      <c r="BD57" s="746">
        <v>4580</v>
      </c>
      <c r="BE57" s="746">
        <v>4580</v>
      </c>
      <c r="BF57" s="746">
        <v>4561</v>
      </c>
      <c r="BG57" s="746">
        <v>4561</v>
      </c>
      <c r="BH57" s="746">
        <v>4557</v>
      </c>
      <c r="BI57" s="746">
        <v>4416</v>
      </c>
      <c r="BJ57" s="746">
        <v>2592</v>
      </c>
      <c r="BK57" s="746">
        <v>2592</v>
      </c>
      <c r="BL57" s="746">
        <v>2592</v>
      </c>
      <c r="BM57" s="746">
        <v>0</v>
      </c>
      <c r="BN57" s="746">
        <v>0</v>
      </c>
      <c r="BO57" s="746">
        <v>0</v>
      </c>
      <c r="BP57" s="746">
        <v>0</v>
      </c>
      <c r="BQ57" s="746">
        <v>0</v>
      </c>
      <c r="BR57" s="746">
        <v>0</v>
      </c>
      <c r="BS57" s="746">
        <v>0</v>
      </c>
      <c r="BT57" s="747">
        <v>0</v>
      </c>
    </row>
    <row r="58" spans="2:73">
      <c r="B58" s="744" t="s">
        <v>208</v>
      </c>
      <c r="C58" s="744" t="s">
        <v>753</v>
      </c>
      <c r="D58" s="744" t="s">
        <v>2</v>
      </c>
      <c r="E58" s="744" t="s">
        <v>754</v>
      </c>
      <c r="F58" s="744" t="s">
        <v>29</v>
      </c>
      <c r="G58" s="744" t="s">
        <v>755</v>
      </c>
      <c r="H58" s="744">
        <v>2013</v>
      </c>
      <c r="I58" s="643" t="s">
        <v>569</v>
      </c>
      <c r="J58" s="643" t="s">
        <v>585</v>
      </c>
      <c r="K58" s="50"/>
      <c r="L58" s="745"/>
      <c r="M58" s="746"/>
      <c r="N58" s="746">
        <v>0</v>
      </c>
      <c r="O58" s="746">
        <v>0</v>
      </c>
      <c r="P58" s="746">
        <v>0</v>
      </c>
      <c r="Q58" s="746">
        <v>0</v>
      </c>
      <c r="R58" s="746">
        <v>0</v>
      </c>
      <c r="S58" s="746">
        <v>0</v>
      </c>
      <c r="T58" s="746">
        <v>0</v>
      </c>
      <c r="U58" s="746">
        <v>0</v>
      </c>
      <c r="V58" s="746">
        <v>0</v>
      </c>
      <c r="W58" s="746">
        <v>0</v>
      </c>
      <c r="X58" s="746">
        <v>0</v>
      </c>
      <c r="Y58" s="746">
        <v>0</v>
      </c>
      <c r="Z58" s="746">
        <v>0</v>
      </c>
      <c r="AA58" s="746">
        <v>0</v>
      </c>
      <c r="AB58" s="746">
        <v>0</v>
      </c>
      <c r="AC58" s="746">
        <v>0</v>
      </c>
      <c r="AD58" s="746">
        <v>0</v>
      </c>
      <c r="AE58" s="746">
        <v>0</v>
      </c>
      <c r="AF58" s="746">
        <v>0</v>
      </c>
      <c r="AG58" s="746">
        <v>0</v>
      </c>
      <c r="AH58" s="746">
        <v>0</v>
      </c>
      <c r="AI58" s="746">
        <v>0</v>
      </c>
      <c r="AJ58" s="746">
        <v>0</v>
      </c>
      <c r="AK58" s="746">
        <v>0</v>
      </c>
      <c r="AL58" s="746">
        <v>0</v>
      </c>
      <c r="AM58" s="746">
        <v>0</v>
      </c>
      <c r="AN58" s="746">
        <v>0</v>
      </c>
      <c r="AO58" s="747">
        <v>0</v>
      </c>
      <c r="AP58" s="50"/>
      <c r="AQ58" s="745"/>
      <c r="AR58" s="746"/>
      <c r="AS58" s="746">
        <v>369</v>
      </c>
      <c r="AT58" s="746">
        <v>369</v>
      </c>
      <c r="AU58" s="746">
        <v>369</v>
      </c>
      <c r="AV58" s="746">
        <v>369</v>
      </c>
      <c r="AW58" s="746">
        <v>0</v>
      </c>
      <c r="AX58" s="746">
        <v>0</v>
      </c>
      <c r="AY58" s="746">
        <v>0</v>
      </c>
      <c r="AZ58" s="746">
        <v>0</v>
      </c>
      <c r="BA58" s="746">
        <v>0</v>
      </c>
      <c r="BB58" s="746">
        <v>0</v>
      </c>
      <c r="BC58" s="746">
        <v>0</v>
      </c>
      <c r="BD58" s="746">
        <v>0</v>
      </c>
      <c r="BE58" s="746">
        <v>0</v>
      </c>
      <c r="BF58" s="746">
        <v>0</v>
      </c>
      <c r="BG58" s="746">
        <v>0</v>
      </c>
      <c r="BH58" s="746">
        <v>0</v>
      </c>
      <c r="BI58" s="746">
        <v>0</v>
      </c>
      <c r="BJ58" s="746">
        <v>0</v>
      </c>
      <c r="BK58" s="746">
        <v>0</v>
      </c>
      <c r="BL58" s="746">
        <v>0</v>
      </c>
      <c r="BM58" s="746">
        <v>0</v>
      </c>
      <c r="BN58" s="746">
        <v>0</v>
      </c>
      <c r="BO58" s="746">
        <v>0</v>
      </c>
      <c r="BP58" s="746">
        <v>0</v>
      </c>
      <c r="BQ58" s="746">
        <v>0</v>
      </c>
      <c r="BR58" s="746">
        <v>0</v>
      </c>
      <c r="BS58" s="746">
        <v>0</v>
      </c>
      <c r="BT58" s="747">
        <v>0</v>
      </c>
    </row>
    <row r="59" spans="2:73">
      <c r="B59" s="744" t="s">
        <v>208</v>
      </c>
      <c r="C59" s="744" t="s">
        <v>753</v>
      </c>
      <c r="D59" s="744" t="s">
        <v>1</v>
      </c>
      <c r="E59" s="744" t="s">
        <v>754</v>
      </c>
      <c r="F59" s="744" t="s">
        <v>29</v>
      </c>
      <c r="G59" s="744" t="s">
        <v>755</v>
      </c>
      <c r="H59" s="744">
        <v>2013</v>
      </c>
      <c r="I59" s="643" t="s">
        <v>569</v>
      </c>
      <c r="J59" s="643" t="s">
        <v>585</v>
      </c>
      <c r="K59" s="50"/>
      <c r="L59" s="745"/>
      <c r="M59" s="746"/>
      <c r="N59" s="746">
        <v>5</v>
      </c>
      <c r="O59" s="746">
        <v>5</v>
      </c>
      <c r="P59" s="746">
        <v>5</v>
      </c>
      <c r="Q59" s="746">
        <v>4</v>
      </c>
      <c r="R59" s="746">
        <v>3</v>
      </c>
      <c r="S59" s="746">
        <v>0</v>
      </c>
      <c r="T59" s="746">
        <v>0</v>
      </c>
      <c r="U59" s="746">
        <v>0</v>
      </c>
      <c r="V59" s="746">
        <v>0</v>
      </c>
      <c r="W59" s="746">
        <v>0</v>
      </c>
      <c r="X59" s="746">
        <v>0</v>
      </c>
      <c r="Y59" s="746">
        <v>0</v>
      </c>
      <c r="Z59" s="746">
        <v>0</v>
      </c>
      <c r="AA59" s="746">
        <v>0</v>
      </c>
      <c r="AB59" s="746">
        <v>0</v>
      </c>
      <c r="AC59" s="746">
        <v>0</v>
      </c>
      <c r="AD59" s="746">
        <v>0</v>
      </c>
      <c r="AE59" s="746">
        <v>0</v>
      </c>
      <c r="AF59" s="746">
        <v>0</v>
      </c>
      <c r="AG59" s="746">
        <v>0</v>
      </c>
      <c r="AH59" s="746">
        <v>0</v>
      </c>
      <c r="AI59" s="746">
        <v>0</v>
      </c>
      <c r="AJ59" s="746">
        <v>0</v>
      </c>
      <c r="AK59" s="746">
        <v>0</v>
      </c>
      <c r="AL59" s="746">
        <v>0</v>
      </c>
      <c r="AM59" s="746">
        <v>0</v>
      </c>
      <c r="AN59" s="746">
        <v>0</v>
      </c>
      <c r="AO59" s="747">
        <v>0</v>
      </c>
      <c r="AP59" s="50"/>
      <c r="AQ59" s="745"/>
      <c r="AR59" s="746"/>
      <c r="AS59" s="746">
        <v>29515</v>
      </c>
      <c r="AT59" s="746">
        <v>29515</v>
      </c>
      <c r="AU59" s="746">
        <v>29515</v>
      </c>
      <c r="AV59" s="746">
        <v>29412</v>
      </c>
      <c r="AW59" s="746">
        <v>19407</v>
      </c>
      <c r="AX59" s="746">
        <v>0</v>
      </c>
      <c r="AY59" s="746">
        <v>0</v>
      </c>
      <c r="AZ59" s="746">
        <v>0</v>
      </c>
      <c r="BA59" s="746">
        <v>0</v>
      </c>
      <c r="BB59" s="746">
        <v>0</v>
      </c>
      <c r="BC59" s="746">
        <v>0</v>
      </c>
      <c r="BD59" s="746">
        <v>0</v>
      </c>
      <c r="BE59" s="746">
        <v>0</v>
      </c>
      <c r="BF59" s="746">
        <v>0</v>
      </c>
      <c r="BG59" s="746">
        <v>0</v>
      </c>
      <c r="BH59" s="746">
        <v>0</v>
      </c>
      <c r="BI59" s="746">
        <v>0</v>
      </c>
      <c r="BJ59" s="746">
        <v>0</v>
      </c>
      <c r="BK59" s="746">
        <v>0</v>
      </c>
      <c r="BL59" s="746">
        <v>0</v>
      </c>
      <c r="BM59" s="746">
        <v>0</v>
      </c>
      <c r="BN59" s="746">
        <v>0</v>
      </c>
      <c r="BO59" s="746">
        <v>0</v>
      </c>
      <c r="BP59" s="746">
        <v>0</v>
      </c>
      <c r="BQ59" s="746">
        <v>0</v>
      </c>
      <c r="BR59" s="746">
        <v>0</v>
      </c>
      <c r="BS59" s="746">
        <v>0</v>
      </c>
      <c r="BT59" s="747">
        <v>0</v>
      </c>
    </row>
    <row r="60" spans="2:73" ht="15.6">
      <c r="B60" s="744" t="s">
        <v>208</v>
      </c>
      <c r="C60" s="744" t="s">
        <v>753</v>
      </c>
      <c r="D60" s="744" t="s">
        <v>767</v>
      </c>
      <c r="E60" s="744" t="s">
        <v>754</v>
      </c>
      <c r="F60" s="744" t="s">
        <v>29</v>
      </c>
      <c r="G60" s="744" t="s">
        <v>755</v>
      </c>
      <c r="H60" s="744">
        <v>2013</v>
      </c>
      <c r="I60" s="643" t="s">
        <v>569</v>
      </c>
      <c r="J60" s="643" t="s">
        <v>585</v>
      </c>
      <c r="K60" s="50"/>
      <c r="L60" s="745">
        <v>0</v>
      </c>
      <c r="M60" s="746">
        <v>0</v>
      </c>
      <c r="N60" s="746">
        <v>1</v>
      </c>
      <c r="O60" s="746">
        <v>1</v>
      </c>
      <c r="P60" s="746">
        <v>1</v>
      </c>
      <c r="Q60" s="746">
        <v>1</v>
      </c>
      <c r="R60" s="746">
        <v>1</v>
      </c>
      <c r="S60" s="746">
        <v>1</v>
      </c>
      <c r="T60" s="746">
        <v>1</v>
      </c>
      <c r="U60" s="746">
        <v>1</v>
      </c>
      <c r="V60" s="746">
        <v>1</v>
      </c>
      <c r="W60" s="746">
        <v>1</v>
      </c>
      <c r="X60" s="746">
        <v>1</v>
      </c>
      <c r="Y60" s="746">
        <v>0</v>
      </c>
      <c r="Z60" s="746">
        <v>0</v>
      </c>
      <c r="AA60" s="746">
        <v>0</v>
      </c>
      <c r="AB60" s="746">
        <v>0</v>
      </c>
      <c r="AC60" s="746">
        <v>0</v>
      </c>
      <c r="AD60" s="746">
        <v>0</v>
      </c>
      <c r="AE60" s="746">
        <v>0</v>
      </c>
      <c r="AF60" s="746">
        <v>0</v>
      </c>
      <c r="AG60" s="746">
        <v>0</v>
      </c>
      <c r="AH60" s="746">
        <v>0</v>
      </c>
      <c r="AI60" s="746">
        <v>0</v>
      </c>
      <c r="AJ60" s="746">
        <v>0</v>
      </c>
      <c r="AK60" s="746">
        <v>0</v>
      </c>
      <c r="AL60" s="746">
        <v>0</v>
      </c>
      <c r="AM60" s="746">
        <v>0</v>
      </c>
      <c r="AN60" s="746">
        <v>0</v>
      </c>
      <c r="AO60" s="747">
        <v>0</v>
      </c>
      <c r="AP60" s="50"/>
      <c r="AQ60" s="745">
        <v>0</v>
      </c>
      <c r="AR60" s="746">
        <v>0</v>
      </c>
      <c r="AS60" s="746">
        <v>19244</v>
      </c>
      <c r="AT60" s="746">
        <v>19244</v>
      </c>
      <c r="AU60" s="746">
        <v>18084</v>
      </c>
      <c r="AV60" s="746">
        <v>14127</v>
      </c>
      <c r="AW60" s="746">
        <v>14127</v>
      </c>
      <c r="AX60" s="746">
        <v>14127</v>
      </c>
      <c r="AY60" s="746">
        <v>14127</v>
      </c>
      <c r="AZ60" s="746">
        <v>14111</v>
      </c>
      <c r="BA60" s="746">
        <v>11866</v>
      </c>
      <c r="BB60" s="746">
        <v>11866</v>
      </c>
      <c r="BC60" s="746">
        <v>10325</v>
      </c>
      <c r="BD60" s="746">
        <v>6638</v>
      </c>
      <c r="BE60" s="746">
        <v>6638</v>
      </c>
      <c r="BF60" s="746">
        <v>6288</v>
      </c>
      <c r="BG60" s="746">
        <v>6288</v>
      </c>
      <c r="BH60" s="746">
        <v>6243</v>
      </c>
      <c r="BI60" s="746">
        <v>5389</v>
      </c>
      <c r="BJ60" s="746">
        <v>3163</v>
      </c>
      <c r="BK60" s="746">
        <v>3163</v>
      </c>
      <c r="BL60" s="746">
        <v>3163</v>
      </c>
      <c r="BM60" s="746">
        <v>0</v>
      </c>
      <c r="BN60" s="746">
        <v>0</v>
      </c>
      <c r="BO60" s="746">
        <v>0</v>
      </c>
      <c r="BP60" s="746">
        <v>0</v>
      </c>
      <c r="BQ60" s="746">
        <v>0</v>
      </c>
      <c r="BR60" s="746">
        <v>0</v>
      </c>
      <c r="BS60" s="746">
        <v>0</v>
      </c>
      <c r="BT60" s="747">
        <v>0</v>
      </c>
      <c r="BU60" s="163"/>
    </row>
    <row r="61" spans="2:73">
      <c r="B61" s="744" t="s">
        <v>208</v>
      </c>
      <c r="C61" s="744" t="s">
        <v>753</v>
      </c>
      <c r="D61" s="744" t="s">
        <v>14</v>
      </c>
      <c r="E61" s="744" t="s">
        <v>754</v>
      </c>
      <c r="F61" s="744" t="s">
        <v>29</v>
      </c>
      <c r="G61" s="744" t="s">
        <v>755</v>
      </c>
      <c r="H61" s="744">
        <v>2013</v>
      </c>
      <c r="I61" s="643" t="s">
        <v>569</v>
      </c>
      <c r="J61" s="643" t="s">
        <v>585</v>
      </c>
      <c r="K61" s="50"/>
      <c r="L61" s="745">
        <v>0</v>
      </c>
      <c r="M61" s="746">
        <v>0</v>
      </c>
      <c r="N61" s="746">
        <v>3</v>
      </c>
      <c r="O61" s="746">
        <v>2</v>
      </c>
      <c r="P61" s="746">
        <v>2</v>
      </c>
      <c r="Q61" s="746">
        <v>2</v>
      </c>
      <c r="R61" s="746">
        <v>2</v>
      </c>
      <c r="S61" s="746">
        <v>2</v>
      </c>
      <c r="T61" s="746">
        <v>2</v>
      </c>
      <c r="U61" s="746">
        <v>2</v>
      </c>
      <c r="V61" s="746">
        <v>1</v>
      </c>
      <c r="W61" s="746">
        <v>1</v>
      </c>
      <c r="X61" s="746">
        <v>1</v>
      </c>
      <c r="Y61" s="746">
        <v>1</v>
      </c>
      <c r="Z61" s="746">
        <v>1</v>
      </c>
      <c r="AA61" s="746">
        <v>1</v>
      </c>
      <c r="AB61" s="746">
        <v>0</v>
      </c>
      <c r="AC61" s="746">
        <v>0</v>
      </c>
      <c r="AD61" s="746">
        <v>0</v>
      </c>
      <c r="AE61" s="746">
        <v>0</v>
      </c>
      <c r="AF61" s="746">
        <v>0</v>
      </c>
      <c r="AG61" s="746">
        <v>0</v>
      </c>
      <c r="AH61" s="746">
        <v>0</v>
      </c>
      <c r="AI61" s="746">
        <v>0</v>
      </c>
      <c r="AJ61" s="746">
        <v>0</v>
      </c>
      <c r="AK61" s="746">
        <v>0</v>
      </c>
      <c r="AL61" s="746">
        <v>0</v>
      </c>
      <c r="AM61" s="746">
        <v>0</v>
      </c>
      <c r="AN61" s="746">
        <v>0</v>
      </c>
      <c r="AO61" s="747">
        <v>0</v>
      </c>
      <c r="AP61" s="50"/>
      <c r="AQ61" s="745">
        <v>0</v>
      </c>
      <c r="AR61" s="746">
        <v>0</v>
      </c>
      <c r="AS61" s="746">
        <v>33346</v>
      </c>
      <c r="AT61" s="746">
        <v>32640</v>
      </c>
      <c r="AU61" s="746">
        <v>32576</v>
      </c>
      <c r="AV61" s="746">
        <v>28665</v>
      </c>
      <c r="AW61" s="746">
        <v>26535</v>
      </c>
      <c r="AX61" s="746">
        <v>24836</v>
      </c>
      <c r="AY61" s="746">
        <v>23393</v>
      </c>
      <c r="AZ61" s="746">
        <v>23393</v>
      </c>
      <c r="BA61" s="746">
        <v>8695</v>
      </c>
      <c r="BB61" s="746">
        <v>8695</v>
      </c>
      <c r="BC61" s="746">
        <v>5906</v>
      </c>
      <c r="BD61" s="746">
        <v>5906</v>
      </c>
      <c r="BE61" s="746">
        <v>4560</v>
      </c>
      <c r="BF61" s="746">
        <v>4560</v>
      </c>
      <c r="BG61" s="746">
        <v>1867</v>
      </c>
      <c r="BH61" s="746">
        <v>631</v>
      </c>
      <c r="BI61" s="746">
        <v>631</v>
      </c>
      <c r="BJ61" s="746">
        <v>631</v>
      </c>
      <c r="BK61" s="746">
        <v>631</v>
      </c>
      <c r="BL61" s="746">
        <v>631</v>
      </c>
      <c r="BM61" s="746">
        <v>631</v>
      </c>
      <c r="BN61" s="746">
        <v>0</v>
      </c>
      <c r="BO61" s="746">
        <v>0</v>
      </c>
      <c r="BP61" s="746">
        <v>0</v>
      </c>
      <c r="BQ61" s="746">
        <v>0</v>
      </c>
      <c r="BR61" s="746">
        <v>0</v>
      </c>
      <c r="BS61" s="746">
        <v>0</v>
      </c>
      <c r="BT61" s="747">
        <v>0</v>
      </c>
    </row>
    <row r="62" spans="2:73">
      <c r="B62" s="744" t="s">
        <v>208</v>
      </c>
      <c r="C62" s="744" t="s">
        <v>753</v>
      </c>
      <c r="D62" s="744" t="s">
        <v>768</v>
      </c>
      <c r="E62" s="744" t="s">
        <v>754</v>
      </c>
      <c r="F62" s="744" t="s">
        <v>29</v>
      </c>
      <c r="G62" s="744" t="s">
        <v>755</v>
      </c>
      <c r="H62" s="744">
        <v>2013</v>
      </c>
      <c r="I62" s="643" t="s">
        <v>569</v>
      </c>
      <c r="J62" s="643" t="s">
        <v>585</v>
      </c>
      <c r="K62" s="50"/>
      <c r="L62" s="745"/>
      <c r="M62" s="746"/>
      <c r="N62" s="746">
        <v>25</v>
      </c>
      <c r="O62" s="746">
        <v>25</v>
      </c>
      <c r="P62" s="746">
        <v>25</v>
      </c>
      <c r="Q62" s="746">
        <v>25</v>
      </c>
      <c r="R62" s="746">
        <v>25</v>
      </c>
      <c r="S62" s="746">
        <v>25</v>
      </c>
      <c r="T62" s="746">
        <v>25</v>
      </c>
      <c r="U62" s="746">
        <v>25</v>
      </c>
      <c r="V62" s="746">
        <v>25</v>
      </c>
      <c r="W62" s="746">
        <v>25</v>
      </c>
      <c r="X62" s="746">
        <v>25</v>
      </c>
      <c r="Y62" s="746">
        <v>25</v>
      </c>
      <c r="Z62" s="746">
        <v>25</v>
      </c>
      <c r="AA62" s="746">
        <v>25</v>
      </c>
      <c r="AB62" s="746">
        <v>25</v>
      </c>
      <c r="AC62" s="746">
        <v>25</v>
      </c>
      <c r="AD62" s="746">
        <v>25</v>
      </c>
      <c r="AE62" s="746">
        <v>25</v>
      </c>
      <c r="AF62" s="746">
        <v>24</v>
      </c>
      <c r="AG62" s="746">
        <v>0</v>
      </c>
      <c r="AH62" s="746">
        <v>0</v>
      </c>
      <c r="AI62" s="746">
        <v>0</v>
      </c>
      <c r="AJ62" s="746">
        <v>0</v>
      </c>
      <c r="AK62" s="746">
        <v>0</v>
      </c>
      <c r="AL62" s="746">
        <v>0</v>
      </c>
      <c r="AM62" s="746">
        <v>0</v>
      </c>
      <c r="AN62" s="746">
        <v>0</v>
      </c>
      <c r="AO62" s="747">
        <v>0</v>
      </c>
      <c r="AP62" s="50"/>
      <c r="AQ62" s="745"/>
      <c r="AR62" s="746"/>
      <c r="AS62" s="746">
        <v>47984</v>
      </c>
      <c r="AT62" s="746">
        <v>47984</v>
      </c>
      <c r="AU62" s="746">
        <v>47984</v>
      </c>
      <c r="AV62" s="746">
        <v>47984</v>
      </c>
      <c r="AW62" s="746">
        <v>47984</v>
      </c>
      <c r="AX62" s="746">
        <v>47984</v>
      </c>
      <c r="AY62" s="746">
        <v>47984</v>
      </c>
      <c r="AZ62" s="746">
        <v>47984</v>
      </c>
      <c r="BA62" s="746">
        <v>47984</v>
      </c>
      <c r="BB62" s="746">
        <v>47984</v>
      </c>
      <c r="BC62" s="746">
        <v>47984</v>
      </c>
      <c r="BD62" s="746">
        <v>47984</v>
      </c>
      <c r="BE62" s="746">
        <v>47984</v>
      </c>
      <c r="BF62" s="746">
        <v>47984</v>
      </c>
      <c r="BG62" s="746">
        <v>47984</v>
      </c>
      <c r="BH62" s="746">
        <v>47984</v>
      </c>
      <c r="BI62" s="746">
        <v>47984</v>
      </c>
      <c r="BJ62" s="746">
        <v>47984</v>
      </c>
      <c r="BK62" s="746">
        <v>46971</v>
      </c>
      <c r="BL62" s="746">
        <v>0</v>
      </c>
      <c r="BM62" s="746">
        <v>0</v>
      </c>
      <c r="BN62" s="746">
        <v>0</v>
      </c>
      <c r="BO62" s="746">
        <v>0</v>
      </c>
      <c r="BP62" s="746">
        <v>0</v>
      </c>
      <c r="BQ62" s="746">
        <v>0</v>
      </c>
      <c r="BR62" s="746">
        <v>0</v>
      </c>
      <c r="BS62" s="746">
        <v>0</v>
      </c>
      <c r="BT62" s="747">
        <v>0</v>
      </c>
    </row>
    <row r="63" spans="2:73">
      <c r="B63" s="744" t="s">
        <v>752</v>
      </c>
      <c r="C63" s="744" t="s">
        <v>753</v>
      </c>
      <c r="D63" s="744" t="s">
        <v>768</v>
      </c>
      <c r="E63" s="744" t="s">
        <v>754</v>
      </c>
      <c r="F63" s="744" t="s">
        <v>29</v>
      </c>
      <c r="G63" s="744" t="s">
        <v>755</v>
      </c>
      <c r="H63" s="744">
        <v>2012</v>
      </c>
      <c r="I63" s="643" t="s">
        <v>569</v>
      </c>
      <c r="J63" s="643" t="s">
        <v>578</v>
      </c>
      <c r="K63" s="50"/>
      <c r="L63" s="745"/>
      <c r="M63" s="746">
        <v>1</v>
      </c>
      <c r="N63" s="746">
        <v>1</v>
      </c>
      <c r="O63" s="746">
        <v>1</v>
      </c>
      <c r="P63" s="746">
        <v>1</v>
      </c>
      <c r="Q63" s="746">
        <v>1</v>
      </c>
      <c r="R63" s="746">
        <v>1</v>
      </c>
      <c r="S63" s="746">
        <v>1</v>
      </c>
      <c r="T63" s="746">
        <v>1</v>
      </c>
      <c r="U63" s="746">
        <v>1</v>
      </c>
      <c r="V63" s="746">
        <v>1</v>
      </c>
      <c r="W63" s="746">
        <v>1</v>
      </c>
      <c r="X63" s="746">
        <v>1</v>
      </c>
      <c r="Y63" s="746">
        <v>1</v>
      </c>
      <c r="Z63" s="746">
        <v>1</v>
      </c>
      <c r="AA63" s="746">
        <v>1</v>
      </c>
      <c r="AB63" s="746">
        <v>1</v>
      </c>
      <c r="AC63" s="746">
        <v>1</v>
      </c>
      <c r="AD63" s="746">
        <v>1</v>
      </c>
      <c r="AE63" s="746">
        <v>1</v>
      </c>
      <c r="AF63" s="746">
        <v>1</v>
      </c>
      <c r="AG63" s="746">
        <v>0</v>
      </c>
      <c r="AH63" s="746">
        <v>0</v>
      </c>
      <c r="AI63" s="746">
        <v>0</v>
      </c>
      <c r="AJ63" s="746">
        <v>0</v>
      </c>
      <c r="AK63" s="746">
        <v>0</v>
      </c>
      <c r="AL63" s="746">
        <v>0</v>
      </c>
      <c r="AM63" s="746">
        <v>0</v>
      </c>
      <c r="AN63" s="746">
        <v>0</v>
      </c>
      <c r="AO63" s="747">
        <v>0</v>
      </c>
      <c r="AP63" s="50"/>
      <c r="AQ63" s="745"/>
      <c r="AR63" s="746">
        <v>1847</v>
      </c>
      <c r="AS63" s="746">
        <v>1847</v>
      </c>
      <c r="AT63" s="746">
        <v>1847</v>
      </c>
      <c r="AU63" s="746">
        <v>1847</v>
      </c>
      <c r="AV63" s="746">
        <v>1847</v>
      </c>
      <c r="AW63" s="746">
        <v>1847</v>
      </c>
      <c r="AX63" s="746">
        <v>1847</v>
      </c>
      <c r="AY63" s="746">
        <v>1847</v>
      </c>
      <c r="AZ63" s="746">
        <v>1847</v>
      </c>
      <c r="BA63" s="746">
        <v>1847</v>
      </c>
      <c r="BB63" s="746">
        <v>1847</v>
      </c>
      <c r="BC63" s="746">
        <v>1847</v>
      </c>
      <c r="BD63" s="746">
        <v>1847</v>
      </c>
      <c r="BE63" s="746">
        <v>1847</v>
      </c>
      <c r="BF63" s="746">
        <v>1847</v>
      </c>
      <c r="BG63" s="746">
        <v>1847</v>
      </c>
      <c r="BH63" s="746">
        <v>1847</v>
      </c>
      <c r="BI63" s="746">
        <v>1847</v>
      </c>
      <c r="BJ63" s="746">
        <v>1655</v>
      </c>
      <c r="BK63" s="746">
        <v>0</v>
      </c>
      <c r="BL63" s="746">
        <v>0</v>
      </c>
      <c r="BM63" s="746">
        <v>0</v>
      </c>
      <c r="BN63" s="746">
        <v>0</v>
      </c>
      <c r="BO63" s="746">
        <v>0</v>
      </c>
      <c r="BP63" s="746">
        <v>0</v>
      </c>
      <c r="BQ63" s="746">
        <v>0</v>
      </c>
      <c r="BR63" s="746">
        <v>0</v>
      </c>
      <c r="BS63" s="746">
        <v>0</v>
      </c>
      <c r="BT63" s="747">
        <v>0</v>
      </c>
    </row>
    <row r="64" spans="2:73">
      <c r="B64" s="744" t="s">
        <v>769</v>
      </c>
      <c r="C64" s="744" t="s">
        <v>760</v>
      </c>
      <c r="D64" s="744" t="s">
        <v>770</v>
      </c>
      <c r="E64" s="744" t="s">
        <v>754</v>
      </c>
      <c r="F64" s="744" t="s">
        <v>760</v>
      </c>
      <c r="G64" s="744" t="s">
        <v>759</v>
      </c>
      <c r="H64" s="744">
        <v>2013</v>
      </c>
      <c r="I64" s="643" t="s">
        <v>569</v>
      </c>
      <c r="J64" s="643" t="s">
        <v>585</v>
      </c>
      <c r="K64" s="50"/>
      <c r="L64" s="745"/>
      <c r="M64" s="746"/>
      <c r="N64" s="746">
        <v>150</v>
      </c>
      <c r="O64" s="746"/>
      <c r="P64" s="746"/>
      <c r="Q64" s="746"/>
      <c r="R64" s="746"/>
      <c r="S64" s="746"/>
      <c r="T64" s="746"/>
      <c r="U64" s="746"/>
      <c r="V64" s="746"/>
      <c r="W64" s="746"/>
      <c r="X64" s="746"/>
      <c r="Y64" s="746"/>
      <c r="Z64" s="746"/>
      <c r="AA64" s="746"/>
      <c r="AB64" s="746"/>
      <c r="AC64" s="746"/>
      <c r="AD64" s="746"/>
      <c r="AE64" s="746"/>
      <c r="AF64" s="746"/>
      <c r="AG64" s="746"/>
      <c r="AH64" s="746"/>
      <c r="AI64" s="746"/>
      <c r="AJ64" s="746"/>
      <c r="AK64" s="746"/>
      <c r="AL64" s="746"/>
      <c r="AM64" s="746"/>
      <c r="AN64" s="746"/>
      <c r="AO64" s="747"/>
      <c r="AP64" s="50"/>
      <c r="AQ64" s="745"/>
      <c r="AR64" s="746"/>
      <c r="AS64" s="746">
        <v>5795</v>
      </c>
      <c r="AT64" s="746"/>
      <c r="AU64" s="746"/>
      <c r="AV64" s="746"/>
      <c r="AW64" s="746"/>
      <c r="AX64" s="746"/>
      <c r="AY64" s="746"/>
      <c r="AZ64" s="746"/>
      <c r="BA64" s="746"/>
      <c r="BB64" s="746"/>
      <c r="BC64" s="746"/>
      <c r="BD64" s="746"/>
      <c r="BE64" s="746"/>
      <c r="BF64" s="746"/>
      <c r="BG64" s="746"/>
      <c r="BH64" s="746"/>
      <c r="BI64" s="746"/>
      <c r="BJ64" s="746"/>
      <c r="BK64" s="746"/>
      <c r="BL64" s="746"/>
      <c r="BM64" s="746"/>
      <c r="BN64" s="746"/>
      <c r="BO64" s="746"/>
      <c r="BP64" s="746"/>
      <c r="BQ64" s="746"/>
      <c r="BR64" s="746"/>
      <c r="BS64" s="746"/>
      <c r="BT64" s="747"/>
    </row>
    <row r="65" spans="2:73">
      <c r="B65" s="744" t="s">
        <v>208</v>
      </c>
      <c r="C65" s="744" t="s">
        <v>753</v>
      </c>
      <c r="D65" s="744" t="s">
        <v>1</v>
      </c>
      <c r="E65" s="744" t="s">
        <v>754</v>
      </c>
      <c r="F65" s="744" t="s">
        <v>29</v>
      </c>
      <c r="G65" s="744" t="s">
        <v>755</v>
      </c>
      <c r="H65" s="744">
        <v>2013</v>
      </c>
      <c r="I65" s="643" t="s">
        <v>569</v>
      </c>
      <c r="J65" s="643" t="s">
        <v>585</v>
      </c>
      <c r="K65" s="50"/>
      <c r="L65" s="745">
        <v>0</v>
      </c>
      <c r="M65" s="746">
        <v>0</v>
      </c>
      <c r="N65" s="746">
        <v>0</v>
      </c>
      <c r="O65" s="746">
        <v>0</v>
      </c>
      <c r="P65" s="746">
        <v>0</v>
      </c>
      <c r="Q65" s="746">
        <v>0</v>
      </c>
      <c r="R65" s="746">
        <v>0</v>
      </c>
      <c r="S65" s="746">
        <v>0</v>
      </c>
      <c r="T65" s="746">
        <v>0</v>
      </c>
      <c r="U65" s="746">
        <v>0</v>
      </c>
      <c r="V65" s="746">
        <v>0</v>
      </c>
      <c r="W65" s="746">
        <v>0</v>
      </c>
      <c r="X65" s="746">
        <v>0</v>
      </c>
      <c r="Y65" s="746">
        <v>0</v>
      </c>
      <c r="Z65" s="746">
        <v>0</v>
      </c>
      <c r="AA65" s="746">
        <v>0</v>
      </c>
      <c r="AB65" s="746">
        <v>0</v>
      </c>
      <c r="AC65" s="746">
        <v>0</v>
      </c>
      <c r="AD65" s="746">
        <v>0</v>
      </c>
      <c r="AE65" s="746">
        <v>0</v>
      </c>
      <c r="AF65" s="746">
        <v>0</v>
      </c>
      <c r="AG65" s="746">
        <v>0</v>
      </c>
      <c r="AH65" s="746">
        <v>0</v>
      </c>
      <c r="AI65" s="746">
        <v>0</v>
      </c>
      <c r="AJ65" s="746">
        <v>0</v>
      </c>
      <c r="AK65" s="746">
        <v>0</v>
      </c>
      <c r="AL65" s="746">
        <v>0</v>
      </c>
      <c r="AM65" s="746">
        <v>0</v>
      </c>
      <c r="AN65" s="746">
        <v>0</v>
      </c>
      <c r="AO65" s="747">
        <v>0</v>
      </c>
      <c r="AP65" s="50"/>
      <c r="AQ65" s="745">
        <v>0</v>
      </c>
      <c r="AR65" s="746">
        <v>0</v>
      </c>
      <c r="AS65" s="746">
        <v>7</v>
      </c>
      <c r="AT65" s="746">
        <v>7</v>
      </c>
      <c r="AU65" s="746">
        <v>7</v>
      </c>
      <c r="AV65" s="746">
        <v>7</v>
      </c>
      <c r="AW65" s="746">
        <v>4</v>
      </c>
      <c r="AX65" s="746">
        <v>0</v>
      </c>
      <c r="AY65" s="746">
        <v>0</v>
      </c>
      <c r="AZ65" s="746">
        <v>0</v>
      </c>
      <c r="BA65" s="746">
        <v>0</v>
      </c>
      <c r="BB65" s="746">
        <v>0</v>
      </c>
      <c r="BC65" s="746">
        <v>0</v>
      </c>
      <c r="BD65" s="746">
        <v>0</v>
      </c>
      <c r="BE65" s="746">
        <v>0</v>
      </c>
      <c r="BF65" s="746">
        <v>0</v>
      </c>
      <c r="BG65" s="746">
        <v>0</v>
      </c>
      <c r="BH65" s="746">
        <v>0</v>
      </c>
      <c r="BI65" s="746">
        <v>0</v>
      </c>
      <c r="BJ65" s="746">
        <v>0</v>
      </c>
      <c r="BK65" s="746">
        <v>0</v>
      </c>
      <c r="BL65" s="746">
        <v>0</v>
      </c>
      <c r="BM65" s="746">
        <v>0</v>
      </c>
      <c r="BN65" s="746">
        <v>0</v>
      </c>
      <c r="BO65" s="746">
        <v>0</v>
      </c>
      <c r="BP65" s="746">
        <v>0</v>
      </c>
      <c r="BQ65" s="746">
        <v>0</v>
      </c>
      <c r="BR65" s="746">
        <v>0</v>
      </c>
      <c r="BS65" s="746">
        <v>0</v>
      </c>
      <c r="BT65" s="747">
        <v>0</v>
      </c>
    </row>
    <row r="66" spans="2:73">
      <c r="B66" s="744" t="s">
        <v>752</v>
      </c>
      <c r="C66" s="744" t="s">
        <v>753</v>
      </c>
      <c r="D66" s="744" t="s">
        <v>768</v>
      </c>
      <c r="E66" s="744" t="s">
        <v>754</v>
      </c>
      <c r="F66" s="744" t="s">
        <v>29</v>
      </c>
      <c r="G66" s="744" t="s">
        <v>755</v>
      </c>
      <c r="H66" s="744">
        <v>2012</v>
      </c>
      <c r="I66" s="643" t="s">
        <v>569</v>
      </c>
      <c r="J66" s="643" t="s">
        <v>578</v>
      </c>
      <c r="K66" s="50"/>
      <c r="L66" s="745">
        <v>0</v>
      </c>
      <c r="M66" s="746">
        <v>0</v>
      </c>
      <c r="N66" s="746">
        <v>0</v>
      </c>
      <c r="O66" s="746">
        <v>0</v>
      </c>
      <c r="P66" s="746">
        <v>0</v>
      </c>
      <c r="Q66" s="746">
        <v>0</v>
      </c>
      <c r="R66" s="746">
        <v>0</v>
      </c>
      <c r="S66" s="746">
        <v>0</v>
      </c>
      <c r="T66" s="746">
        <v>0</v>
      </c>
      <c r="U66" s="746">
        <v>0</v>
      </c>
      <c r="V66" s="746">
        <v>0</v>
      </c>
      <c r="W66" s="746">
        <v>0</v>
      </c>
      <c r="X66" s="746">
        <v>0</v>
      </c>
      <c r="Y66" s="746">
        <v>0</v>
      </c>
      <c r="Z66" s="746">
        <v>0</v>
      </c>
      <c r="AA66" s="746">
        <v>0</v>
      </c>
      <c r="AB66" s="746">
        <v>0</v>
      </c>
      <c r="AC66" s="746">
        <v>0</v>
      </c>
      <c r="AD66" s="746">
        <v>0</v>
      </c>
      <c r="AE66" s="746">
        <v>0</v>
      </c>
      <c r="AF66" s="746">
        <v>0</v>
      </c>
      <c r="AG66" s="746">
        <v>0</v>
      </c>
      <c r="AH66" s="746">
        <v>0</v>
      </c>
      <c r="AI66" s="746">
        <v>0</v>
      </c>
      <c r="AJ66" s="746">
        <v>0</v>
      </c>
      <c r="AK66" s="746">
        <v>0</v>
      </c>
      <c r="AL66" s="746">
        <v>0</v>
      </c>
      <c r="AM66" s="746">
        <v>0</v>
      </c>
      <c r="AN66" s="746">
        <v>0</v>
      </c>
      <c r="AO66" s="747">
        <v>0</v>
      </c>
      <c r="AP66" s="50"/>
      <c r="AQ66" s="745">
        <v>0</v>
      </c>
      <c r="AR66" s="746">
        <v>9</v>
      </c>
      <c r="AS66" s="746">
        <v>9</v>
      </c>
      <c r="AT66" s="746">
        <v>9</v>
      </c>
      <c r="AU66" s="746">
        <v>9</v>
      </c>
      <c r="AV66" s="746">
        <v>9</v>
      </c>
      <c r="AW66" s="746">
        <v>9</v>
      </c>
      <c r="AX66" s="746">
        <v>9</v>
      </c>
      <c r="AY66" s="746">
        <v>9</v>
      </c>
      <c r="AZ66" s="746">
        <v>9</v>
      </c>
      <c r="BA66" s="746">
        <v>9</v>
      </c>
      <c r="BB66" s="746">
        <v>9</v>
      </c>
      <c r="BC66" s="746">
        <v>9</v>
      </c>
      <c r="BD66" s="746">
        <v>9</v>
      </c>
      <c r="BE66" s="746">
        <v>9</v>
      </c>
      <c r="BF66" s="746">
        <v>9</v>
      </c>
      <c r="BG66" s="746">
        <v>9</v>
      </c>
      <c r="BH66" s="746">
        <v>9</v>
      </c>
      <c r="BI66" s="746">
        <v>9</v>
      </c>
      <c r="BJ66" s="746">
        <v>9</v>
      </c>
      <c r="BK66" s="746">
        <v>0</v>
      </c>
      <c r="BL66" s="746">
        <v>0</v>
      </c>
      <c r="BM66" s="746">
        <v>0</v>
      </c>
      <c r="BN66" s="746">
        <v>0</v>
      </c>
      <c r="BO66" s="746">
        <v>0</v>
      </c>
      <c r="BP66" s="746">
        <v>0</v>
      </c>
      <c r="BQ66" s="746">
        <v>0</v>
      </c>
      <c r="BR66" s="746">
        <v>0</v>
      </c>
      <c r="BS66" s="746">
        <v>0</v>
      </c>
      <c r="BT66" s="747">
        <v>0</v>
      </c>
    </row>
    <row r="67" spans="2:73">
      <c r="B67" s="744" t="s">
        <v>752</v>
      </c>
      <c r="C67" s="744" t="s">
        <v>756</v>
      </c>
      <c r="D67" s="744" t="s">
        <v>21</v>
      </c>
      <c r="E67" s="744" t="s">
        <v>754</v>
      </c>
      <c r="F67" s="744" t="s">
        <v>771</v>
      </c>
      <c r="G67" s="744" t="s">
        <v>755</v>
      </c>
      <c r="H67" s="744">
        <v>2014</v>
      </c>
      <c r="I67" s="643" t="s">
        <v>570</v>
      </c>
      <c r="J67" s="643" t="s">
        <v>585</v>
      </c>
      <c r="K67" s="50"/>
      <c r="L67" s="745">
        <v>0</v>
      </c>
      <c r="M67" s="746">
        <v>0</v>
      </c>
      <c r="N67" s="746">
        <v>0</v>
      </c>
      <c r="O67" s="746">
        <v>74</v>
      </c>
      <c r="P67" s="746">
        <v>73</v>
      </c>
      <c r="Q67" s="746">
        <v>53</v>
      </c>
      <c r="R67" s="746">
        <v>32</v>
      </c>
      <c r="S67" s="746">
        <v>32</v>
      </c>
      <c r="T67" s="746">
        <v>32</v>
      </c>
      <c r="U67" s="746">
        <v>32</v>
      </c>
      <c r="V67" s="746">
        <v>32</v>
      </c>
      <c r="W67" s="746">
        <v>32</v>
      </c>
      <c r="X67" s="746">
        <v>32</v>
      </c>
      <c r="Y67" s="746">
        <v>31</v>
      </c>
      <c r="Z67" s="746">
        <v>7</v>
      </c>
      <c r="AA67" s="746">
        <v>0</v>
      </c>
      <c r="AB67" s="746">
        <v>0</v>
      </c>
      <c r="AC67" s="746">
        <v>0</v>
      </c>
      <c r="AD67" s="746">
        <v>0</v>
      </c>
      <c r="AE67" s="746">
        <v>0</v>
      </c>
      <c r="AF67" s="746">
        <v>0</v>
      </c>
      <c r="AG67" s="746">
        <v>0</v>
      </c>
      <c r="AH67" s="746">
        <v>0</v>
      </c>
      <c r="AI67" s="746">
        <v>0</v>
      </c>
      <c r="AJ67" s="746">
        <v>0</v>
      </c>
      <c r="AK67" s="746">
        <v>0</v>
      </c>
      <c r="AL67" s="746">
        <v>0</v>
      </c>
      <c r="AM67" s="746">
        <v>0</v>
      </c>
      <c r="AN67" s="746">
        <v>0</v>
      </c>
      <c r="AO67" s="747">
        <v>0</v>
      </c>
      <c r="AP67" s="50"/>
      <c r="AQ67" s="745">
        <v>0</v>
      </c>
      <c r="AR67" s="746">
        <v>0</v>
      </c>
      <c r="AS67" s="746">
        <v>0</v>
      </c>
      <c r="AT67" s="746">
        <v>269177</v>
      </c>
      <c r="AU67" s="746">
        <v>266582</v>
      </c>
      <c r="AV67" s="746">
        <v>188926</v>
      </c>
      <c r="AW67" s="746">
        <v>121104</v>
      </c>
      <c r="AX67" s="746">
        <v>121104</v>
      </c>
      <c r="AY67" s="746">
        <v>121104</v>
      </c>
      <c r="AZ67" s="746">
        <v>121104</v>
      </c>
      <c r="BA67" s="746">
        <v>120961</v>
      </c>
      <c r="BB67" s="746">
        <v>120961</v>
      </c>
      <c r="BC67" s="746">
        <v>120961</v>
      </c>
      <c r="BD67" s="746">
        <v>115797</v>
      </c>
      <c r="BE67" s="746">
        <v>23848</v>
      </c>
      <c r="BF67" s="746">
        <v>0</v>
      </c>
      <c r="BG67" s="746">
        <v>0</v>
      </c>
      <c r="BH67" s="746">
        <v>0</v>
      </c>
      <c r="BI67" s="746">
        <v>0</v>
      </c>
      <c r="BJ67" s="746">
        <v>0</v>
      </c>
      <c r="BK67" s="746">
        <v>0</v>
      </c>
      <c r="BL67" s="746">
        <v>0</v>
      </c>
      <c r="BM67" s="746">
        <v>0</v>
      </c>
      <c r="BN67" s="746">
        <v>0</v>
      </c>
      <c r="BO67" s="746">
        <v>0</v>
      </c>
      <c r="BP67" s="746">
        <v>0</v>
      </c>
      <c r="BQ67" s="746">
        <v>0</v>
      </c>
      <c r="BR67" s="746">
        <v>0</v>
      </c>
      <c r="BS67" s="746">
        <v>0</v>
      </c>
      <c r="BT67" s="747">
        <v>0</v>
      </c>
    </row>
    <row r="68" spans="2:73">
      <c r="B68" s="744" t="s">
        <v>208</v>
      </c>
      <c r="C68" s="744" t="s">
        <v>756</v>
      </c>
      <c r="D68" s="744" t="s">
        <v>22</v>
      </c>
      <c r="E68" s="744" t="s">
        <v>754</v>
      </c>
      <c r="F68" s="744" t="s">
        <v>771</v>
      </c>
      <c r="G68" s="744" t="s">
        <v>755</v>
      </c>
      <c r="H68" s="744">
        <v>2012</v>
      </c>
      <c r="I68" s="643" t="s">
        <v>570</v>
      </c>
      <c r="J68" s="643" t="s">
        <v>578</v>
      </c>
      <c r="K68" s="50"/>
      <c r="L68" s="745">
        <v>0</v>
      </c>
      <c r="M68" s="746">
        <v>0</v>
      </c>
      <c r="N68" s="746">
        <v>0</v>
      </c>
      <c r="O68" s="746">
        <v>0</v>
      </c>
      <c r="P68" s="746">
        <v>0</v>
      </c>
      <c r="Q68" s="746">
        <v>0</v>
      </c>
      <c r="R68" s="746">
        <v>0</v>
      </c>
      <c r="S68" s="746">
        <v>0</v>
      </c>
      <c r="T68" s="746">
        <v>0</v>
      </c>
      <c r="U68" s="746">
        <v>0</v>
      </c>
      <c r="V68" s="746">
        <v>0</v>
      </c>
      <c r="W68" s="746">
        <v>0</v>
      </c>
      <c r="X68" s="746">
        <v>0</v>
      </c>
      <c r="Y68" s="746">
        <v>0</v>
      </c>
      <c r="Z68" s="746">
        <v>0</v>
      </c>
      <c r="AA68" s="746">
        <v>0</v>
      </c>
      <c r="AB68" s="746">
        <v>0</v>
      </c>
      <c r="AC68" s="746">
        <v>0</v>
      </c>
      <c r="AD68" s="746">
        <v>0</v>
      </c>
      <c r="AE68" s="746">
        <v>0</v>
      </c>
      <c r="AF68" s="746">
        <v>0</v>
      </c>
      <c r="AG68" s="746">
        <v>0</v>
      </c>
      <c r="AH68" s="746">
        <v>0</v>
      </c>
      <c r="AI68" s="746">
        <v>0</v>
      </c>
      <c r="AJ68" s="746">
        <v>0</v>
      </c>
      <c r="AK68" s="746">
        <v>0</v>
      </c>
      <c r="AL68" s="746">
        <v>0</v>
      </c>
      <c r="AM68" s="746">
        <v>0</v>
      </c>
      <c r="AN68" s="746">
        <v>0</v>
      </c>
      <c r="AO68" s="747">
        <v>0</v>
      </c>
      <c r="AP68" s="50"/>
      <c r="AQ68" s="745">
        <v>0</v>
      </c>
      <c r="AR68" s="746">
        <v>0</v>
      </c>
      <c r="AS68" s="746">
        <v>0</v>
      </c>
      <c r="AT68" s="746">
        <v>0</v>
      </c>
      <c r="AU68" s="746">
        <v>0</v>
      </c>
      <c r="AV68" s="746">
        <v>0</v>
      </c>
      <c r="AW68" s="746">
        <v>0</v>
      </c>
      <c r="AX68" s="746">
        <v>0</v>
      </c>
      <c r="AY68" s="746">
        <v>0</v>
      </c>
      <c r="AZ68" s="746">
        <v>0</v>
      </c>
      <c r="BA68" s="746">
        <v>0</v>
      </c>
      <c r="BB68" s="746">
        <v>0</v>
      </c>
      <c r="BC68" s="746">
        <v>0</v>
      </c>
      <c r="BD68" s="746">
        <v>0</v>
      </c>
      <c r="BE68" s="746">
        <v>0</v>
      </c>
      <c r="BF68" s="746">
        <v>0</v>
      </c>
      <c r="BG68" s="746">
        <v>0</v>
      </c>
      <c r="BH68" s="746">
        <v>0</v>
      </c>
      <c r="BI68" s="746">
        <v>0</v>
      </c>
      <c r="BJ68" s="746">
        <v>0</v>
      </c>
      <c r="BK68" s="746">
        <v>0</v>
      </c>
      <c r="BL68" s="746">
        <v>0</v>
      </c>
      <c r="BM68" s="746">
        <v>0</v>
      </c>
      <c r="BN68" s="746">
        <v>0</v>
      </c>
      <c r="BO68" s="746">
        <v>0</v>
      </c>
      <c r="BP68" s="746">
        <v>0</v>
      </c>
      <c r="BQ68" s="746">
        <v>0</v>
      </c>
      <c r="BR68" s="746">
        <v>0</v>
      </c>
      <c r="BS68" s="746">
        <v>0</v>
      </c>
      <c r="BT68" s="747">
        <v>0</v>
      </c>
    </row>
    <row r="69" spans="2:73">
      <c r="B69" s="744" t="s">
        <v>208</v>
      </c>
      <c r="C69" s="744" t="s">
        <v>756</v>
      </c>
      <c r="D69" s="744" t="s">
        <v>22</v>
      </c>
      <c r="E69" s="744" t="s">
        <v>754</v>
      </c>
      <c r="F69" s="744" t="s">
        <v>771</v>
      </c>
      <c r="G69" s="744" t="s">
        <v>755</v>
      </c>
      <c r="H69" s="744">
        <v>2013</v>
      </c>
      <c r="I69" s="643" t="s">
        <v>570</v>
      </c>
      <c r="J69" s="643" t="s">
        <v>578</v>
      </c>
      <c r="K69" s="50"/>
      <c r="L69" s="745">
        <v>0</v>
      </c>
      <c r="M69" s="746">
        <v>0</v>
      </c>
      <c r="N69" s="746">
        <v>1</v>
      </c>
      <c r="O69" s="746">
        <v>1</v>
      </c>
      <c r="P69" s="746">
        <v>1</v>
      </c>
      <c r="Q69" s="746">
        <v>1</v>
      </c>
      <c r="R69" s="746">
        <v>1</v>
      </c>
      <c r="S69" s="746">
        <v>1</v>
      </c>
      <c r="T69" s="746">
        <v>1</v>
      </c>
      <c r="U69" s="746">
        <v>1</v>
      </c>
      <c r="V69" s="746">
        <v>1</v>
      </c>
      <c r="W69" s="746">
        <v>1</v>
      </c>
      <c r="X69" s="746">
        <v>0</v>
      </c>
      <c r="Y69" s="746">
        <v>0</v>
      </c>
      <c r="Z69" s="746">
        <v>0</v>
      </c>
      <c r="AA69" s="746">
        <v>0</v>
      </c>
      <c r="AB69" s="746">
        <v>0</v>
      </c>
      <c r="AC69" s="746">
        <v>0</v>
      </c>
      <c r="AD69" s="746">
        <v>0</v>
      </c>
      <c r="AE69" s="746">
        <v>0</v>
      </c>
      <c r="AF69" s="746">
        <v>0</v>
      </c>
      <c r="AG69" s="746">
        <v>0</v>
      </c>
      <c r="AH69" s="746">
        <v>0</v>
      </c>
      <c r="AI69" s="746">
        <v>0</v>
      </c>
      <c r="AJ69" s="746">
        <v>0</v>
      </c>
      <c r="AK69" s="746">
        <v>0</v>
      </c>
      <c r="AL69" s="746">
        <v>0</v>
      </c>
      <c r="AM69" s="746">
        <v>0</v>
      </c>
      <c r="AN69" s="746">
        <v>0</v>
      </c>
      <c r="AO69" s="747">
        <v>0</v>
      </c>
      <c r="AP69" s="50"/>
      <c r="AQ69" s="745">
        <v>0</v>
      </c>
      <c r="AR69" s="746">
        <v>0</v>
      </c>
      <c r="AS69" s="746">
        <v>6860</v>
      </c>
      <c r="AT69" s="746">
        <v>6860</v>
      </c>
      <c r="AU69" s="746">
        <v>6860</v>
      </c>
      <c r="AV69" s="746">
        <v>6860</v>
      </c>
      <c r="AW69" s="746">
        <v>6860</v>
      </c>
      <c r="AX69" s="746">
        <v>6448</v>
      </c>
      <c r="AY69" s="746">
        <v>6448</v>
      </c>
      <c r="AZ69" s="746">
        <v>6448</v>
      </c>
      <c r="BA69" s="746">
        <v>6448</v>
      </c>
      <c r="BB69" s="746">
        <v>3445</v>
      </c>
      <c r="BC69" s="746">
        <v>0</v>
      </c>
      <c r="BD69" s="746">
        <v>0</v>
      </c>
      <c r="BE69" s="746">
        <v>0</v>
      </c>
      <c r="BF69" s="746">
        <v>0</v>
      </c>
      <c r="BG69" s="746">
        <v>0</v>
      </c>
      <c r="BH69" s="746">
        <v>0</v>
      </c>
      <c r="BI69" s="746">
        <v>0</v>
      </c>
      <c r="BJ69" s="746">
        <v>0</v>
      </c>
      <c r="BK69" s="746">
        <v>0</v>
      </c>
      <c r="BL69" s="746">
        <v>0</v>
      </c>
      <c r="BM69" s="746">
        <v>0</v>
      </c>
      <c r="BN69" s="746">
        <v>0</v>
      </c>
      <c r="BO69" s="746">
        <v>0</v>
      </c>
      <c r="BP69" s="746">
        <v>0</v>
      </c>
      <c r="BQ69" s="746">
        <v>0</v>
      </c>
      <c r="BR69" s="746">
        <v>0</v>
      </c>
      <c r="BS69" s="746">
        <v>0</v>
      </c>
      <c r="BT69" s="747">
        <v>0</v>
      </c>
    </row>
    <row r="70" spans="2:73">
      <c r="B70" s="744" t="s">
        <v>208</v>
      </c>
      <c r="C70" s="744" t="s">
        <v>756</v>
      </c>
      <c r="D70" s="744" t="s">
        <v>22</v>
      </c>
      <c r="E70" s="744" t="s">
        <v>754</v>
      </c>
      <c r="F70" s="744" t="s">
        <v>771</v>
      </c>
      <c r="G70" s="744" t="s">
        <v>755</v>
      </c>
      <c r="H70" s="744">
        <v>2014</v>
      </c>
      <c r="I70" s="643" t="s">
        <v>570</v>
      </c>
      <c r="J70" s="643" t="s">
        <v>585</v>
      </c>
      <c r="K70" s="50"/>
      <c r="L70" s="745">
        <v>0</v>
      </c>
      <c r="M70" s="746">
        <v>0</v>
      </c>
      <c r="N70" s="746">
        <v>0</v>
      </c>
      <c r="O70" s="746">
        <v>39</v>
      </c>
      <c r="P70" s="746">
        <v>39</v>
      </c>
      <c r="Q70" s="746">
        <v>39</v>
      </c>
      <c r="R70" s="746">
        <v>39</v>
      </c>
      <c r="S70" s="746">
        <v>39</v>
      </c>
      <c r="T70" s="746">
        <v>39</v>
      </c>
      <c r="U70" s="746">
        <v>38</v>
      </c>
      <c r="V70" s="746">
        <v>38</v>
      </c>
      <c r="W70" s="746">
        <v>38</v>
      </c>
      <c r="X70" s="746">
        <v>34</v>
      </c>
      <c r="Y70" s="746">
        <v>30</v>
      </c>
      <c r="Z70" s="746">
        <v>30</v>
      </c>
      <c r="AA70" s="746">
        <v>27</v>
      </c>
      <c r="AB70" s="746">
        <v>27</v>
      </c>
      <c r="AC70" s="746">
        <v>27</v>
      </c>
      <c r="AD70" s="746">
        <v>22</v>
      </c>
      <c r="AE70" s="746">
        <v>2</v>
      </c>
      <c r="AF70" s="746">
        <v>2</v>
      </c>
      <c r="AG70" s="746">
        <v>2</v>
      </c>
      <c r="AH70" s="746">
        <v>2</v>
      </c>
      <c r="AI70" s="746">
        <v>0</v>
      </c>
      <c r="AJ70" s="746">
        <v>0</v>
      </c>
      <c r="AK70" s="746">
        <v>0</v>
      </c>
      <c r="AL70" s="746">
        <v>0</v>
      </c>
      <c r="AM70" s="746">
        <v>0</v>
      </c>
      <c r="AN70" s="746">
        <v>0</v>
      </c>
      <c r="AO70" s="747">
        <v>0</v>
      </c>
      <c r="AP70" s="50"/>
      <c r="AQ70" s="745">
        <v>0</v>
      </c>
      <c r="AR70" s="746">
        <v>0</v>
      </c>
      <c r="AS70" s="746">
        <v>0</v>
      </c>
      <c r="AT70" s="746">
        <v>517820</v>
      </c>
      <c r="AU70" s="746">
        <v>517820</v>
      </c>
      <c r="AV70" s="746">
        <v>517820</v>
      </c>
      <c r="AW70" s="746">
        <v>517820</v>
      </c>
      <c r="AX70" s="746">
        <v>517820</v>
      </c>
      <c r="AY70" s="746">
        <v>517820</v>
      </c>
      <c r="AZ70" s="746">
        <v>513839</v>
      </c>
      <c r="BA70" s="746">
        <v>513839</v>
      </c>
      <c r="BB70" s="746">
        <v>425035</v>
      </c>
      <c r="BC70" s="746">
        <v>383735</v>
      </c>
      <c r="BD70" s="746">
        <v>302817</v>
      </c>
      <c r="BE70" s="746">
        <v>217048</v>
      </c>
      <c r="BF70" s="746">
        <v>193804</v>
      </c>
      <c r="BG70" s="746">
        <v>193804</v>
      </c>
      <c r="BH70" s="746">
        <v>193804</v>
      </c>
      <c r="BI70" s="746">
        <v>153649</v>
      </c>
      <c r="BJ70" s="746">
        <v>6794</v>
      </c>
      <c r="BK70" s="746">
        <v>6794</v>
      </c>
      <c r="BL70" s="746">
        <v>6794</v>
      </c>
      <c r="BM70" s="746">
        <v>6794</v>
      </c>
      <c r="BN70" s="746">
        <v>0</v>
      </c>
      <c r="BO70" s="746">
        <v>0</v>
      </c>
      <c r="BP70" s="746">
        <v>0</v>
      </c>
      <c r="BQ70" s="746">
        <v>0</v>
      </c>
      <c r="BR70" s="746">
        <v>0</v>
      </c>
      <c r="BS70" s="746">
        <v>0</v>
      </c>
      <c r="BT70" s="747">
        <v>0</v>
      </c>
    </row>
    <row r="71" spans="2:73">
      <c r="B71" s="744" t="s">
        <v>208</v>
      </c>
      <c r="C71" s="744" t="s">
        <v>753</v>
      </c>
      <c r="D71" s="744" t="s">
        <v>2</v>
      </c>
      <c r="E71" s="744" t="s">
        <v>754</v>
      </c>
      <c r="F71" s="744" t="s">
        <v>29</v>
      </c>
      <c r="G71" s="744" t="s">
        <v>755</v>
      </c>
      <c r="H71" s="744">
        <v>2014</v>
      </c>
      <c r="I71" s="643" t="s">
        <v>570</v>
      </c>
      <c r="J71" s="643" t="s">
        <v>585</v>
      </c>
      <c r="K71" s="50"/>
      <c r="L71" s="745">
        <v>0</v>
      </c>
      <c r="M71" s="746">
        <v>0</v>
      </c>
      <c r="N71" s="746">
        <v>0</v>
      </c>
      <c r="O71" s="746">
        <v>0</v>
      </c>
      <c r="P71" s="746">
        <v>0</v>
      </c>
      <c r="Q71" s="746">
        <v>0</v>
      </c>
      <c r="R71" s="746">
        <v>0</v>
      </c>
      <c r="S71" s="746">
        <v>0</v>
      </c>
      <c r="T71" s="746">
        <v>0</v>
      </c>
      <c r="U71" s="746">
        <v>0</v>
      </c>
      <c r="V71" s="746">
        <v>0</v>
      </c>
      <c r="W71" s="746">
        <v>0</v>
      </c>
      <c r="X71" s="746">
        <v>0</v>
      </c>
      <c r="Y71" s="746">
        <v>0</v>
      </c>
      <c r="Z71" s="746">
        <v>0</v>
      </c>
      <c r="AA71" s="746">
        <v>0</v>
      </c>
      <c r="AB71" s="746">
        <v>0</v>
      </c>
      <c r="AC71" s="746">
        <v>0</v>
      </c>
      <c r="AD71" s="746">
        <v>0</v>
      </c>
      <c r="AE71" s="746">
        <v>0</v>
      </c>
      <c r="AF71" s="746">
        <v>0</v>
      </c>
      <c r="AG71" s="746">
        <v>0</v>
      </c>
      <c r="AH71" s="746">
        <v>0</v>
      </c>
      <c r="AI71" s="746">
        <v>0</v>
      </c>
      <c r="AJ71" s="746">
        <v>0</v>
      </c>
      <c r="AK71" s="746">
        <v>0</v>
      </c>
      <c r="AL71" s="746">
        <v>0</v>
      </c>
      <c r="AM71" s="746">
        <v>0</v>
      </c>
      <c r="AN71" s="746">
        <v>0</v>
      </c>
      <c r="AO71" s="747">
        <v>0</v>
      </c>
      <c r="AP71" s="50"/>
      <c r="AQ71" s="748">
        <v>0</v>
      </c>
      <c r="AR71" s="749">
        <v>0</v>
      </c>
      <c r="AS71" s="749">
        <v>0</v>
      </c>
      <c r="AT71" s="749">
        <v>739</v>
      </c>
      <c r="AU71" s="749">
        <v>739</v>
      </c>
      <c r="AV71" s="749">
        <v>739</v>
      </c>
      <c r="AW71" s="749">
        <v>739</v>
      </c>
      <c r="AX71" s="749">
        <v>0</v>
      </c>
      <c r="AY71" s="749">
        <v>0</v>
      </c>
      <c r="AZ71" s="749">
        <v>0</v>
      </c>
      <c r="BA71" s="749">
        <v>0</v>
      </c>
      <c r="BB71" s="749">
        <v>0</v>
      </c>
      <c r="BC71" s="749">
        <v>0</v>
      </c>
      <c r="BD71" s="749">
        <v>0</v>
      </c>
      <c r="BE71" s="749">
        <v>0</v>
      </c>
      <c r="BF71" s="749">
        <v>0</v>
      </c>
      <c r="BG71" s="749">
        <v>0</v>
      </c>
      <c r="BH71" s="749">
        <v>0</v>
      </c>
      <c r="BI71" s="749">
        <v>0</v>
      </c>
      <c r="BJ71" s="749">
        <v>0</v>
      </c>
      <c r="BK71" s="749">
        <v>0</v>
      </c>
      <c r="BL71" s="749">
        <v>0</v>
      </c>
      <c r="BM71" s="749">
        <v>0</v>
      </c>
      <c r="BN71" s="749">
        <v>0</v>
      </c>
      <c r="BO71" s="749">
        <v>0</v>
      </c>
      <c r="BP71" s="749">
        <v>0</v>
      </c>
      <c r="BQ71" s="749">
        <v>0</v>
      </c>
      <c r="BR71" s="749">
        <v>0</v>
      </c>
      <c r="BS71" s="749">
        <v>0</v>
      </c>
      <c r="BT71" s="750">
        <v>0</v>
      </c>
    </row>
    <row r="72" spans="2:73">
      <c r="B72" s="744" t="s">
        <v>208</v>
      </c>
      <c r="C72" s="744" t="s">
        <v>753</v>
      </c>
      <c r="D72" s="744" t="s">
        <v>1</v>
      </c>
      <c r="E72" s="744" t="s">
        <v>754</v>
      </c>
      <c r="F72" s="744" t="s">
        <v>29</v>
      </c>
      <c r="G72" s="744" t="s">
        <v>755</v>
      </c>
      <c r="H72" s="744">
        <v>2014</v>
      </c>
      <c r="I72" s="643" t="s">
        <v>570</v>
      </c>
      <c r="J72" s="643" t="s">
        <v>585</v>
      </c>
      <c r="K72" s="50"/>
      <c r="L72" s="745">
        <v>0</v>
      </c>
      <c r="M72" s="746">
        <v>0</v>
      </c>
      <c r="N72" s="746">
        <v>0</v>
      </c>
      <c r="O72" s="746">
        <v>0</v>
      </c>
      <c r="P72" s="746">
        <v>0</v>
      </c>
      <c r="Q72" s="746">
        <v>0</v>
      </c>
      <c r="R72" s="746">
        <v>0</v>
      </c>
      <c r="S72" s="746">
        <v>0</v>
      </c>
      <c r="T72" s="746">
        <v>0</v>
      </c>
      <c r="U72" s="746">
        <v>0</v>
      </c>
      <c r="V72" s="746">
        <v>0</v>
      </c>
      <c r="W72" s="746">
        <v>0</v>
      </c>
      <c r="X72" s="746">
        <v>0</v>
      </c>
      <c r="Y72" s="746">
        <v>0</v>
      </c>
      <c r="Z72" s="746">
        <v>0</v>
      </c>
      <c r="AA72" s="746">
        <v>0</v>
      </c>
      <c r="AB72" s="746">
        <v>0</v>
      </c>
      <c r="AC72" s="746">
        <v>0</v>
      </c>
      <c r="AD72" s="746">
        <v>0</v>
      </c>
      <c r="AE72" s="746">
        <v>0</v>
      </c>
      <c r="AF72" s="746">
        <v>0</v>
      </c>
      <c r="AG72" s="746">
        <v>0</v>
      </c>
      <c r="AH72" s="746">
        <v>0</v>
      </c>
      <c r="AI72" s="746">
        <v>0</v>
      </c>
      <c r="AJ72" s="746">
        <v>0</v>
      </c>
      <c r="AK72" s="746">
        <v>0</v>
      </c>
      <c r="AL72" s="746">
        <v>0</v>
      </c>
      <c r="AM72" s="746">
        <v>0</v>
      </c>
      <c r="AN72" s="746">
        <v>0</v>
      </c>
      <c r="AO72" s="747">
        <v>0</v>
      </c>
      <c r="AP72" s="50"/>
      <c r="AQ72" s="751">
        <v>0</v>
      </c>
      <c r="AR72" s="752">
        <v>0</v>
      </c>
      <c r="AS72" s="752">
        <v>0</v>
      </c>
      <c r="AT72" s="752">
        <v>313</v>
      </c>
      <c r="AU72" s="752">
        <v>313</v>
      </c>
      <c r="AV72" s="752">
        <v>313</v>
      </c>
      <c r="AW72" s="752">
        <v>0</v>
      </c>
      <c r="AX72" s="752">
        <v>0</v>
      </c>
      <c r="AY72" s="752">
        <v>0</v>
      </c>
      <c r="AZ72" s="752">
        <v>0</v>
      </c>
      <c r="BA72" s="752">
        <v>0</v>
      </c>
      <c r="BB72" s="752">
        <v>0</v>
      </c>
      <c r="BC72" s="752">
        <v>0</v>
      </c>
      <c r="BD72" s="752">
        <v>0</v>
      </c>
      <c r="BE72" s="752">
        <v>0</v>
      </c>
      <c r="BF72" s="752">
        <v>0</v>
      </c>
      <c r="BG72" s="752">
        <v>0</v>
      </c>
      <c r="BH72" s="752">
        <v>0</v>
      </c>
      <c r="BI72" s="752">
        <v>0</v>
      </c>
      <c r="BJ72" s="752">
        <v>0</v>
      </c>
      <c r="BK72" s="752">
        <v>0</v>
      </c>
      <c r="BL72" s="752">
        <v>0</v>
      </c>
      <c r="BM72" s="752">
        <v>0</v>
      </c>
      <c r="BN72" s="752">
        <v>0</v>
      </c>
      <c r="BO72" s="752">
        <v>0</v>
      </c>
      <c r="BP72" s="752">
        <v>0</v>
      </c>
      <c r="BQ72" s="752">
        <v>0</v>
      </c>
      <c r="BR72" s="752">
        <v>0</v>
      </c>
      <c r="BS72" s="752">
        <v>0</v>
      </c>
      <c r="BT72" s="753">
        <v>0</v>
      </c>
    </row>
    <row r="73" spans="2:73">
      <c r="B73" s="744" t="s">
        <v>208</v>
      </c>
      <c r="C73" s="744" t="s">
        <v>753</v>
      </c>
      <c r="D73" s="744" t="s">
        <v>1</v>
      </c>
      <c r="E73" s="744" t="s">
        <v>754</v>
      </c>
      <c r="F73" s="744" t="s">
        <v>29</v>
      </c>
      <c r="G73" s="744" t="s">
        <v>755</v>
      </c>
      <c r="H73" s="744">
        <v>2014</v>
      </c>
      <c r="I73" s="643" t="s">
        <v>570</v>
      </c>
      <c r="J73" s="643" t="s">
        <v>585</v>
      </c>
      <c r="K73" s="50"/>
      <c r="L73" s="745">
        <v>0</v>
      </c>
      <c r="M73" s="746">
        <v>0</v>
      </c>
      <c r="N73" s="746">
        <v>0</v>
      </c>
      <c r="O73" s="746">
        <v>1</v>
      </c>
      <c r="P73" s="746">
        <v>1</v>
      </c>
      <c r="Q73" s="746">
        <v>1</v>
      </c>
      <c r="R73" s="746">
        <v>1</v>
      </c>
      <c r="S73" s="746">
        <v>0</v>
      </c>
      <c r="T73" s="746">
        <v>0</v>
      </c>
      <c r="U73" s="746">
        <v>0</v>
      </c>
      <c r="V73" s="746">
        <v>0</v>
      </c>
      <c r="W73" s="746">
        <v>0</v>
      </c>
      <c r="X73" s="746">
        <v>0</v>
      </c>
      <c r="Y73" s="746">
        <v>0</v>
      </c>
      <c r="Z73" s="746">
        <v>0</v>
      </c>
      <c r="AA73" s="746">
        <v>0</v>
      </c>
      <c r="AB73" s="746">
        <v>0</v>
      </c>
      <c r="AC73" s="746">
        <v>0</v>
      </c>
      <c r="AD73" s="746">
        <v>0</v>
      </c>
      <c r="AE73" s="746">
        <v>0</v>
      </c>
      <c r="AF73" s="746">
        <v>0</v>
      </c>
      <c r="AG73" s="746">
        <v>0</v>
      </c>
      <c r="AH73" s="746">
        <v>0</v>
      </c>
      <c r="AI73" s="746">
        <v>0</v>
      </c>
      <c r="AJ73" s="746">
        <v>0</v>
      </c>
      <c r="AK73" s="746">
        <v>0</v>
      </c>
      <c r="AL73" s="746">
        <v>0</v>
      </c>
      <c r="AM73" s="746">
        <v>0</v>
      </c>
      <c r="AN73" s="746">
        <v>0</v>
      </c>
      <c r="AO73" s="747">
        <v>0</v>
      </c>
      <c r="AP73" s="50"/>
      <c r="AQ73" s="745">
        <v>0</v>
      </c>
      <c r="AR73" s="746">
        <v>0</v>
      </c>
      <c r="AS73" s="746">
        <v>0</v>
      </c>
      <c r="AT73" s="746">
        <v>1894</v>
      </c>
      <c r="AU73" s="746">
        <v>1894</v>
      </c>
      <c r="AV73" s="746">
        <v>1894</v>
      </c>
      <c r="AW73" s="746">
        <v>1894</v>
      </c>
      <c r="AX73" s="746">
        <v>0</v>
      </c>
      <c r="AY73" s="746">
        <v>0</v>
      </c>
      <c r="AZ73" s="746">
        <v>0</v>
      </c>
      <c r="BA73" s="746">
        <v>0</v>
      </c>
      <c r="BB73" s="746">
        <v>0</v>
      </c>
      <c r="BC73" s="746">
        <v>0</v>
      </c>
      <c r="BD73" s="746">
        <v>0</v>
      </c>
      <c r="BE73" s="746">
        <v>0</v>
      </c>
      <c r="BF73" s="746">
        <v>0</v>
      </c>
      <c r="BG73" s="746">
        <v>0</v>
      </c>
      <c r="BH73" s="746">
        <v>0</v>
      </c>
      <c r="BI73" s="746">
        <v>0</v>
      </c>
      <c r="BJ73" s="746">
        <v>0</v>
      </c>
      <c r="BK73" s="746">
        <v>0</v>
      </c>
      <c r="BL73" s="746">
        <v>0</v>
      </c>
      <c r="BM73" s="746">
        <v>0</v>
      </c>
      <c r="BN73" s="746">
        <v>0</v>
      </c>
      <c r="BO73" s="746">
        <v>0</v>
      </c>
      <c r="BP73" s="746">
        <v>0</v>
      </c>
      <c r="BQ73" s="746">
        <v>0</v>
      </c>
      <c r="BR73" s="746">
        <v>0</v>
      </c>
      <c r="BS73" s="746">
        <v>0</v>
      </c>
      <c r="BT73" s="747">
        <v>0</v>
      </c>
    </row>
    <row r="74" spans="2:73">
      <c r="B74" s="744" t="s">
        <v>208</v>
      </c>
      <c r="C74" s="744" t="s">
        <v>753</v>
      </c>
      <c r="D74" s="744" t="s">
        <v>1</v>
      </c>
      <c r="E74" s="744" t="s">
        <v>754</v>
      </c>
      <c r="F74" s="744" t="s">
        <v>29</v>
      </c>
      <c r="G74" s="744" t="s">
        <v>755</v>
      </c>
      <c r="H74" s="744">
        <v>2014</v>
      </c>
      <c r="I74" s="643" t="s">
        <v>570</v>
      </c>
      <c r="J74" s="643" t="s">
        <v>585</v>
      </c>
      <c r="K74" s="50"/>
      <c r="L74" s="745">
        <v>0</v>
      </c>
      <c r="M74" s="746">
        <v>0</v>
      </c>
      <c r="N74" s="746">
        <v>0</v>
      </c>
      <c r="O74" s="746">
        <v>2</v>
      </c>
      <c r="P74" s="746">
        <v>2</v>
      </c>
      <c r="Q74" s="746">
        <v>2</v>
      </c>
      <c r="R74" s="746">
        <v>2</v>
      </c>
      <c r="S74" s="746">
        <v>0</v>
      </c>
      <c r="T74" s="746">
        <v>0</v>
      </c>
      <c r="U74" s="746">
        <v>0</v>
      </c>
      <c r="V74" s="746">
        <v>0</v>
      </c>
      <c r="W74" s="746">
        <v>0</v>
      </c>
      <c r="X74" s="746">
        <v>0</v>
      </c>
      <c r="Y74" s="746">
        <v>0</v>
      </c>
      <c r="Z74" s="746">
        <v>0</v>
      </c>
      <c r="AA74" s="746">
        <v>0</v>
      </c>
      <c r="AB74" s="746">
        <v>0</v>
      </c>
      <c r="AC74" s="746">
        <v>0</v>
      </c>
      <c r="AD74" s="746">
        <v>0</v>
      </c>
      <c r="AE74" s="746">
        <v>0</v>
      </c>
      <c r="AF74" s="746">
        <v>0</v>
      </c>
      <c r="AG74" s="746">
        <v>0</v>
      </c>
      <c r="AH74" s="746">
        <v>0</v>
      </c>
      <c r="AI74" s="746">
        <v>0</v>
      </c>
      <c r="AJ74" s="746">
        <v>0</v>
      </c>
      <c r="AK74" s="746">
        <v>0</v>
      </c>
      <c r="AL74" s="746">
        <v>0</v>
      </c>
      <c r="AM74" s="746">
        <v>0</v>
      </c>
      <c r="AN74" s="746">
        <v>0</v>
      </c>
      <c r="AO74" s="747">
        <v>0</v>
      </c>
      <c r="AP74" s="50"/>
      <c r="AQ74" s="745">
        <v>0</v>
      </c>
      <c r="AR74" s="746">
        <v>0</v>
      </c>
      <c r="AS74" s="746">
        <v>0</v>
      </c>
      <c r="AT74" s="746">
        <v>15129</v>
      </c>
      <c r="AU74" s="746">
        <v>15129</v>
      </c>
      <c r="AV74" s="746">
        <v>15129</v>
      </c>
      <c r="AW74" s="746">
        <v>15129</v>
      </c>
      <c r="AX74" s="746">
        <v>0</v>
      </c>
      <c r="AY74" s="746">
        <v>0</v>
      </c>
      <c r="AZ74" s="746">
        <v>0</v>
      </c>
      <c r="BA74" s="746">
        <v>0</v>
      </c>
      <c r="BB74" s="746">
        <v>0</v>
      </c>
      <c r="BC74" s="746">
        <v>0</v>
      </c>
      <c r="BD74" s="746">
        <v>0</v>
      </c>
      <c r="BE74" s="746">
        <v>0</v>
      </c>
      <c r="BF74" s="746">
        <v>0</v>
      </c>
      <c r="BG74" s="746">
        <v>0</v>
      </c>
      <c r="BH74" s="746">
        <v>0</v>
      </c>
      <c r="BI74" s="746">
        <v>0</v>
      </c>
      <c r="BJ74" s="746">
        <v>0</v>
      </c>
      <c r="BK74" s="746">
        <v>0</v>
      </c>
      <c r="BL74" s="746">
        <v>0</v>
      </c>
      <c r="BM74" s="746">
        <v>0</v>
      </c>
      <c r="BN74" s="746">
        <v>0</v>
      </c>
      <c r="BO74" s="746">
        <v>0</v>
      </c>
      <c r="BP74" s="746">
        <v>0</v>
      </c>
      <c r="BQ74" s="746">
        <v>0</v>
      </c>
      <c r="BR74" s="746">
        <v>0</v>
      </c>
      <c r="BS74" s="746">
        <v>0</v>
      </c>
      <c r="BT74" s="747">
        <v>0</v>
      </c>
    </row>
    <row r="75" spans="2:73">
      <c r="B75" s="744" t="s">
        <v>208</v>
      </c>
      <c r="C75" s="744" t="s">
        <v>753</v>
      </c>
      <c r="D75" s="744" t="s">
        <v>1</v>
      </c>
      <c r="E75" s="744" t="s">
        <v>754</v>
      </c>
      <c r="F75" s="744" t="s">
        <v>29</v>
      </c>
      <c r="G75" s="744" t="s">
        <v>755</v>
      </c>
      <c r="H75" s="744">
        <v>2014</v>
      </c>
      <c r="I75" s="643" t="s">
        <v>570</v>
      </c>
      <c r="J75" s="643" t="s">
        <v>585</v>
      </c>
      <c r="K75" s="50"/>
      <c r="L75" s="745">
        <v>0</v>
      </c>
      <c r="M75" s="746">
        <v>0</v>
      </c>
      <c r="N75" s="746">
        <v>0</v>
      </c>
      <c r="O75" s="746">
        <v>3</v>
      </c>
      <c r="P75" s="746">
        <v>3</v>
      </c>
      <c r="Q75" s="746">
        <v>3</v>
      </c>
      <c r="R75" s="746">
        <v>3</v>
      </c>
      <c r="S75" s="746">
        <v>3</v>
      </c>
      <c r="T75" s="746">
        <v>0</v>
      </c>
      <c r="U75" s="746">
        <v>0</v>
      </c>
      <c r="V75" s="746">
        <v>0</v>
      </c>
      <c r="W75" s="746">
        <v>0</v>
      </c>
      <c r="X75" s="746">
        <v>0</v>
      </c>
      <c r="Y75" s="746">
        <v>0</v>
      </c>
      <c r="Z75" s="746">
        <v>0</v>
      </c>
      <c r="AA75" s="746">
        <v>0</v>
      </c>
      <c r="AB75" s="746">
        <v>0</v>
      </c>
      <c r="AC75" s="746">
        <v>0</v>
      </c>
      <c r="AD75" s="746">
        <v>0</v>
      </c>
      <c r="AE75" s="746">
        <v>0</v>
      </c>
      <c r="AF75" s="746">
        <v>0</v>
      </c>
      <c r="AG75" s="746">
        <v>0</v>
      </c>
      <c r="AH75" s="746">
        <v>0</v>
      </c>
      <c r="AI75" s="746">
        <v>0</v>
      </c>
      <c r="AJ75" s="746">
        <v>0</v>
      </c>
      <c r="AK75" s="746">
        <v>0</v>
      </c>
      <c r="AL75" s="746">
        <v>0</v>
      </c>
      <c r="AM75" s="746">
        <v>0</v>
      </c>
      <c r="AN75" s="746">
        <v>0</v>
      </c>
      <c r="AO75" s="747">
        <v>0</v>
      </c>
      <c r="AP75" s="50"/>
      <c r="AQ75" s="745">
        <v>0</v>
      </c>
      <c r="AR75" s="746">
        <v>0</v>
      </c>
      <c r="AS75" s="746">
        <v>0</v>
      </c>
      <c r="AT75" s="746">
        <v>20007</v>
      </c>
      <c r="AU75" s="746">
        <v>20007</v>
      </c>
      <c r="AV75" s="746">
        <v>20007</v>
      </c>
      <c r="AW75" s="746">
        <v>20007</v>
      </c>
      <c r="AX75" s="746">
        <v>20007</v>
      </c>
      <c r="AY75" s="746">
        <v>0</v>
      </c>
      <c r="AZ75" s="746">
        <v>0</v>
      </c>
      <c r="BA75" s="746">
        <v>0</v>
      </c>
      <c r="BB75" s="746">
        <v>0</v>
      </c>
      <c r="BC75" s="746">
        <v>0</v>
      </c>
      <c r="BD75" s="746">
        <v>0</v>
      </c>
      <c r="BE75" s="746">
        <v>0</v>
      </c>
      <c r="BF75" s="746">
        <v>0</v>
      </c>
      <c r="BG75" s="746">
        <v>0</v>
      </c>
      <c r="BH75" s="746">
        <v>0</v>
      </c>
      <c r="BI75" s="746">
        <v>0</v>
      </c>
      <c r="BJ75" s="746">
        <v>0</v>
      </c>
      <c r="BK75" s="746">
        <v>0</v>
      </c>
      <c r="BL75" s="746">
        <v>0</v>
      </c>
      <c r="BM75" s="746">
        <v>0</v>
      </c>
      <c r="BN75" s="746">
        <v>0</v>
      </c>
      <c r="BO75" s="746">
        <v>0</v>
      </c>
      <c r="BP75" s="746">
        <v>0</v>
      </c>
      <c r="BQ75" s="746">
        <v>0</v>
      </c>
      <c r="BR75" s="746">
        <v>0</v>
      </c>
      <c r="BS75" s="746">
        <v>0</v>
      </c>
      <c r="BT75" s="747">
        <v>0</v>
      </c>
    </row>
    <row r="76" spans="2:73">
      <c r="B76" s="744" t="s">
        <v>208</v>
      </c>
      <c r="C76" s="744" t="s">
        <v>753</v>
      </c>
      <c r="D76" s="744" t="s">
        <v>5</v>
      </c>
      <c r="E76" s="744" t="s">
        <v>754</v>
      </c>
      <c r="F76" s="744" t="s">
        <v>29</v>
      </c>
      <c r="G76" s="744" t="s">
        <v>755</v>
      </c>
      <c r="H76" s="744">
        <v>2014</v>
      </c>
      <c r="I76" s="643" t="s">
        <v>570</v>
      </c>
      <c r="J76" s="643" t="s">
        <v>585</v>
      </c>
      <c r="K76" s="50"/>
      <c r="L76" s="745">
        <v>0</v>
      </c>
      <c r="M76" s="746">
        <v>0</v>
      </c>
      <c r="N76" s="746">
        <v>0</v>
      </c>
      <c r="O76" s="746">
        <v>9</v>
      </c>
      <c r="P76" s="746">
        <v>8</v>
      </c>
      <c r="Q76" s="746">
        <v>7</v>
      </c>
      <c r="R76" s="746">
        <v>7</v>
      </c>
      <c r="S76" s="746">
        <v>7</v>
      </c>
      <c r="T76" s="746">
        <v>7</v>
      </c>
      <c r="U76" s="746">
        <v>7</v>
      </c>
      <c r="V76" s="746">
        <v>7</v>
      </c>
      <c r="W76" s="746">
        <v>7</v>
      </c>
      <c r="X76" s="746">
        <v>7</v>
      </c>
      <c r="Y76" s="746">
        <v>6</v>
      </c>
      <c r="Z76" s="746">
        <v>5</v>
      </c>
      <c r="AA76" s="746">
        <v>5</v>
      </c>
      <c r="AB76" s="746">
        <v>5</v>
      </c>
      <c r="AC76" s="746">
        <v>5</v>
      </c>
      <c r="AD76" s="746">
        <v>5</v>
      </c>
      <c r="AE76" s="746">
        <v>4</v>
      </c>
      <c r="AF76" s="746">
        <v>4</v>
      </c>
      <c r="AG76" s="746">
        <v>4</v>
      </c>
      <c r="AH76" s="746">
        <v>4</v>
      </c>
      <c r="AI76" s="746">
        <v>0</v>
      </c>
      <c r="AJ76" s="746">
        <v>0</v>
      </c>
      <c r="AK76" s="746">
        <v>0</v>
      </c>
      <c r="AL76" s="746">
        <v>0</v>
      </c>
      <c r="AM76" s="746">
        <v>0</v>
      </c>
      <c r="AN76" s="746">
        <v>0</v>
      </c>
      <c r="AO76" s="747">
        <v>0</v>
      </c>
      <c r="AP76" s="50"/>
      <c r="AQ76" s="745">
        <v>0</v>
      </c>
      <c r="AR76" s="746">
        <v>0</v>
      </c>
      <c r="AS76" s="746">
        <v>0</v>
      </c>
      <c r="AT76" s="746">
        <v>137667</v>
      </c>
      <c r="AU76" s="746">
        <v>119425</v>
      </c>
      <c r="AV76" s="746">
        <v>109918</v>
      </c>
      <c r="AW76" s="746">
        <v>109918</v>
      </c>
      <c r="AX76" s="746">
        <v>109918</v>
      </c>
      <c r="AY76" s="746">
        <v>109918</v>
      </c>
      <c r="AZ76" s="746">
        <v>109918</v>
      </c>
      <c r="BA76" s="746">
        <v>109870</v>
      </c>
      <c r="BB76" s="746">
        <v>109870</v>
      </c>
      <c r="BC76" s="746">
        <v>102185</v>
      </c>
      <c r="BD76" s="746">
        <v>99344</v>
      </c>
      <c r="BE76" s="746">
        <v>84006</v>
      </c>
      <c r="BF76" s="746">
        <v>84006</v>
      </c>
      <c r="BG76" s="746">
        <v>82803</v>
      </c>
      <c r="BH76" s="746">
        <v>82803</v>
      </c>
      <c r="BI76" s="746">
        <v>82686</v>
      </c>
      <c r="BJ76" s="746">
        <v>67218</v>
      </c>
      <c r="BK76" s="746">
        <v>67218</v>
      </c>
      <c r="BL76" s="746">
        <v>67218</v>
      </c>
      <c r="BM76" s="746">
        <v>67218</v>
      </c>
      <c r="BN76" s="746">
        <v>0</v>
      </c>
      <c r="BO76" s="746">
        <v>0</v>
      </c>
      <c r="BP76" s="746">
        <v>0</v>
      </c>
      <c r="BQ76" s="746">
        <v>0</v>
      </c>
      <c r="BR76" s="746">
        <v>0</v>
      </c>
      <c r="BS76" s="746">
        <v>0</v>
      </c>
      <c r="BT76" s="747">
        <v>0</v>
      </c>
    </row>
    <row r="77" spans="2:73">
      <c r="B77" s="744" t="s">
        <v>208</v>
      </c>
      <c r="C77" s="744" t="s">
        <v>753</v>
      </c>
      <c r="D77" s="744" t="s">
        <v>4</v>
      </c>
      <c r="E77" s="744" t="s">
        <v>754</v>
      </c>
      <c r="F77" s="744" t="s">
        <v>29</v>
      </c>
      <c r="G77" s="744" t="s">
        <v>755</v>
      </c>
      <c r="H77" s="744">
        <v>2013</v>
      </c>
      <c r="I77" s="643" t="s">
        <v>570</v>
      </c>
      <c r="J77" s="643" t="s">
        <v>578</v>
      </c>
      <c r="K77" s="50"/>
      <c r="L77" s="745">
        <v>0</v>
      </c>
      <c r="M77" s="746">
        <v>0</v>
      </c>
      <c r="N77" s="746">
        <v>0</v>
      </c>
      <c r="O77" s="746">
        <v>0</v>
      </c>
      <c r="P77" s="746">
        <v>0</v>
      </c>
      <c r="Q77" s="746">
        <v>0</v>
      </c>
      <c r="R77" s="746">
        <v>0</v>
      </c>
      <c r="S77" s="746">
        <v>0</v>
      </c>
      <c r="T77" s="746">
        <v>0</v>
      </c>
      <c r="U77" s="746">
        <v>0</v>
      </c>
      <c r="V77" s="746">
        <v>0</v>
      </c>
      <c r="W77" s="746">
        <v>0</v>
      </c>
      <c r="X77" s="746">
        <v>0</v>
      </c>
      <c r="Y77" s="746">
        <v>0</v>
      </c>
      <c r="Z77" s="746">
        <v>0</v>
      </c>
      <c r="AA77" s="746">
        <v>0</v>
      </c>
      <c r="AB77" s="746">
        <v>0</v>
      </c>
      <c r="AC77" s="746">
        <v>0</v>
      </c>
      <c r="AD77" s="746">
        <v>0</v>
      </c>
      <c r="AE77" s="746">
        <v>0</v>
      </c>
      <c r="AF77" s="746">
        <v>0</v>
      </c>
      <c r="AG77" s="746">
        <v>0</v>
      </c>
      <c r="AH77" s="746">
        <v>0</v>
      </c>
      <c r="AI77" s="746">
        <v>0</v>
      </c>
      <c r="AJ77" s="746">
        <v>0</v>
      </c>
      <c r="AK77" s="746">
        <v>0</v>
      </c>
      <c r="AL77" s="746">
        <v>0</v>
      </c>
      <c r="AM77" s="746">
        <v>0</v>
      </c>
      <c r="AN77" s="746">
        <v>0</v>
      </c>
      <c r="AO77" s="747">
        <v>0</v>
      </c>
      <c r="AP77" s="50"/>
      <c r="AQ77" s="745">
        <v>0</v>
      </c>
      <c r="AR77" s="746">
        <v>0</v>
      </c>
      <c r="AS77" s="746">
        <v>26</v>
      </c>
      <c r="AT77" s="746">
        <v>26</v>
      </c>
      <c r="AU77" s="746">
        <v>25</v>
      </c>
      <c r="AV77" s="746">
        <v>22</v>
      </c>
      <c r="AW77" s="746">
        <v>22</v>
      </c>
      <c r="AX77" s="746">
        <v>22</v>
      </c>
      <c r="AY77" s="746">
        <v>22</v>
      </c>
      <c r="AZ77" s="746">
        <v>22</v>
      </c>
      <c r="BA77" s="746">
        <v>18</v>
      </c>
      <c r="BB77" s="746">
        <v>18</v>
      </c>
      <c r="BC77" s="746">
        <v>17</v>
      </c>
      <c r="BD77" s="746">
        <v>17</v>
      </c>
      <c r="BE77" s="746">
        <v>17</v>
      </c>
      <c r="BF77" s="746">
        <v>17</v>
      </c>
      <c r="BG77" s="746">
        <v>17</v>
      </c>
      <c r="BH77" s="746">
        <v>17</v>
      </c>
      <c r="BI77" s="746">
        <v>9</v>
      </c>
      <c r="BJ77" s="746">
        <v>9</v>
      </c>
      <c r="BK77" s="746">
        <v>9</v>
      </c>
      <c r="BL77" s="746">
        <v>9</v>
      </c>
      <c r="BM77" s="746">
        <v>0</v>
      </c>
      <c r="BN77" s="746">
        <v>0</v>
      </c>
      <c r="BO77" s="746">
        <v>0</v>
      </c>
      <c r="BP77" s="746">
        <v>0</v>
      </c>
      <c r="BQ77" s="746">
        <v>0</v>
      </c>
      <c r="BR77" s="746">
        <v>0</v>
      </c>
      <c r="BS77" s="746">
        <v>0</v>
      </c>
      <c r="BT77" s="747">
        <v>0</v>
      </c>
    </row>
    <row r="78" spans="2:73">
      <c r="B78" s="744" t="s">
        <v>208</v>
      </c>
      <c r="C78" s="744" t="s">
        <v>753</v>
      </c>
      <c r="D78" s="744" t="s">
        <v>4</v>
      </c>
      <c r="E78" s="744" t="s">
        <v>754</v>
      </c>
      <c r="F78" s="744" t="s">
        <v>29</v>
      </c>
      <c r="G78" s="744" t="s">
        <v>755</v>
      </c>
      <c r="H78" s="744">
        <v>2014</v>
      </c>
      <c r="I78" s="643" t="s">
        <v>570</v>
      </c>
      <c r="J78" s="643" t="s">
        <v>585</v>
      </c>
      <c r="K78" s="50"/>
      <c r="L78" s="745">
        <v>0</v>
      </c>
      <c r="M78" s="746">
        <v>0</v>
      </c>
      <c r="N78" s="746">
        <v>0</v>
      </c>
      <c r="O78" s="746">
        <v>2</v>
      </c>
      <c r="P78" s="746">
        <v>2</v>
      </c>
      <c r="Q78" s="746">
        <v>2</v>
      </c>
      <c r="R78" s="746">
        <v>2</v>
      </c>
      <c r="S78" s="746">
        <v>2</v>
      </c>
      <c r="T78" s="746">
        <v>2</v>
      </c>
      <c r="U78" s="746">
        <v>2</v>
      </c>
      <c r="V78" s="746">
        <v>2</v>
      </c>
      <c r="W78" s="746">
        <v>2</v>
      </c>
      <c r="X78" s="746">
        <v>2</v>
      </c>
      <c r="Y78" s="746">
        <v>1</v>
      </c>
      <c r="Z78" s="746">
        <v>1</v>
      </c>
      <c r="AA78" s="746">
        <v>1</v>
      </c>
      <c r="AB78" s="746">
        <v>1</v>
      </c>
      <c r="AC78" s="746">
        <v>1</v>
      </c>
      <c r="AD78" s="746">
        <v>1</v>
      </c>
      <c r="AE78" s="746">
        <v>1</v>
      </c>
      <c r="AF78" s="746">
        <v>1</v>
      </c>
      <c r="AG78" s="746">
        <v>1</v>
      </c>
      <c r="AH78" s="746">
        <v>1</v>
      </c>
      <c r="AI78" s="746">
        <v>0</v>
      </c>
      <c r="AJ78" s="746">
        <v>0</v>
      </c>
      <c r="AK78" s="746">
        <v>0</v>
      </c>
      <c r="AL78" s="746">
        <v>0</v>
      </c>
      <c r="AM78" s="746">
        <v>0</v>
      </c>
      <c r="AN78" s="746">
        <v>0</v>
      </c>
      <c r="AO78" s="747">
        <v>0</v>
      </c>
      <c r="AP78" s="50"/>
      <c r="AQ78" s="745">
        <v>0</v>
      </c>
      <c r="AR78" s="746">
        <v>0</v>
      </c>
      <c r="AS78" s="746">
        <v>0</v>
      </c>
      <c r="AT78" s="746">
        <v>31539</v>
      </c>
      <c r="AU78" s="746">
        <v>29368</v>
      </c>
      <c r="AV78" s="746">
        <v>28320</v>
      </c>
      <c r="AW78" s="746">
        <v>28320</v>
      </c>
      <c r="AX78" s="746">
        <v>28320</v>
      </c>
      <c r="AY78" s="746">
        <v>28320</v>
      </c>
      <c r="AZ78" s="746">
        <v>28320</v>
      </c>
      <c r="BA78" s="746">
        <v>28265</v>
      </c>
      <c r="BB78" s="746">
        <v>28265</v>
      </c>
      <c r="BC78" s="746">
        <v>24184</v>
      </c>
      <c r="BD78" s="746">
        <v>22353</v>
      </c>
      <c r="BE78" s="746">
        <v>22073</v>
      </c>
      <c r="BF78" s="746">
        <v>22073</v>
      </c>
      <c r="BG78" s="746">
        <v>21941</v>
      </c>
      <c r="BH78" s="746">
        <v>21941</v>
      </c>
      <c r="BI78" s="746">
        <v>21914</v>
      </c>
      <c r="BJ78" s="746">
        <v>9875</v>
      </c>
      <c r="BK78" s="746">
        <v>9875</v>
      </c>
      <c r="BL78" s="746">
        <v>9875</v>
      </c>
      <c r="BM78" s="746">
        <v>9875</v>
      </c>
      <c r="BN78" s="746">
        <v>0</v>
      </c>
      <c r="BO78" s="746">
        <v>0</v>
      </c>
      <c r="BP78" s="746">
        <v>0</v>
      </c>
      <c r="BQ78" s="746">
        <v>0</v>
      </c>
      <c r="BR78" s="746">
        <v>0</v>
      </c>
      <c r="BS78" s="746">
        <v>0</v>
      </c>
      <c r="BT78" s="747">
        <v>0</v>
      </c>
    </row>
    <row r="79" spans="2:73" ht="15.6">
      <c r="B79" s="744" t="s">
        <v>208</v>
      </c>
      <c r="C79" s="744" t="s">
        <v>763</v>
      </c>
      <c r="D79" s="744" t="s">
        <v>14</v>
      </c>
      <c r="E79" s="744" t="s">
        <v>754</v>
      </c>
      <c r="F79" s="744" t="s">
        <v>29</v>
      </c>
      <c r="G79" s="744" t="s">
        <v>755</v>
      </c>
      <c r="H79" s="744">
        <v>2012</v>
      </c>
      <c r="I79" s="643" t="s">
        <v>570</v>
      </c>
      <c r="J79" s="643" t="s">
        <v>578</v>
      </c>
      <c r="K79" s="50"/>
      <c r="L79" s="745">
        <v>0</v>
      </c>
      <c r="M79" s="746">
        <v>0</v>
      </c>
      <c r="N79" s="746">
        <v>0</v>
      </c>
      <c r="O79" s="746">
        <v>0</v>
      </c>
      <c r="P79" s="746">
        <v>0</v>
      </c>
      <c r="Q79" s="746">
        <v>0</v>
      </c>
      <c r="R79" s="746">
        <v>0</v>
      </c>
      <c r="S79" s="746">
        <v>0</v>
      </c>
      <c r="T79" s="746">
        <v>0</v>
      </c>
      <c r="U79" s="746">
        <v>0</v>
      </c>
      <c r="V79" s="746">
        <v>0</v>
      </c>
      <c r="W79" s="746">
        <v>0</v>
      </c>
      <c r="X79" s="746">
        <v>0</v>
      </c>
      <c r="Y79" s="746">
        <v>0</v>
      </c>
      <c r="Z79" s="746">
        <v>0</v>
      </c>
      <c r="AA79" s="746">
        <v>0</v>
      </c>
      <c r="AB79" s="746">
        <v>0</v>
      </c>
      <c r="AC79" s="746">
        <v>0</v>
      </c>
      <c r="AD79" s="746">
        <v>0</v>
      </c>
      <c r="AE79" s="746">
        <v>0</v>
      </c>
      <c r="AF79" s="746">
        <v>0</v>
      </c>
      <c r="AG79" s="746">
        <v>0</v>
      </c>
      <c r="AH79" s="746">
        <v>0</v>
      </c>
      <c r="AI79" s="746">
        <v>0</v>
      </c>
      <c r="AJ79" s="746">
        <v>0</v>
      </c>
      <c r="AK79" s="746">
        <v>0</v>
      </c>
      <c r="AL79" s="746">
        <v>0</v>
      </c>
      <c r="AM79" s="746">
        <v>0</v>
      </c>
      <c r="AN79" s="746">
        <v>0</v>
      </c>
      <c r="AO79" s="747">
        <v>0</v>
      </c>
      <c r="AP79" s="50"/>
      <c r="AQ79" s="745">
        <v>883</v>
      </c>
      <c r="AR79" s="746">
        <v>883</v>
      </c>
      <c r="AS79" s="746">
        <v>883</v>
      </c>
      <c r="AT79" s="746">
        <v>883</v>
      </c>
      <c r="AU79" s="746">
        <v>883</v>
      </c>
      <c r="AV79" s="746">
        <v>841</v>
      </c>
      <c r="AW79" s="746">
        <v>821</v>
      </c>
      <c r="AX79" s="746">
        <v>800</v>
      </c>
      <c r="AY79" s="746">
        <v>800</v>
      </c>
      <c r="AZ79" s="746">
        <v>800</v>
      </c>
      <c r="BA79" s="746">
        <v>653</v>
      </c>
      <c r="BB79" s="746">
        <v>653</v>
      </c>
      <c r="BC79" s="746">
        <v>653</v>
      </c>
      <c r="BD79" s="746">
        <v>653</v>
      </c>
      <c r="BE79" s="746">
        <v>653</v>
      </c>
      <c r="BF79" s="746">
        <v>653</v>
      </c>
      <c r="BG79" s="746">
        <v>0</v>
      </c>
      <c r="BH79" s="746">
        <v>0</v>
      </c>
      <c r="BI79" s="746">
        <v>0</v>
      </c>
      <c r="BJ79" s="746">
        <v>0</v>
      </c>
      <c r="BK79" s="746">
        <v>0</v>
      </c>
      <c r="BL79" s="746">
        <v>0</v>
      </c>
      <c r="BM79" s="746">
        <v>0</v>
      </c>
      <c r="BN79" s="746">
        <v>0</v>
      </c>
      <c r="BO79" s="746">
        <v>0</v>
      </c>
      <c r="BP79" s="746">
        <v>0</v>
      </c>
      <c r="BQ79" s="746">
        <v>0</v>
      </c>
      <c r="BR79" s="746">
        <v>0</v>
      </c>
      <c r="BS79" s="746">
        <v>0</v>
      </c>
      <c r="BT79" s="747">
        <v>0</v>
      </c>
      <c r="BU79" s="163"/>
    </row>
    <row r="80" spans="2:73" ht="15.6">
      <c r="B80" s="744" t="s">
        <v>208</v>
      </c>
      <c r="C80" s="744" t="s">
        <v>763</v>
      </c>
      <c r="D80" s="744" t="s">
        <v>14</v>
      </c>
      <c r="E80" s="744" t="s">
        <v>754</v>
      </c>
      <c r="F80" s="744" t="s">
        <v>29</v>
      </c>
      <c r="G80" s="744" t="s">
        <v>755</v>
      </c>
      <c r="H80" s="744">
        <v>2013</v>
      </c>
      <c r="I80" s="643" t="s">
        <v>570</v>
      </c>
      <c r="J80" s="643" t="s">
        <v>578</v>
      </c>
      <c r="K80" s="50"/>
      <c r="L80" s="745">
        <v>0</v>
      </c>
      <c r="M80" s="746">
        <v>0</v>
      </c>
      <c r="N80" s="746">
        <v>1</v>
      </c>
      <c r="O80" s="746">
        <v>1</v>
      </c>
      <c r="P80" s="746">
        <v>1</v>
      </c>
      <c r="Q80" s="746">
        <v>1</v>
      </c>
      <c r="R80" s="746">
        <v>1</v>
      </c>
      <c r="S80" s="746">
        <v>1</v>
      </c>
      <c r="T80" s="746">
        <v>1</v>
      </c>
      <c r="U80" s="746">
        <v>1</v>
      </c>
      <c r="V80" s="746">
        <v>1</v>
      </c>
      <c r="W80" s="746">
        <v>1</v>
      </c>
      <c r="X80" s="746">
        <v>1</v>
      </c>
      <c r="Y80" s="746">
        <v>1</v>
      </c>
      <c r="Z80" s="746">
        <v>1</v>
      </c>
      <c r="AA80" s="746">
        <v>1</v>
      </c>
      <c r="AB80" s="746">
        <v>0</v>
      </c>
      <c r="AC80" s="746">
        <v>0</v>
      </c>
      <c r="AD80" s="746">
        <v>0</v>
      </c>
      <c r="AE80" s="746">
        <v>0</v>
      </c>
      <c r="AF80" s="746">
        <v>0</v>
      </c>
      <c r="AG80" s="746">
        <v>0</v>
      </c>
      <c r="AH80" s="746">
        <v>0</v>
      </c>
      <c r="AI80" s="746">
        <v>0</v>
      </c>
      <c r="AJ80" s="746">
        <v>0</v>
      </c>
      <c r="AK80" s="746">
        <v>0</v>
      </c>
      <c r="AL80" s="746">
        <v>0</v>
      </c>
      <c r="AM80" s="746">
        <v>0</v>
      </c>
      <c r="AN80" s="746">
        <v>0</v>
      </c>
      <c r="AO80" s="747">
        <v>0</v>
      </c>
      <c r="AP80" s="50"/>
      <c r="AQ80" s="745">
        <v>0</v>
      </c>
      <c r="AR80" s="746">
        <v>0</v>
      </c>
      <c r="AS80" s="746">
        <v>7998</v>
      </c>
      <c r="AT80" s="746">
        <v>7959</v>
      </c>
      <c r="AU80" s="746">
        <v>7955</v>
      </c>
      <c r="AV80" s="746">
        <v>7683</v>
      </c>
      <c r="AW80" s="746">
        <v>7561</v>
      </c>
      <c r="AX80" s="746">
        <v>7440</v>
      </c>
      <c r="AY80" s="746">
        <v>7282</v>
      </c>
      <c r="AZ80" s="746">
        <v>6972</v>
      </c>
      <c r="BA80" s="746">
        <v>5738</v>
      </c>
      <c r="BB80" s="746">
        <v>5738</v>
      </c>
      <c r="BC80" s="746">
        <v>5364</v>
      </c>
      <c r="BD80" s="746">
        <v>5364</v>
      </c>
      <c r="BE80" s="746">
        <v>4913</v>
      </c>
      <c r="BF80" s="746">
        <v>4913</v>
      </c>
      <c r="BG80" s="746">
        <v>342</v>
      </c>
      <c r="BH80" s="746">
        <v>0</v>
      </c>
      <c r="BI80" s="746">
        <v>0</v>
      </c>
      <c r="BJ80" s="746">
        <v>0</v>
      </c>
      <c r="BK80" s="746">
        <v>0</v>
      </c>
      <c r="BL80" s="746">
        <v>0</v>
      </c>
      <c r="BM80" s="746">
        <v>0</v>
      </c>
      <c r="BN80" s="746">
        <v>0</v>
      </c>
      <c r="BO80" s="746">
        <v>0</v>
      </c>
      <c r="BP80" s="746">
        <v>0</v>
      </c>
      <c r="BQ80" s="746">
        <v>0</v>
      </c>
      <c r="BR80" s="746">
        <v>0</v>
      </c>
      <c r="BS80" s="746">
        <v>0</v>
      </c>
      <c r="BT80" s="747">
        <v>0</v>
      </c>
      <c r="BU80" s="163"/>
    </row>
    <row r="81" spans="2:73">
      <c r="B81" s="744" t="s">
        <v>208</v>
      </c>
      <c r="C81" s="744" t="s">
        <v>763</v>
      </c>
      <c r="D81" s="744" t="s">
        <v>14</v>
      </c>
      <c r="E81" s="744" t="s">
        <v>754</v>
      </c>
      <c r="F81" s="744" t="s">
        <v>29</v>
      </c>
      <c r="G81" s="744" t="s">
        <v>755</v>
      </c>
      <c r="H81" s="744">
        <v>2014</v>
      </c>
      <c r="I81" s="643" t="s">
        <v>570</v>
      </c>
      <c r="J81" s="643" t="s">
        <v>585</v>
      </c>
      <c r="K81" s="50"/>
      <c r="L81" s="745">
        <v>0</v>
      </c>
      <c r="M81" s="746">
        <v>0</v>
      </c>
      <c r="N81" s="746">
        <v>0</v>
      </c>
      <c r="O81" s="746">
        <v>3</v>
      </c>
      <c r="P81" s="746">
        <v>3</v>
      </c>
      <c r="Q81" s="746">
        <v>3</v>
      </c>
      <c r="R81" s="746">
        <v>3</v>
      </c>
      <c r="S81" s="746">
        <v>3</v>
      </c>
      <c r="T81" s="746">
        <v>3</v>
      </c>
      <c r="U81" s="746">
        <v>2</v>
      </c>
      <c r="V81" s="746">
        <v>2</v>
      </c>
      <c r="W81" s="746">
        <v>2</v>
      </c>
      <c r="X81" s="746">
        <v>2</v>
      </c>
      <c r="Y81" s="746">
        <v>2</v>
      </c>
      <c r="Z81" s="746">
        <v>2</v>
      </c>
      <c r="AA81" s="746">
        <v>1</v>
      </c>
      <c r="AB81" s="746">
        <v>1</v>
      </c>
      <c r="AC81" s="746">
        <v>0</v>
      </c>
      <c r="AD81" s="746">
        <v>0</v>
      </c>
      <c r="AE81" s="746">
        <v>0</v>
      </c>
      <c r="AF81" s="746">
        <v>0</v>
      </c>
      <c r="AG81" s="746">
        <v>0</v>
      </c>
      <c r="AH81" s="746">
        <v>0</v>
      </c>
      <c r="AI81" s="746">
        <v>0</v>
      </c>
      <c r="AJ81" s="746">
        <v>0</v>
      </c>
      <c r="AK81" s="746">
        <v>0</v>
      </c>
      <c r="AL81" s="746">
        <v>0</v>
      </c>
      <c r="AM81" s="746">
        <v>0</v>
      </c>
      <c r="AN81" s="746">
        <v>0</v>
      </c>
      <c r="AO81" s="747">
        <v>0</v>
      </c>
      <c r="AP81" s="50"/>
      <c r="AQ81" s="745">
        <v>0</v>
      </c>
      <c r="AR81" s="746">
        <v>0</v>
      </c>
      <c r="AS81" s="746">
        <v>0</v>
      </c>
      <c r="AT81" s="746">
        <v>32836</v>
      </c>
      <c r="AU81" s="746">
        <v>32814</v>
      </c>
      <c r="AV81" s="746">
        <v>29779</v>
      </c>
      <c r="AW81" s="746">
        <v>28348</v>
      </c>
      <c r="AX81" s="746">
        <v>26918</v>
      </c>
      <c r="AY81" s="746">
        <v>26918</v>
      </c>
      <c r="AZ81" s="746">
        <v>25395</v>
      </c>
      <c r="BA81" s="746">
        <v>25395</v>
      </c>
      <c r="BB81" s="746">
        <v>12007</v>
      </c>
      <c r="BC81" s="746">
        <v>11885</v>
      </c>
      <c r="BD81" s="746">
        <v>11304</v>
      </c>
      <c r="BE81" s="746">
        <v>11304</v>
      </c>
      <c r="BF81" s="746">
        <v>9877</v>
      </c>
      <c r="BG81" s="746">
        <v>9877</v>
      </c>
      <c r="BH81" s="746">
        <v>1843</v>
      </c>
      <c r="BI81" s="746">
        <v>1266</v>
      </c>
      <c r="BJ81" s="746">
        <v>1266</v>
      </c>
      <c r="BK81" s="746">
        <v>1266</v>
      </c>
      <c r="BL81" s="746">
        <v>1266</v>
      </c>
      <c r="BM81" s="746">
        <v>1266</v>
      </c>
      <c r="BN81" s="746">
        <v>1266</v>
      </c>
      <c r="BO81" s="746">
        <v>0</v>
      </c>
      <c r="BP81" s="746">
        <v>0</v>
      </c>
      <c r="BQ81" s="746">
        <v>0</v>
      </c>
      <c r="BR81" s="746">
        <v>0</v>
      </c>
      <c r="BS81" s="746">
        <v>0</v>
      </c>
      <c r="BT81" s="747">
        <v>0</v>
      </c>
    </row>
    <row r="82" spans="2:73" ht="15.6">
      <c r="B82" s="744" t="s">
        <v>208</v>
      </c>
      <c r="C82" s="744" t="s">
        <v>753</v>
      </c>
      <c r="D82" s="744" t="s">
        <v>3</v>
      </c>
      <c r="E82" s="744" t="s">
        <v>754</v>
      </c>
      <c r="F82" s="744" t="s">
        <v>29</v>
      </c>
      <c r="G82" s="744" t="s">
        <v>759</v>
      </c>
      <c r="H82" s="744">
        <v>2013</v>
      </c>
      <c r="I82" s="643" t="s">
        <v>570</v>
      </c>
      <c r="J82" s="643" t="s">
        <v>578</v>
      </c>
      <c r="K82" s="50"/>
      <c r="L82" s="745">
        <v>0</v>
      </c>
      <c r="M82" s="746">
        <v>0</v>
      </c>
      <c r="N82" s="746">
        <v>1</v>
      </c>
      <c r="O82" s="746">
        <v>1</v>
      </c>
      <c r="P82" s="746">
        <v>1</v>
      </c>
      <c r="Q82" s="746">
        <v>1</v>
      </c>
      <c r="R82" s="746">
        <v>1</v>
      </c>
      <c r="S82" s="746">
        <v>1</v>
      </c>
      <c r="T82" s="746">
        <v>1</v>
      </c>
      <c r="U82" s="746">
        <v>1</v>
      </c>
      <c r="V82" s="746">
        <v>1</v>
      </c>
      <c r="W82" s="746">
        <v>1</v>
      </c>
      <c r="X82" s="746">
        <v>1</v>
      </c>
      <c r="Y82" s="746">
        <v>1</v>
      </c>
      <c r="Z82" s="746">
        <v>1</v>
      </c>
      <c r="AA82" s="746">
        <v>1</v>
      </c>
      <c r="AB82" s="746">
        <v>1</v>
      </c>
      <c r="AC82" s="746">
        <v>1</v>
      </c>
      <c r="AD82" s="746">
        <v>1</v>
      </c>
      <c r="AE82" s="746">
        <v>1</v>
      </c>
      <c r="AF82" s="746">
        <v>1</v>
      </c>
      <c r="AG82" s="746">
        <v>0</v>
      </c>
      <c r="AH82" s="746">
        <v>0</v>
      </c>
      <c r="AI82" s="746">
        <v>0</v>
      </c>
      <c r="AJ82" s="746">
        <v>0</v>
      </c>
      <c r="AK82" s="746">
        <v>0</v>
      </c>
      <c r="AL82" s="746">
        <v>0</v>
      </c>
      <c r="AM82" s="746">
        <v>0</v>
      </c>
      <c r="AN82" s="746">
        <v>0</v>
      </c>
      <c r="AO82" s="747">
        <v>0</v>
      </c>
      <c r="AP82" s="50"/>
      <c r="AQ82" s="745">
        <v>0</v>
      </c>
      <c r="AR82" s="746">
        <v>0</v>
      </c>
      <c r="AS82" s="746">
        <v>1650</v>
      </c>
      <c r="AT82" s="746">
        <v>1650</v>
      </c>
      <c r="AU82" s="746">
        <v>1650</v>
      </c>
      <c r="AV82" s="746">
        <v>1650</v>
      </c>
      <c r="AW82" s="746">
        <v>1650</v>
      </c>
      <c r="AX82" s="746">
        <v>1650</v>
      </c>
      <c r="AY82" s="746">
        <v>1650</v>
      </c>
      <c r="AZ82" s="746">
        <v>1650</v>
      </c>
      <c r="BA82" s="746">
        <v>1650</v>
      </c>
      <c r="BB82" s="746">
        <v>1650</v>
      </c>
      <c r="BC82" s="746">
        <v>1650</v>
      </c>
      <c r="BD82" s="746">
        <v>1650</v>
      </c>
      <c r="BE82" s="746">
        <v>1650</v>
      </c>
      <c r="BF82" s="746">
        <v>1650</v>
      </c>
      <c r="BG82" s="746">
        <v>1650</v>
      </c>
      <c r="BH82" s="746">
        <v>1650</v>
      </c>
      <c r="BI82" s="746">
        <v>1650</v>
      </c>
      <c r="BJ82" s="746">
        <v>1650</v>
      </c>
      <c r="BK82" s="746">
        <v>1532</v>
      </c>
      <c r="BL82" s="746">
        <v>0</v>
      </c>
      <c r="BM82" s="746">
        <v>0</v>
      </c>
      <c r="BN82" s="746">
        <v>0</v>
      </c>
      <c r="BO82" s="746">
        <v>0</v>
      </c>
      <c r="BP82" s="746">
        <v>0</v>
      </c>
      <c r="BQ82" s="746">
        <v>0</v>
      </c>
      <c r="BR82" s="746">
        <v>0</v>
      </c>
      <c r="BS82" s="746">
        <v>0</v>
      </c>
      <c r="BT82" s="747">
        <v>0</v>
      </c>
      <c r="BU82" s="163"/>
    </row>
    <row r="83" spans="2:73" ht="15.6">
      <c r="B83" s="744" t="s">
        <v>208</v>
      </c>
      <c r="C83" s="744" t="s">
        <v>753</v>
      </c>
      <c r="D83" s="744" t="s">
        <v>3</v>
      </c>
      <c r="E83" s="744" t="s">
        <v>754</v>
      </c>
      <c r="F83" s="744" t="s">
        <v>29</v>
      </c>
      <c r="G83" s="744" t="s">
        <v>755</v>
      </c>
      <c r="H83" s="744">
        <v>2014</v>
      </c>
      <c r="I83" s="643" t="s">
        <v>570</v>
      </c>
      <c r="J83" s="643" t="s">
        <v>585</v>
      </c>
      <c r="K83" s="50"/>
      <c r="L83" s="745">
        <v>0</v>
      </c>
      <c r="M83" s="746">
        <v>0</v>
      </c>
      <c r="N83" s="746">
        <v>0</v>
      </c>
      <c r="O83" s="746">
        <v>29</v>
      </c>
      <c r="P83" s="746">
        <v>29</v>
      </c>
      <c r="Q83" s="746">
        <v>29</v>
      </c>
      <c r="R83" s="746">
        <v>29</v>
      </c>
      <c r="S83" s="746">
        <v>29</v>
      </c>
      <c r="T83" s="746">
        <v>29</v>
      </c>
      <c r="U83" s="746">
        <v>29</v>
      </c>
      <c r="V83" s="746">
        <v>29</v>
      </c>
      <c r="W83" s="746">
        <v>29</v>
      </c>
      <c r="X83" s="746">
        <v>29</v>
      </c>
      <c r="Y83" s="746">
        <v>29</v>
      </c>
      <c r="Z83" s="746">
        <v>29</v>
      </c>
      <c r="AA83" s="746">
        <v>29</v>
      </c>
      <c r="AB83" s="746">
        <v>29</v>
      </c>
      <c r="AC83" s="746">
        <v>29</v>
      </c>
      <c r="AD83" s="746">
        <v>29</v>
      </c>
      <c r="AE83" s="746">
        <v>29</v>
      </c>
      <c r="AF83" s="746">
        <v>29</v>
      </c>
      <c r="AG83" s="746">
        <v>28</v>
      </c>
      <c r="AH83" s="746">
        <v>0</v>
      </c>
      <c r="AI83" s="746">
        <v>0</v>
      </c>
      <c r="AJ83" s="746">
        <v>0</v>
      </c>
      <c r="AK83" s="746">
        <v>0</v>
      </c>
      <c r="AL83" s="746">
        <v>0</v>
      </c>
      <c r="AM83" s="746">
        <v>0</v>
      </c>
      <c r="AN83" s="746">
        <v>0</v>
      </c>
      <c r="AO83" s="747">
        <v>0</v>
      </c>
      <c r="AP83" s="50"/>
      <c r="AQ83" s="745">
        <v>0</v>
      </c>
      <c r="AR83" s="746">
        <v>0</v>
      </c>
      <c r="AS83" s="746">
        <v>0</v>
      </c>
      <c r="AT83" s="746">
        <v>55116</v>
      </c>
      <c r="AU83" s="746">
        <v>55116</v>
      </c>
      <c r="AV83" s="746">
        <v>55116</v>
      </c>
      <c r="AW83" s="746">
        <v>55116</v>
      </c>
      <c r="AX83" s="746">
        <v>55116</v>
      </c>
      <c r="AY83" s="746">
        <v>55116</v>
      </c>
      <c r="AZ83" s="746">
        <v>55116</v>
      </c>
      <c r="BA83" s="746">
        <v>55116</v>
      </c>
      <c r="BB83" s="746">
        <v>55116</v>
      </c>
      <c r="BC83" s="746">
        <v>55116</v>
      </c>
      <c r="BD83" s="746">
        <v>55116</v>
      </c>
      <c r="BE83" s="746">
        <v>55116</v>
      </c>
      <c r="BF83" s="746">
        <v>55116</v>
      </c>
      <c r="BG83" s="746">
        <v>55116</v>
      </c>
      <c r="BH83" s="746">
        <v>55116</v>
      </c>
      <c r="BI83" s="746">
        <v>55116</v>
      </c>
      <c r="BJ83" s="746">
        <v>55116</v>
      </c>
      <c r="BK83" s="746">
        <v>55116</v>
      </c>
      <c r="BL83" s="746">
        <v>54079</v>
      </c>
      <c r="BM83" s="746">
        <v>0</v>
      </c>
      <c r="BN83" s="746">
        <v>0</v>
      </c>
      <c r="BO83" s="746">
        <v>0</v>
      </c>
      <c r="BP83" s="746">
        <v>0</v>
      </c>
      <c r="BQ83" s="746">
        <v>0</v>
      </c>
      <c r="BR83" s="746">
        <v>0</v>
      </c>
      <c r="BS83" s="746">
        <v>0</v>
      </c>
      <c r="BT83" s="747">
        <v>0</v>
      </c>
      <c r="BU83" s="163"/>
    </row>
    <row r="84" spans="2:73" ht="15.6">
      <c r="B84" s="744" t="s">
        <v>208</v>
      </c>
      <c r="C84" s="744" t="s">
        <v>490</v>
      </c>
      <c r="D84" s="744" t="s">
        <v>772</v>
      </c>
      <c r="E84" s="744" t="s">
        <v>754</v>
      </c>
      <c r="F84" s="744" t="s">
        <v>490</v>
      </c>
      <c r="G84" s="744" t="s">
        <v>759</v>
      </c>
      <c r="H84" s="744">
        <v>2014</v>
      </c>
      <c r="I84" s="643" t="s">
        <v>570</v>
      </c>
      <c r="J84" s="643" t="s">
        <v>585</v>
      </c>
      <c r="K84" s="50"/>
      <c r="L84" s="745">
        <v>0</v>
      </c>
      <c r="M84" s="746">
        <v>0</v>
      </c>
      <c r="N84" s="746">
        <v>0</v>
      </c>
      <c r="O84" s="746">
        <v>50</v>
      </c>
      <c r="P84" s="746">
        <v>0</v>
      </c>
      <c r="Q84" s="746">
        <v>0</v>
      </c>
      <c r="R84" s="746">
        <v>0</v>
      </c>
      <c r="S84" s="746">
        <v>0</v>
      </c>
      <c r="T84" s="746">
        <v>0</v>
      </c>
      <c r="U84" s="746">
        <v>0</v>
      </c>
      <c r="V84" s="746">
        <v>0</v>
      </c>
      <c r="W84" s="746">
        <v>0</v>
      </c>
      <c r="X84" s="746">
        <v>0</v>
      </c>
      <c r="Y84" s="746">
        <v>0</v>
      </c>
      <c r="Z84" s="746">
        <v>0</v>
      </c>
      <c r="AA84" s="746">
        <v>0</v>
      </c>
      <c r="AB84" s="746">
        <v>0</v>
      </c>
      <c r="AC84" s="746">
        <v>0</v>
      </c>
      <c r="AD84" s="746">
        <v>0</v>
      </c>
      <c r="AE84" s="746">
        <v>0</v>
      </c>
      <c r="AF84" s="746">
        <v>0</v>
      </c>
      <c r="AG84" s="746">
        <v>0</v>
      </c>
      <c r="AH84" s="746">
        <v>0</v>
      </c>
      <c r="AI84" s="746">
        <v>0</v>
      </c>
      <c r="AJ84" s="746">
        <v>0</v>
      </c>
      <c r="AK84" s="746">
        <v>0</v>
      </c>
      <c r="AL84" s="746">
        <v>0</v>
      </c>
      <c r="AM84" s="746">
        <v>0</v>
      </c>
      <c r="AN84" s="746">
        <v>0</v>
      </c>
      <c r="AO84" s="747">
        <v>0</v>
      </c>
      <c r="AP84" s="50"/>
      <c r="AQ84" s="745">
        <v>0</v>
      </c>
      <c r="AR84" s="746">
        <v>0</v>
      </c>
      <c r="AS84" s="746">
        <v>0</v>
      </c>
      <c r="AT84" s="746">
        <v>0</v>
      </c>
      <c r="AU84" s="746">
        <v>0</v>
      </c>
      <c r="AV84" s="746">
        <v>0</v>
      </c>
      <c r="AW84" s="746">
        <v>0</v>
      </c>
      <c r="AX84" s="746">
        <v>0</v>
      </c>
      <c r="AY84" s="746">
        <v>0</v>
      </c>
      <c r="AZ84" s="746">
        <v>0</v>
      </c>
      <c r="BA84" s="746">
        <v>0</v>
      </c>
      <c r="BB84" s="746">
        <v>0</v>
      </c>
      <c r="BC84" s="746">
        <v>0</v>
      </c>
      <c r="BD84" s="746">
        <v>0</v>
      </c>
      <c r="BE84" s="746">
        <v>0</v>
      </c>
      <c r="BF84" s="746">
        <v>0</v>
      </c>
      <c r="BG84" s="746">
        <v>0</v>
      </c>
      <c r="BH84" s="746">
        <v>0</v>
      </c>
      <c r="BI84" s="746">
        <v>0</v>
      </c>
      <c r="BJ84" s="746">
        <v>0</v>
      </c>
      <c r="BK84" s="746">
        <v>0</v>
      </c>
      <c r="BL84" s="746">
        <v>0</v>
      </c>
      <c r="BM84" s="746">
        <v>0</v>
      </c>
      <c r="BN84" s="746">
        <v>0</v>
      </c>
      <c r="BO84" s="746">
        <v>0</v>
      </c>
      <c r="BP84" s="746">
        <v>0</v>
      </c>
      <c r="BQ84" s="746">
        <v>0</v>
      </c>
      <c r="BR84" s="746">
        <v>0</v>
      </c>
      <c r="BS84" s="746">
        <v>0</v>
      </c>
      <c r="BT84" s="747">
        <v>0</v>
      </c>
      <c r="BU84" s="163"/>
    </row>
    <row r="85" spans="2:73">
      <c r="B85" s="744" t="s">
        <v>208</v>
      </c>
      <c r="C85" s="744" t="s">
        <v>761</v>
      </c>
      <c r="D85" s="744" t="s">
        <v>17</v>
      </c>
      <c r="E85" s="744" t="s">
        <v>754</v>
      </c>
      <c r="F85" s="744" t="s">
        <v>771</v>
      </c>
      <c r="G85" s="744" t="s">
        <v>755</v>
      </c>
      <c r="H85" s="744">
        <v>2012</v>
      </c>
      <c r="I85" s="643" t="s">
        <v>570</v>
      </c>
      <c r="J85" s="643" t="s">
        <v>578</v>
      </c>
      <c r="K85" s="50"/>
      <c r="L85" s="745">
        <v>0</v>
      </c>
      <c r="M85" s="746">
        <v>19</v>
      </c>
      <c r="N85" s="746">
        <v>19</v>
      </c>
      <c r="O85" s="746">
        <v>19</v>
      </c>
      <c r="P85" s="746">
        <v>19</v>
      </c>
      <c r="Q85" s="746">
        <v>19</v>
      </c>
      <c r="R85" s="746">
        <v>19</v>
      </c>
      <c r="S85" s="746">
        <v>19</v>
      </c>
      <c r="T85" s="746">
        <v>19</v>
      </c>
      <c r="U85" s="746">
        <v>19</v>
      </c>
      <c r="V85" s="746">
        <v>19</v>
      </c>
      <c r="W85" s="746">
        <v>19</v>
      </c>
      <c r="X85" s="746">
        <v>19</v>
      </c>
      <c r="Y85" s="746">
        <v>19</v>
      </c>
      <c r="Z85" s="746">
        <v>19</v>
      </c>
      <c r="AA85" s="746">
        <v>0</v>
      </c>
      <c r="AB85" s="746">
        <v>0</v>
      </c>
      <c r="AC85" s="746">
        <v>0</v>
      </c>
      <c r="AD85" s="746">
        <v>0</v>
      </c>
      <c r="AE85" s="746">
        <v>0</v>
      </c>
      <c r="AF85" s="746">
        <v>0</v>
      </c>
      <c r="AG85" s="746">
        <v>0</v>
      </c>
      <c r="AH85" s="746">
        <v>0</v>
      </c>
      <c r="AI85" s="746">
        <v>0</v>
      </c>
      <c r="AJ85" s="746">
        <v>0</v>
      </c>
      <c r="AK85" s="746">
        <v>0</v>
      </c>
      <c r="AL85" s="746">
        <v>0</v>
      </c>
      <c r="AM85" s="746">
        <v>0</v>
      </c>
      <c r="AN85" s="746">
        <v>0</v>
      </c>
      <c r="AO85" s="747">
        <v>0</v>
      </c>
      <c r="AP85" s="50"/>
      <c r="AQ85" s="745">
        <v>0</v>
      </c>
      <c r="AR85" s="746">
        <v>98123</v>
      </c>
      <c r="AS85" s="746">
        <v>98123</v>
      </c>
      <c r="AT85" s="746">
        <v>98123</v>
      </c>
      <c r="AU85" s="746">
        <v>98123</v>
      </c>
      <c r="AV85" s="746">
        <v>98123</v>
      </c>
      <c r="AW85" s="746">
        <v>98123</v>
      </c>
      <c r="AX85" s="746">
        <v>98123</v>
      </c>
      <c r="AY85" s="746">
        <v>98123</v>
      </c>
      <c r="AZ85" s="746">
        <v>98123</v>
      </c>
      <c r="BA85" s="746">
        <v>98123</v>
      </c>
      <c r="BB85" s="746">
        <v>98123</v>
      </c>
      <c r="BC85" s="746">
        <v>98123</v>
      </c>
      <c r="BD85" s="746">
        <v>98123</v>
      </c>
      <c r="BE85" s="746">
        <v>98123</v>
      </c>
      <c r="BF85" s="746">
        <v>0</v>
      </c>
      <c r="BG85" s="746">
        <v>0</v>
      </c>
      <c r="BH85" s="746">
        <v>0</v>
      </c>
      <c r="BI85" s="746">
        <v>0</v>
      </c>
      <c r="BJ85" s="746">
        <v>0</v>
      </c>
      <c r="BK85" s="746">
        <v>0</v>
      </c>
      <c r="BL85" s="746">
        <v>0</v>
      </c>
      <c r="BM85" s="746">
        <v>0</v>
      </c>
      <c r="BN85" s="746">
        <v>0</v>
      </c>
      <c r="BO85" s="746">
        <v>0</v>
      </c>
      <c r="BP85" s="746">
        <v>0</v>
      </c>
      <c r="BQ85" s="746">
        <v>0</v>
      </c>
      <c r="BR85" s="746">
        <v>0</v>
      </c>
      <c r="BS85" s="746">
        <v>0</v>
      </c>
      <c r="BT85" s="747">
        <v>0</v>
      </c>
    </row>
    <row r="86" spans="2:73">
      <c r="B86" s="744" t="s">
        <v>773</v>
      </c>
      <c r="C86" s="744" t="s">
        <v>760</v>
      </c>
      <c r="D86" s="744" t="s">
        <v>9</v>
      </c>
      <c r="E86" s="744" t="s">
        <v>754</v>
      </c>
      <c r="F86" s="744" t="s">
        <v>760</v>
      </c>
      <c r="G86" s="744" t="s">
        <v>759</v>
      </c>
      <c r="H86" s="744">
        <v>2014</v>
      </c>
      <c r="I86" s="643" t="s">
        <v>570</v>
      </c>
      <c r="J86" s="643" t="s">
        <v>585</v>
      </c>
      <c r="K86" s="50"/>
      <c r="L86" s="745">
        <v>0</v>
      </c>
      <c r="M86" s="746">
        <v>0</v>
      </c>
      <c r="N86" s="746">
        <v>0</v>
      </c>
      <c r="O86" s="746">
        <v>64</v>
      </c>
      <c r="P86" s="746">
        <v>0</v>
      </c>
      <c r="Q86" s="746">
        <v>0</v>
      </c>
      <c r="R86" s="746">
        <v>0</v>
      </c>
      <c r="S86" s="746">
        <v>0</v>
      </c>
      <c r="T86" s="746">
        <v>0</v>
      </c>
      <c r="U86" s="746">
        <v>0</v>
      </c>
      <c r="V86" s="746">
        <v>0</v>
      </c>
      <c r="W86" s="746">
        <v>0</v>
      </c>
      <c r="X86" s="746">
        <v>0</v>
      </c>
      <c r="Y86" s="746">
        <v>0</v>
      </c>
      <c r="Z86" s="746">
        <v>0</v>
      </c>
      <c r="AA86" s="746">
        <v>0</v>
      </c>
      <c r="AB86" s="746">
        <v>0</v>
      </c>
      <c r="AC86" s="746">
        <v>0</v>
      </c>
      <c r="AD86" s="746">
        <v>0</v>
      </c>
      <c r="AE86" s="746">
        <v>0</v>
      </c>
      <c r="AF86" s="746">
        <v>0</v>
      </c>
      <c r="AG86" s="746">
        <v>0</v>
      </c>
      <c r="AH86" s="746">
        <v>0</v>
      </c>
      <c r="AI86" s="746">
        <v>0</v>
      </c>
      <c r="AJ86" s="746">
        <v>0</v>
      </c>
      <c r="AK86" s="746">
        <v>0</v>
      </c>
      <c r="AL86" s="746">
        <v>0</v>
      </c>
      <c r="AM86" s="746">
        <v>0</v>
      </c>
      <c r="AN86" s="746">
        <v>0</v>
      </c>
      <c r="AO86" s="747">
        <v>0</v>
      </c>
      <c r="AP86" s="50"/>
      <c r="AQ86" s="745">
        <v>0</v>
      </c>
      <c r="AR86" s="746">
        <v>0</v>
      </c>
      <c r="AS86" s="746">
        <v>0</v>
      </c>
      <c r="AT86" s="746">
        <v>0</v>
      </c>
      <c r="AU86" s="746">
        <v>0</v>
      </c>
      <c r="AV86" s="746">
        <v>0</v>
      </c>
      <c r="AW86" s="746">
        <v>0</v>
      </c>
      <c r="AX86" s="746">
        <v>0</v>
      </c>
      <c r="AY86" s="746">
        <v>0</v>
      </c>
      <c r="AZ86" s="746">
        <v>0</v>
      </c>
      <c r="BA86" s="746">
        <v>0</v>
      </c>
      <c r="BB86" s="746">
        <v>0</v>
      </c>
      <c r="BC86" s="746">
        <v>0</v>
      </c>
      <c r="BD86" s="746">
        <v>0</v>
      </c>
      <c r="BE86" s="746">
        <v>0</v>
      </c>
      <c r="BF86" s="746">
        <v>0</v>
      </c>
      <c r="BG86" s="746">
        <v>0</v>
      </c>
      <c r="BH86" s="746">
        <v>0</v>
      </c>
      <c r="BI86" s="746">
        <v>0</v>
      </c>
      <c r="BJ86" s="746">
        <v>0</v>
      </c>
      <c r="BK86" s="746">
        <v>0</v>
      </c>
      <c r="BL86" s="746">
        <v>0</v>
      </c>
      <c r="BM86" s="746">
        <v>0</v>
      </c>
      <c r="BN86" s="746">
        <v>0</v>
      </c>
      <c r="BO86" s="746">
        <v>0</v>
      </c>
      <c r="BP86" s="746">
        <v>0</v>
      </c>
      <c r="BQ86" s="746">
        <v>0</v>
      </c>
      <c r="BR86" s="746">
        <v>0</v>
      </c>
      <c r="BS86" s="746">
        <v>0</v>
      </c>
      <c r="BT86" s="747">
        <v>0</v>
      </c>
    </row>
    <row r="87" spans="2:73">
      <c r="B87" s="744" t="s">
        <v>752</v>
      </c>
      <c r="C87" s="744" t="s">
        <v>756</v>
      </c>
      <c r="D87" s="744" t="s">
        <v>774</v>
      </c>
      <c r="E87" s="744" t="s">
        <v>754</v>
      </c>
      <c r="F87" s="744" t="s">
        <v>771</v>
      </c>
      <c r="G87" s="744" t="s">
        <v>759</v>
      </c>
      <c r="H87" s="744">
        <v>2014</v>
      </c>
      <c r="I87" s="643" t="s">
        <v>570</v>
      </c>
      <c r="J87" s="643" t="s">
        <v>585</v>
      </c>
      <c r="K87" s="50"/>
      <c r="L87" s="745">
        <v>0</v>
      </c>
      <c r="M87" s="746">
        <v>0</v>
      </c>
      <c r="N87" s="746">
        <v>0</v>
      </c>
      <c r="O87" s="746">
        <v>2</v>
      </c>
      <c r="P87" s="746">
        <v>0</v>
      </c>
      <c r="Q87" s="746">
        <v>0</v>
      </c>
      <c r="R87" s="746">
        <v>0</v>
      </c>
      <c r="S87" s="746">
        <v>0</v>
      </c>
      <c r="T87" s="746">
        <v>0</v>
      </c>
      <c r="U87" s="746">
        <v>0</v>
      </c>
      <c r="V87" s="746">
        <v>0</v>
      </c>
      <c r="W87" s="746">
        <v>0</v>
      </c>
      <c r="X87" s="746">
        <v>0</v>
      </c>
      <c r="Y87" s="746">
        <v>0</v>
      </c>
      <c r="Z87" s="746">
        <v>0</v>
      </c>
      <c r="AA87" s="746">
        <v>0</v>
      </c>
      <c r="AB87" s="746">
        <v>0</v>
      </c>
      <c r="AC87" s="746">
        <v>0</v>
      </c>
      <c r="AD87" s="746">
        <v>0</v>
      </c>
      <c r="AE87" s="746">
        <v>0</v>
      </c>
      <c r="AF87" s="746">
        <v>0</v>
      </c>
      <c r="AG87" s="746">
        <v>0</v>
      </c>
      <c r="AH87" s="746">
        <v>0</v>
      </c>
      <c r="AI87" s="746">
        <v>0</v>
      </c>
      <c r="AJ87" s="746">
        <v>0</v>
      </c>
      <c r="AK87" s="746">
        <v>0</v>
      </c>
      <c r="AL87" s="746">
        <v>0</v>
      </c>
      <c r="AM87" s="746">
        <v>0</v>
      </c>
      <c r="AN87" s="746">
        <v>0</v>
      </c>
      <c r="AO87" s="747">
        <v>0</v>
      </c>
      <c r="AP87" s="50"/>
      <c r="AQ87" s="745">
        <v>0</v>
      </c>
      <c r="AR87" s="746">
        <v>0</v>
      </c>
      <c r="AS87" s="746">
        <v>0</v>
      </c>
      <c r="AT87" s="746">
        <v>0</v>
      </c>
      <c r="AU87" s="746">
        <v>0</v>
      </c>
      <c r="AV87" s="746">
        <v>0</v>
      </c>
      <c r="AW87" s="746">
        <v>0</v>
      </c>
      <c r="AX87" s="746">
        <v>0</v>
      </c>
      <c r="AY87" s="746">
        <v>0</v>
      </c>
      <c r="AZ87" s="746">
        <v>0</v>
      </c>
      <c r="BA87" s="746">
        <v>0</v>
      </c>
      <c r="BB87" s="746">
        <v>0</v>
      </c>
      <c r="BC87" s="746">
        <v>0</v>
      </c>
      <c r="BD87" s="746">
        <v>0</v>
      </c>
      <c r="BE87" s="746">
        <v>0</v>
      </c>
      <c r="BF87" s="746">
        <v>0</v>
      </c>
      <c r="BG87" s="746">
        <v>0</v>
      </c>
      <c r="BH87" s="746">
        <v>0</v>
      </c>
      <c r="BI87" s="746">
        <v>0</v>
      </c>
      <c r="BJ87" s="746">
        <v>0</v>
      </c>
      <c r="BK87" s="746">
        <v>0</v>
      </c>
      <c r="BL87" s="746">
        <v>0</v>
      </c>
      <c r="BM87" s="746">
        <v>0</v>
      </c>
      <c r="BN87" s="746">
        <v>0</v>
      </c>
      <c r="BO87" s="746">
        <v>0</v>
      </c>
      <c r="BP87" s="746">
        <v>0</v>
      </c>
      <c r="BQ87" s="746">
        <v>0</v>
      </c>
      <c r="BR87" s="746">
        <v>0</v>
      </c>
      <c r="BS87" s="746">
        <v>0</v>
      </c>
      <c r="BT87" s="747">
        <v>0</v>
      </c>
    </row>
    <row r="88" spans="2:73">
      <c r="B88" s="744" t="s">
        <v>752</v>
      </c>
      <c r="C88" s="744" t="s">
        <v>753</v>
      </c>
      <c r="D88" s="744" t="s">
        <v>42</v>
      </c>
      <c r="E88" s="744" t="s">
        <v>754</v>
      </c>
      <c r="F88" s="744" t="s">
        <v>29</v>
      </c>
      <c r="G88" s="744" t="s">
        <v>759</v>
      </c>
      <c r="H88" s="744">
        <v>2014</v>
      </c>
      <c r="I88" s="643" t="s">
        <v>570</v>
      </c>
      <c r="J88" s="643" t="s">
        <v>585</v>
      </c>
      <c r="K88" s="50"/>
      <c r="L88" s="745">
        <v>0</v>
      </c>
      <c r="M88" s="746">
        <v>0</v>
      </c>
      <c r="N88" s="746">
        <v>0</v>
      </c>
      <c r="O88" s="746">
        <v>17</v>
      </c>
      <c r="P88" s="746">
        <v>0</v>
      </c>
      <c r="Q88" s="746">
        <v>0</v>
      </c>
      <c r="R88" s="746">
        <v>0</v>
      </c>
      <c r="S88" s="746">
        <v>0</v>
      </c>
      <c r="T88" s="746">
        <v>0</v>
      </c>
      <c r="U88" s="746">
        <v>0</v>
      </c>
      <c r="V88" s="746">
        <v>0</v>
      </c>
      <c r="W88" s="746">
        <v>0</v>
      </c>
      <c r="X88" s="746">
        <v>0</v>
      </c>
      <c r="Y88" s="746">
        <v>0</v>
      </c>
      <c r="Z88" s="746">
        <v>0</v>
      </c>
      <c r="AA88" s="746">
        <v>0</v>
      </c>
      <c r="AB88" s="746">
        <v>0</v>
      </c>
      <c r="AC88" s="746">
        <v>0</v>
      </c>
      <c r="AD88" s="746">
        <v>0</v>
      </c>
      <c r="AE88" s="746">
        <v>0</v>
      </c>
      <c r="AF88" s="746">
        <v>0</v>
      </c>
      <c r="AG88" s="746">
        <v>0</v>
      </c>
      <c r="AH88" s="746">
        <v>0</v>
      </c>
      <c r="AI88" s="746">
        <v>0</v>
      </c>
      <c r="AJ88" s="746">
        <v>0</v>
      </c>
      <c r="AK88" s="746">
        <v>0</v>
      </c>
      <c r="AL88" s="746">
        <v>0</v>
      </c>
      <c r="AM88" s="746">
        <v>0</v>
      </c>
      <c r="AN88" s="746">
        <v>0</v>
      </c>
      <c r="AO88" s="747">
        <v>0</v>
      </c>
      <c r="AP88" s="50"/>
      <c r="AQ88" s="748">
        <v>0</v>
      </c>
      <c r="AR88" s="749">
        <v>0</v>
      </c>
      <c r="AS88" s="749">
        <v>0</v>
      </c>
      <c r="AT88" s="749">
        <v>0</v>
      </c>
      <c r="AU88" s="749">
        <v>0</v>
      </c>
      <c r="AV88" s="749">
        <v>0</v>
      </c>
      <c r="AW88" s="749">
        <v>0</v>
      </c>
      <c r="AX88" s="749">
        <v>0</v>
      </c>
      <c r="AY88" s="749">
        <v>0</v>
      </c>
      <c r="AZ88" s="749">
        <v>0</v>
      </c>
      <c r="BA88" s="749">
        <v>0</v>
      </c>
      <c r="BB88" s="749">
        <v>0</v>
      </c>
      <c r="BC88" s="749">
        <v>0</v>
      </c>
      <c r="BD88" s="749">
        <v>0</v>
      </c>
      <c r="BE88" s="749">
        <v>0</v>
      </c>
      <c r="BF88" s="749">
        <v>0</v>
      </c>
      <c r="BG88" s="749">
        <v>0</v>
      </c>
      <c r="BH88" s="749">
        <v>0</v>
      </c>
      <c r="BI88" s="749">
        <v>0</v>
      </c>
      <c r="BJ88" s="749">
        <v>0</v>
      </c>
      <c r="BK88" s="749">
        <v>0</v>
      </c>
      <c r="BL88" s="749">
        <v>0</v>
      </c>
      <c r="BM88" s="749">
        <v>0</v>
      </c>
      <c r="BN88" s="749">
        <v>0</v>
      </c>
      <c r="BO88" s="749">
        <v>0</v>
      </c>
      <c r="BP88" s="749">
        <v>0</v>
      </c>
      <c r="BQ88" s="749">
        <v>0</v>
      </c>
      <c r="BR88" s="749">
        <v>0</v>
      </c>
      <c r="BS88" s="749">
        <v>0</v>
      </c>
      <c r="BT88" s="750">
        <v>0</v>
      </c>
    </row>
    <row r="89" spans="2:73">
      <c r="B89" s="744" t="s">
        <v>752</v>
      </c>
      <c r="C89" s="744" t="s">
        <v>760</v>
      </c>
      <c r="D89" s="744" t="s">
        <v>775</v>
      </c>
      <c r="E89" s="744" t="s">
        <v>754</v>
      </c>
      <c r="F89" s="744" t="s">
        <v>760</v>
      </c>
      <c r="G89" s="744" t="s">
        <v>755</v>
      </c>
      <c r="H89" s="744">
        <v>2012</v>
      </c>
      <c r="I89" s="643" t="s">
        <v>570</v>
      </c>
      <c r="J89" s="643" t="s">
        <v>578</v>
      </c>
      <c r="K89" s="50"/>
      <c r="L89" s="745">
        <v>0</v>
      </c>
      <c r="M89" s="746">
        <v>0</v>
      </c>
      <c r="N89" s="746">
        <v>0</v>
      </c>
      <c r="O89" s="746">
        <v>0</v>
      </c>
      <c r="P89" s="746">
        <v>0</v>
      </c>
      <c r="Q89" s="746">
        <v>0</v>
      </c>
      <c r="R89" s="746">
        <v>0</v>
      </c>
      <c r="S89" s="746">
        <v>0</v>
      </c>
      <c r="T89" s="746">
        <v>0</v>
      </c>
      <c r="U89" s="746">
        <v>0</v>
      </c>
      <c r="V89" s="746">
        <v>0</v>
      </c>
      <c r="W89" s="746">
        <v>0</v>
      </c>
      <c r="X89" s="746">
        <v>0</v>
      </c>
      <c r="Y89" s="746">
        <v>0</v>
      </c>
      <c r="Z89" s="746">
        <v>0</v>
      </c>
      <c r="AA89" s="746">
        <v>0</v>
      </c>
      <c r="AB89" s="746">
        <v>0</v>
      </c>
      <c r="AC89" s="746">
        <v>0</v>
      </c>
      <c r="AD89" s="746">
        <v>0</v>
      </c>
      <c r="AE89" s="746">
        <v>0</v>
      </c>
      <c r="AF89" s="746">
        <v>0</v>
      </c>
      <c r="AG89" s="746">
        <v>0</v>
      </c>
      <c r="AH89" s="746">
        <v>0</v>
      </c>
      <c r="AI89" s="746">
        <v>0</v>
      </c>
      <c r="AJ89" s="746">
        <v>0</v>
      </c>
      <c r="AK89" s="746">
        <v>0</v>
      </c>
      <c r="AL89" s="746">
        <v>0</v>
      </c>
      <c r="AM89" s="746">
        <v>0</v>
      </c>
      <c r="AN89" s="746">
        <v>0</v>
      </c>
      <c r="AO89" s="747">
        <v>0</v>
      </c>
      <c r="AP89" s="50"/>
      <c r="AQ89" s="751">
        <v>0</v>
      </c>
      <c r="AR89" s="752">
        <v>0</v>
      </c>
      <c r="AS89" s="752">
        <v>0</v>
      </c>
      <c r="AT89" s="752">
        <v>0</v>
      </c>
      <c r="AU89" s="752">
        <v>0</v>
      </c>
      <c r="AV89" s="752">
        <v>0</v>
      </c>
      <c r="AW89" s="752">
        <v>0</v>
      </c>
      <c r="AX89" s="752">
        <v>0</v>
      </c>
      <c r="AY89" s="752">
        <v>0</v>
      </c>
      <c r="AZ89" s="752">
        <v>0</v>
      </c>
      <c r="BA89" s="752">
        <v>0</v>
      </c>
      <c r="BB89" s="752">
        <v>0</v>
      </c>
      <c r="BC89" s="752">
        <v>0</v>
      </c>
      <c r="BD89" s="752">
        <v>0</v>
      </c>
      <c r="BE89" s="752">
        <v>0</v>
      </c>
      <c r="BF89" s="752">
        <v>0</v>
      </c>
      <c r="BG89" s="752">
        <v>0</v>
      </c>
      <c r="BH89" s="752">
        <v>0</v>
      </c>
      <c r="BI89" s="752">
        <v>0</v>
      </c>
      <c r="BJ89" s="752">
        <v>0</v>
      </c>
      <c r="BK89" s="752">
        <v>0</v>
      </c>
      <c r="BL89" s="752">
        <v>0</v>
      </c>
      <c r="BM89" s="752">
        <v>0</v>
      </c>
      <c r="BN89" s="752">
        <v>0</v>
      </c>
      <c r="BO89" s="752">
        <v>0</v>
      </c>
      <c r="BP89" s="752">
        <v>0</v>
      </c>
      <c r="BQ89" s="752">
        <v>0</v>
      </c>
      <c r="BR89" s="752">
        <v>0</v>
      </c>
      <c r="BS89" s="752">
        <v>0</v>
      </c>
      <c r="BT89" s="753">
        <v>0</v>
      </c>
    </row>
    <row r="90" spans="2:73">
      <c r="B90" s="744" t="s">
        <v>752</v>
      </c>
      <c r="C90" s="744" t="s">
        <v>760</v>
      </c>
      <c r="D90" s="744" t="s">
        <v>775</v>
      </c>
      <c r="E90" s="744" t="s">
        <v>754</v>
      </c>
      <c r="F90" s="744" t="s">
        <v>760</v>
      </c>
      <c r="G90" s="744" t="s">
        <v>755</v>
      </c>
      <c r="H90" s="744">
        <v>2013</v>
      </c>
      <c r="I90" s="643" t="s">
        <v>570</v>
      </c>
      <c r="J90" s="643" t="s">
        <v>578</v>
      </c>
      <c r="K90" s="50"/>
      <c r="L90" s="745">
        <v>0</v>
      </c>
      <c r="M90" s="746">
        <v>0</v>
      </c>
      <c r="N90" s="746">
        <v>0</v>
      </c>
      <c r="O90" s="746">
        <v>0</v>
      </c>
      <c r="P90" s="746">
        <v>0</v>
      </c>
      <c r="Q90" s="746">
        <v>0</v>
      </c>
      <c r="R90" s="746">
        <v>0</v>
      </c>
      <c r="S90" s="746">
        <v>0</v>
      </c>
      <c r="T90" s="746">
        <v>0</v>
      </c>
      <c r="U90" s="746">
        <v>0</v>
      </c>
      <c r="V90" s="746">
        <v>0</v>
      </c>
      <c r="W90" s="746">
        <v>0</v>
      </c>
      <c r="X90" s="746">
        <v>0</v>
      </c>
      <c r="Y90" s="746">
        <v>0</v>
      </c>
      <c r="Z90" s="746">
        <v>0</v>
      </c>
      <c r="AA90" s="746">
        <v>0</v>
      </c>
      <c r="AB90" s="746">
        <v>0</v>
      </c>
      <c r="AC90" s="746">
        <v>0</v>
      </c>
      <c r="AD90" s="746">
        <v>0</v>
      </c>
      <c r="AE90" s="746">
        <v>0</v>
      </c>
      <c r="AF90" s="746">
        <v>0</v>
      </c>
      <c r="AG90" s="746">
        <v>0</v>
      </c>
      <c r="AH90" s="746">
        <v>0</v>
      </c>
      <c r="AI90" s="746">
        <v>0</v>
      </c>
      <c r="AJ90" s="746">
        <v>0</v>
      </c>
      <c r="AK90" s="746">
        <v>0</v>
      </c>
      <c r="AL90" s="746">
        <v>0</v>
      </c>
      <c r="AM90" s="746">
        <v>0</v>
      </c>
      <c r="AN90" s="746">
        <v>0</v>
      </c>
      <c r="AO90" s="747">
        <v>0</v>
      </c>
      <c r="AP90" s="50"/>
      <c r="AQ90" s="745">
        <v>0</v>
      </c>
      <c r="AR90" s="746">
        <v>0</v>
      </c>
      <c r="AS90" s="746">
        <v>10731</v>
      </c>
      <c r="AT90" s="746">
        <v>13106</v>
      </c>
      <c r="AU90" s="746">
        <v>13106</v>
      </c>
      <c r="AV90" s="746">
        <v>2638</v>
      </c>
      <c r="AW90" s="746">
        <v>2638</v>
      </c>
      <c r="AX90" s="746">
        <v>2638</v>
      </c>
      <c r="AY90" s="746">
        <v>2638</v>
      </c>
      <c r="AZ90" s="746">
        <v>2638</v>
      </c>
      <c r="BA90" s="746">
        <v>2638</v>
      </c>
      <c r="BB90" s="746">
        <v>2638</v>
      </c>
      <c r="BC90" s="746">
        <v>2638</v>
      </c>
      <c r="BD90" s="746">
        <v>2638</v>
      </c>
      <c r="BE90" s="746">
        <v>2638</v>
      </c>
      <c r="BF90" s="746">
        <v>2638</v>
      </c>
      <c r="BG90" s="746">
        <v>2638</v>
      </c>
      <c r="BH90" s="746">
        <v>0</v>
      </c>
      <c r="BI90" s="746">
        <v>0</v>
      </c>
      <c r="BJ90" s="746">
        <v>0</v>
      </c>
      <c r="BK90" s="746">
        <v>0</v>
      </c>
      <c r="BL90" s="746">
        <v>0</v>
      </c>
      <c r="BM90" s="746">
        <v>0</v>
      </c>
      <c r="BN90" s="746">
        <v>0</v>
      </c>
      <c r="BO90" s="746">
        <v>0</v>
      </c>
      <c r="BP90" s="746">
        <v>0</v>
      </c>
      <c r="BQ90" s="746">
        <v>0</v>
      </c>
      <c r="BR90" s="746">
        <v>0</v>
      </c>
      <c r="BS90" s="746">
        <v>0</v>
      </c>
      <c r="BT90" s="747">
        <v>0</v>
      </c>
    </row>
    <row r="91" spans="2:73">
      <c r="B91" s="744" t="s">
        <v>208</v>
      </c>
      <c r="C91" s="744" t="s">
        <v>753</v>
      </c>
      <c r="D91" s="744" t="s">
        <v>95</v>
      </c>
      <c r="E91" s="744" t="s">
        <v>754</v>
      </c>
      <c r="F91" s="744" t="s">
        <v>29</v>
      </c>
      <c r="G91" s="744"/>
      <c r="H91" s="744">
        <v>2015</v>
      </c>
      <c r="I91" s="643" t="s">
        <v>571</v>
      </c>
      <c r="J91" s="643" t="s">
        <v>585</v>
      </c>
      <c r="K91" s="50"/>
      <c r="L91" s="745"/>
      <c r="M91" s="746"/>
      <c r="N91" s="746"/>
      <c r="O91" s="746"/>
      <c r="P91" s="746">
        <v>4</v>
      </c>
      <c r="Q91" s="746">
        <v>4</v>
      </c>
      <c r="R91" s="746">
        <v>4</v>
      </c>
      <c r="S91" s="746">
        <v>4</v>
      </c>
      <c r="T91" s="746">
        <v>4</v>
      </c>
      <c r="U91" s="746">
        <v>4</v>
      </c>
      <c r="V91" s="746">
        <v>4</v>
      </c>
      <c r="W91" s="746">
        <v>4</v>
      </c>
      <c r="X91" s="746">
        <v>4</v>
      </c>
      <c r="Y91" s="746">
        <v>4</v>
      </c>
      <c r="Z91" s="746">
        <v>3</v>
      </c>
      <c r="AA91" s="746">
        <v>3</v>
      </c>
      <c r="AB91" s="746">
        <v>3</v>
      </c>
      <c r="AC91" s="746">
        <v>3</v>
      </c>
      <c r="AD91" s="746">
        <v>3</v>
      </c>
      <c r="AE91" s="746">
        <v>3</v>
      </c>
      <c r="AF91" s="746">
        <v>1</v>
      </c>
      <c r="AG91" s="746">
        <v>1</v>
      </c>
      <c r="AH91" s="746">
        <v>1</v>
      </c>
      <c r="AI91" s="746">
        <v>1</v>
      </c>
      <c r="AJ91" s="746">
        <v>0</v>
      </c>
      <c r="AK91" s="746">
        <v>0</v>
      </c>
      <c r="AL91" s="746">
        <v>0</v>
      </c>
      <c r="AM91" s="746">
        <v>0</v>
      </c>
      <c r="AN91" s="746">
        <v>0</v>
      </c>
      <c r="AO91" s="747">
        <v>0</v>
      </c>
      <c r="AP91" s="50"/>
      <c r="AQ91" s="745"/>
      <c r="AR91" s="746"/>
      <c r="AS91" s="746"/>
      <c r="AT91" s="746"/>
      <c r="AU91" s="746">
        <v>56186</v>
      </c>
      <c r="AV91" s="746">
        <v>55675</v>
      </c>
      <c r="AW91" s="746">
        <v>55675</v>
      </c>
      <c r="AX91" s="746">
        <v>55675</v>
      </c>
      <c r="AY91" s="746">
        <v>55675</v>
      </c>
      <c r="AZ91" s="746">
        <v>55675</v>
      </c>
      <c r="BA91" s="746">
        <v>55675</v>
      </c>
      <c r="BB91" s="746">
        <v>55663</v>
      </c>
      <c r="BC91" s="746">
        <v>55663</v>
      </c>
      <c r="BD91" s="746">
        <v>55663</v>
      </c>
      <c r="BE91" s="746">
        <v>51354</v>
      </c>
      <c r="BF91" s="746">
        <v>51167</v>
      </c>
      <c r="BG91" s="746">
        <v>51167</v>
      </c>
      <c r="BH91" s="746">
        <v>50990</v>
      </c>
      <c r="BI91" s="746">
        <v>50990</v>
      </c>
      <c r="BJ91" s="746">
        <v>50968</v>
      </c>
      <c r="BK91" s="746">
        <v>19050</v>
      </c>
      <c r="BL91" s="746">
        <v>19050</v>
      </c>
      <c r="BM91" s="746">
        <v>19050</v>
      </c>
      <c r="BN91" s="746">
        <v>19050</v>
      </c>
      <c r="BO91" s="746">
        <v>0</v>
      </c>
      <c r="BP91" s="746">
        <v>0</v>
      </c>
      <c r="BQ91" s="746">
        <v>0</v>
      </c>
      <c r="BR91" s="746">
        <v>0</v>
      </c>
      <c r="BS91" s="746">
        <v>0</v>
      </c>
      <c r="BT91" s="747">
        <v>0</v>
      </c>
    </row>
    <row r="92" spans="2:73">
      <c r="B92" s="744" t="s">
        <v>208</v>
      </c>
      <c r="C92" s="744" t="s">
        <v>753</v>
      </c>
      <c r="D92" s="744" t="s">
        <v>96</v>
      </c>
      <c r="E92" s="744" t="s">
        <v>754</v>
      </c>
      <c r="F92" s="744" t="s">
        <v>29</v>
      </c>
      <c r="G92" s="744"/>
      <c r="H92" s="744">
        <v>2015</v>
      </c>
      <c r="I92" s="643" t="s">
        <v>571</v>
      </c>
      <c r="J92" s="643" t="s">
        <v>585</v>
      </c>
      <c r="K92" s="50"/>
      <c r="L92" s="745"/>
      <c r="M92" s="746"/>
      <c r="N92" s="746"/>
      <c r="O92" s="746"/>
      <c r="P92" s="746">
        <v>7</v>
      </c>
      <c r="Q92" s="746">
        <v>7</v>
      </c>
      <c r="R92" s="746">
        <v>7</v>
      </c>
      <c r="S92" s="746">
        <v>7</v>
      </c>
      <c r="T92" s="746">
        <v>7</v>
      </c>
      <c r="U92" s="746">
        <v>7</v>
      </c>
      <c r="V92" s="746">
        <v>7</v>
      </c>
      <c r="W92" s="746">
        <v>7</v>
      </c>
      <c r="X92" s="746">
        <v>7</v>
      </c>
      <c r="Y92" s="746">
        <v>7</v>
      </c>
      <c r="Z92" s="746">
        <v>6</v>
      </c>
      <c r="AA92" s="746">
        <v>6</v>
      </c>
      <c r="AB92" s="746">
        <v>6</v>
      </c>
      <c r="AC92" s="746">
        <v>5</v>
      </c>
      <c r="AD92" s="746">
        <v>5</v>
      </c>
      <c r="AE92" s="746">
        <v>5</v>
      </c>
      <c r="AF92" s="746">
        <v>2</v>
      </c>
      <c r="AG92" s="746">
        <v>2</v>
      </c>
      <c r="AH92" s="746">
        <v>2</v>
      </c>
      <c r="AI92" s="746">
        <v>2</v>
      </c>
      <c r="AJ92" s="746">
        <v>0</v>
      </c>
      <c r="AK92" s="746">
        <v>0</v>
      </c>
      <c r="AL92" s="746">
        <v>0</v>
      </c>
      <c r="AM92" s="746">
        <v>0</v>
      </c>
      <c r="AN92" s="746">
        <v>0</v>
      </c>
      <c r="AO92" s="747">
        <v>0</v>
      </c>
      <c r="AP92" s="50"/>
      <c r="AQ92" s="745"/>
      <c r="AR92" s="746"/>
      <c r="AS92" s="746"/>
      <c r="AT92" s="746"/>
      <c r="AU92" s="746">
        <v>103800</v>
      </c>
      <c r="AV92" s="746">
        <v>101955</v>
      </c>
      <c r="AW92" s="746">
        <v>101955</v>
      </c>
      <c r="AX92" s="746">
        <v>101955</v>
      </c>
      <c r="AY92" s="746">
        <v>101955</v>
      </c>
      <c r="AZ92" s="746">
        <v>101955</v>
      </c>
      <c r="BA92" s="746">
        <v>101955</v>
      </c>
      <c r="BB92" s="746">
        <v>101902</v>
      </c>
      <c r="BC92" s="746">
        <v>101902</v>
      </c>
      <c r="BD92" s="746">
        <v>101902</v>
      </c>
      <c r="BE92" s="746">
        <v>93968</v>
      </c>
      <c r="BF92" s="746">
        <v>89130</v>
      </c>
      <c r="BG92" s="746">
        <v>89130</v>
      </c>
      <c r="BH92" s="746">
        <v>87213</v>
      </c>
      <c r="BI92" s="746">
        <v>87213</v>
      </c>
      <c r="BJ92" s="746">
        <v>87009</v>
      </c>
      <c r="BK92" s="746">
        <v>32234</v>
      </c>
      <c r="BL92" s="746">
        <v>32234</v>
      </c>
      <c r="BM92" s="746">
        <v>32234</v>
      </c>
      <c r="BN92" s="746">
        <v>32234</v>
      </c>
      <c r="BO92" s="746">
        <v>0</v>
      </c>
      <c r="BP92" s="746">
        <v>0</v>
      </c>
      <c r="BQ92" s="746">
        <v>0</v>
      </c>
      <c r="BR92" s="746">
        <v>0</v>
      </c>
      <c r="BS92" s="746">
        <v>0</v>
      </c>
      <c r="BT92" s="747">
        <v>0</v>
      </c>
    </row>
    <row r="93" spans="2:73">
      <c r="B93" s="744" t="s">
        <v>208</v>
      </c>
      <c r="C93" s="744" t="s">
        <v>753</v>
      </c>
      <c r="D93" s="744" t="s">
        <v>97</v>
      </c>
      <c r="E93" s="744" t="s">
        <v>754</v>
      </c>
      <c r="F93" s="744" t="s">
        <v>29</v>
      </c>
      <c r="G93" s="744"/>
      <c r="H93" s="744">
        <v>2015</v>
      </c>
      <c r="I93" s="643" t="s">
        <v>571</v>
      </c>
      <c r="J93" s="643" t="s">
        <v>585</v>
      </c>
      <c r="K93" s="50"/>
      <c r="L93" s="745"/>
      <c r="M93" s="746"/>
      <c r="N93" s="746"/>
      <c r="O93" s="746"/>
      <c r="P93" s="746">
        <v>5</v>
      </c>
      <c r="Q93" s="746">
        <v>5</v>
      </c>
      <c r="R93" s="746">
        <v>5</v>
      </c>
      <c r="S93" s="746">
        <v>5</v>
      </c>
      <c r="T93" s="746">
        <v>2</v>
      </c>
      <c r="U93" s="746">
        <v>0</v>
      </c>
      <c r="V93" s="746">
        <v>0</v>
      </c>
      <c r="W93" s="746">
        <v>0</v>
      </c>
      <c r="X93" s="746">
        <v>0</v>
      </c>
      <c r="Y93" s="746">
        <v>0</v>
      </c>
      <c r="Z93" s="746">
        <v>0</v>
      </c>
      <c r="AA93" s="746">
        <v>0</v>
      </c>
      <c r="AB93" s="746">
        <v>0</v>
      </c>
      <c r="AC93" s="746">
        <v>0</v>
      </c>
      <c r="AD93" s="746">
        <v>0</v>
      </c>
      <c r="AE93" s="746">
        <v>0</v>
      </c>
      <c r="AF93" s="746">
        <v>0</v>
      </c>
      <c r="AG93" s="746">
        <v>0</v>
      </c>
      <c r="AH93" s="746">
        <v>0</v>
      </c>
      <c r="AI93" s="746">
        <v>0</v>
      </c>
      <c r="AJ93" s="746">
        <v>0</v>
      </c>
      <c r="AK93" s="746">
        <v>0</v>
      </c>
      <c r="AL93" s="746">
        <v>0</v>
      </c>
      <c r="AM93" s="746">
        <v>0</v>
      </c>
      <c r="AN93" s="746">
        <v>0</v>
      </c>
      <c r="AO93" s="747">
        <v>0</v>
      </c>
      <c r="AP93" s="50"/>
      <c r="AQ93" s="745"/>
      <c r="AR93" s="746"/>
      <c r="AS93" s="746"/>
      <c r="AT93" s="746"/>
      <c r="AU93" s="746">
        <v>28450</v>
      </c>
      <c r="AV93" s="746">
        <v>28450</v>
      </c>
      <c r="AW93" s="746">
        <v>28450</v>
      </c>
      <c r="AX93" s="746">
        <v>28346</v>
      </c>
      <c r="AY93" s="746">
        <v>15058</v>
      </c>
      <c r="AZ93" s="746">
        <v>0</v>
      </c>
      <c r="BA93" s="746">
        <v>0</v>
      </c>
      <c r="BB93" s="746">
        <v>0</v>
      </c>
      <c r="BC93" s="746">
        <v>0</v>
      </c>
      <c r="BD93" s="746">
        <v>0</v>
      </c>
      <c r="BE93" s="746">
        <v>0</v>
      </c>
      <c r="BF93" s="746">
        <v>0</v>
      </c>
      <c r="BG93" s="746">
        <v>0</v>
      </c>
      <c r="BH93" s="746">
        <v>0</v>
      </c>
      <c r="BI93" s="746">
        <v>0</v>
      </c>
      <c r="BJ93" s="746">
        <v>0</v>
      </c>
      <c r="BK93" s="746">
        <v>0</v>
      </c>
      <c r="BL93" s="746">
        <v>0</v>
      </c>
      <c r="BM93" s="746">
        <v>0</v>
      </c>
      <c r="BN93" s="746">
        <v>0</v>
      </c>
      <c r="BO93" s="746">
        <v>0</v>
      </c>
      <c r="BP93" s="746">
        <v>0</v>
      </c>
      <c r="BQ93" s="746">
        <v>0</v>
      </c>
      <c r="BR93" s="746">
        <v>0</v>
      </c>
      <c r="BS93" s="746">
        <v>0</v>
      </c>
      <c r="BT93" s="747">
        <v>0</v>
      </c>
    </row>
    <row r="94" spans="2:73">
      <c r="B94" s="744" t="s">
        <v>208</v>
      </c>
      <c r="C94" s="744" t="s">
        <v>753</v>
      </c>
      <c r="D94" s="744" t="s">
        <v>666</v>
      </c>
      <c r="E94" s="744" t="s">
        <v>754</v>
      </c>
      <c r="F94" s="744" t="s">
        <v>29</v>
      </c>
      <c r="G94" s="744"/>
      <c r="H94" s="744">
        <v>2015</v>
      </c>
      <c r="I94" s="643" t="s">
        <v>571</v>
      </c>
      <c r="J94" s="643" t="s">
        <v>585</v>
      </c>
      <c r="K94" s="50"/>
      <c r="L94" s="745"/>
      <c r="M94" s="746"/>
      <c r="N94" s="746"/>
      <c r="O94" s="746"/>
      <c r="P94" s="746">
        <v>21</v>
      </c>
      <c r="Q94" s="746">
        <v>21</v>
      </c>
      <c r="R94" s="746">
        <v>21</v>
      </c>
      <c r="S94" s="746">
        <v>21</v>
      </c>
      <c r="T94" s="746">
        <v>21</v>
      </c>
      <c r="U94" s="746">
        <v>21</v>
      </c>
      <c r="V94" s="746">
        <v>21</v>
      </c>
      <c r="W94" s="746">
        <v>21</v>
      </c>
      <c r="X94" s="746">
        <v>21</v>
      </c>
      <c r="Y94" s="746">
        <v>21</v>
      </c>
      <c r="Z94" s="746">
        <v>21</v>
      </c>
      <c r="AA94" s="746">
        <v>21</v>
      </c>
      <c r="AB94" s="746">
        <v>21</v>
      </c>
      <c r="AC94" s="746">
        <v>21</v>
      </c>
      <c r="AD94" s="746">
        <v>21</v>
      </c>
      <c r="AE94" s="746">
        <v>21</v>
      </c>
      <c r="AF94" s="746">
        <v>21</v>
      </c>
      <c r="AG94" s="746">
        <v>21</v>
      </c>
      <c r="AH94" s="746">
        <v>20</v>
      </c>
      <c r="AI94" s="746">
        <v>0</v>
      </c>
      <c r="AJ94" s="746">
        <v>0</v>
      </c>
      <c r="AK94" s="746">
        <v>0</v>
      </c>
      <c r="AL94" s="746">
        <v>0</v>
      </c>
      <c r="AM94" s="746">
        <v>0</v>
      </c>
      <c r="AN94" s="746">
        <v>0</v>
      </c>
      <c r="AO94" s="747">
        <v>0</v>
      </c>
      <c r="AP94" s="50"/>
      <c r="AQ94" s="745"/>
      <c r="AR94" s="746"/>
      <c r="AS94" s="746"/>
      <c r="AT94" s="746"/>
      <c r="AU94" s="746">
        <v>41750</v>
      </c>
      <c r="AV94" s="746">
        <v>41750</v>
      </c>
      <c r="AW94" s="746">
        <v>41750</v>
      </c>
      <c r="AX94" s="746">
        <v>41750</v>
      </c>
      <c r="AY94" s="746">
        <v>41750</v>
      </c>
      <c r="AZ94" s="746">
        <v>41750</v>
      </c>
      <c r="BA94" s="746">
        <v>41750</v>
      </c>
      <c r="BB94" s="746">
        <v>41750</v>
      </c>
      <c r="BC94" s="746">
        <v>41750</v>
      </c>
      <c r="BD94" s="746">
        <v>41750</v>
      </c>
      <c r="BE94" s="746">
        <v>41750</v>
      </c>
      <c r="BF94" s="746">
        <v>41750</v>
      </c>
      <c r="BG94" s="746">
        <v>41750</v>
      </c>
      <c r="BH94" s="746">
        <v>41750</v>
      </c>
      <c r="BI94" s="746">
        <v>41750</v>
      </c>
      <c r="BJ94" s="746">
        <v>41750</v>
      </c>
      <c r="BK94" s="746">
        <v>41750</v>
      </c>
      <c r="BL94" s="746">
        <v>41750</v>
      </c>
      <c r="BM94" s="746">
        <v>40787</v>
      </c>
      <c r="BN94" s="746">
        <v>0</v>
      </c>
      <c r="BO94" s="746">
        <v>0</v>
      </c>
      <c r="BP94" s="746">
        <v>0</v>
      </c>
      <c r="BQ94" s="746">
        <v>0</v>
      </c>
      <c r="BR94" s="746">
        <v>0</v>
      </c>
      <c r="BS94" s="746">
        <v>0</v>
      </c>
      <c r="BT94" s="747">
        <v>0</v>
      </c>
    </row>
    <row r="95" spans="2:73">
      <c r="B95" s="744" t="s">
        <v>208</v>
      </c>
      <c r="C95" s="744" t="s">
        <v>753</v>
      </c>
      <c r="D95" s="744" t="s">
        <v>98</v>
      </c>
      <c r="E95" s="744" t="s">
        <v>754</v>
      </c>
      <c r="F95" s="744" t="s">
        <v>29</v>
      </c>
      <c r="G95" s="744"/>
      <c r="H95" s="744">
        <v>2015</v>
      </c>
      <c r="I95" s="643" t="s">
        <v>571</v>
      </c>
      <c r="J95" s="643" t="s">
        <v>585</v>
      </c>
      <c r="K95" s="50"/>
      <c r="L95" s="745"/>
      <c r="M95" s="746"/>
      <c r="N95" s="746"/>
      <c r="O95" s="746"/>
      <c r="P95" s="746">
        <v>4</v>
      </c>
      <c r="Q95" s="746">
        <v>4</v>
      </c>
      <c r="R95" s="746">
        <v>4</v>
      </c>
      <c r="S95" s="746">
        <v>4</v>
      </c>
      <c r="T95" s="746">
        <v>4</v>
      </c>
      <c r="U95" s="746">
        <v>4</v>
      </c>
      <c r="V95" s="746">
        <v>4</v>
      </c>
      <c r="W95" s="746">
        <v>4</v>
      </c>
      <c r="X95" s="746">
        <v>4</v>
      </c>
      <c r="Y95" s="746">
        <v>4</v>
      </c>
      <c r="Z95" s="746">
        <v>4</v>
      </c>
      <c r="AA95" s="746">
        <v>4</v>
      </c>
      <c r="AB95" s="746">
        <v>4</v>
      </c>
      <c r="AC95" s="746">
        <v>4</v>
      </c>
      <c r="AD95" s="746">
        <v>4</v>
      </c>
      <c r="AE95" s="746">
        <v>4</v>
      </c>
      <c r="AF95" s="746">
        <v>4</v>
      </c>
      <c r="AG95" s="746">
        <v>4</v>
      </c>
      <c r="AH95" s="746">
        <v>4</v>
      </c>
      <c r="AI95" s="746">
        <v>4</v>
      </c>
      <c r="AJ95" s="746">
        <v>4</v>
      </c>
      <c r="AK95" s="746">
        <v>4</v>
      </c>
      <c r="AL95" s="746">
        <v>4</v>
      </c>
      <c r="AM95" s="746">
        <v>0</v>
      </c>
      <c r="AN95" s="746">
        <v>0</v>
      </c>
      <c r="AO95" s="747">
        <v>0</v>
      </c>
      <c r="AP95" s="50"/>
      <c r="AQ95" s="745"/>
      <c r="AR95" s="746"/>
      <c r="AS95" s="746"/>
      <c r="AT95" s="746"/>
      <c r="AU95" s="746">
        <v>13672</v>
      </c>
      <c r="AV95" s="746">
        <v>13672</v>
      </c>
      <c r="AW95" s="746">
        <v>13672</v>
      </c>
      <c r="AX95" s="746">
        <v>13672</v>
      </c>
      <c r="AY95" s="746">
        <v>13672</v>
      </c>
      <c r="AZ95" s="746">
        <v>13672</v>
      </c>
      <c r="BA95" s="746">
        <v>13672</v>
      </c>
      <c r="BB95" s="746">
        <v>13672</v>
      </c>
      <c r="BC95" s="746">
        <v>13672</v>
      </c>
      <c r="BD95" s="746">
        <v>13672</v>
      </c>
      <c r="BE95" s="746">
        <v>13672</v>
      </c>
      <c r="BF95" s="746">
        <v>13672</v>
      </c>
      <c r="BG95" s="746">
        <v>13672</v>
      </c>
      <c r="BH95" s="746">
        <v>13672</v>
      </c>
      <c r="BI95" s="746">
        <v>13672</v>
      </c>
      <c r="BJ95" s="746">
        <v>13672</v>
      </c>
      <c r="BK95" s="746">
        <v>13672</v>
      </c>
      <c r="BL95" s="746">
        <v>13672</v>
      </c>
      <c r="BM95" s="746">
        <v>13672</v>
      </c>
      <c r="BN95" s="746">
        <v>13672</v>
      </c>
      <c r="BO95" s="746">
        <v>9509</v>
      </c>
      <c r="BP95" s="746">
        <v>9509</v>
      </c>
      <c r="BQ95" s="746">
        <v>9509</v>
      </c>
      <c r="BR95" s="746">
        <v>0</v>
      </c>
      <c r="BS95" s="746">
        <v>0</v>
      </c>
      <c r="BT95" s="747">
        <v>0</v>
      </c>
    </row>
    <row r="96" spans="2:73">
      <c r="B96" s="744" t="s">
        <v>208</v>
      </c>
      <c r="C96" s="744" t="s">
        <v>756</v>
      </c>
      <c r="D96" s="744" t="s">
        <v>99</v>
      </c>
      <c r="E96" s="744" t="s">
        <v>754</v>
      </c>
      <c r="F96" s="744"/>
      <c r="G96" s="744"/>
      <c r="H96" s="744">
        <v>2015</v>
      </c>
      <c r="I96" s="643" t="s">
        <v>571</v>
      </c>
      <c r="J96" s="643" t="s">
        <v>585</v>
      </c>
      <c r="K96" s="50"/>
      <c r="L96" s="745"/>
      <c r="M96" s="746"/>
      <c r="N96" s="746"/>
      <c r="O96" s="746"/>
      <c r="P96" s="746">
        <v>0</v>
      </c>
      <c r="Q96" s="746">
        <v>0</v>
      </c>
      <c r="R96" s="746">
        <v>0</v>
      </c>
      <c r="S96" s="746">
        <v>0</v>
      </c>
      <c r="T96" s="746">
        <v>0</v>
      </c>
      <c r="U96" s="746">
        <v>0</v>
      </c>
      <c r="V96" s="746">
        <v>0</v>
      </c>
      <c r="W96" s="746">
        <v>0</v>
      </c>
      <c r="X96" s="746">
        <v>0</v>
      </c>
      <c r="Y96" s="746">
        <v>0</v>
      </c>
      <c r="Z96" s="746">
        <v>0</v>
      </c>
      <c r="AA96" s="746">
        <v>0</v>
      </c>
      <c r="AB96" s="746">
        <v>0</v>
      </c>
      <c r="AC96" s="746">
        <v>0</v>
      </c>
      <c r="AD96" s="746">
        <v>0</v>
      </c>
      <c r="AE96" s="746">
        <v>0</v>
      </c>
      <c r="AF96" s="746">
        <v>0</v>
      </c>
      <c r="AG96" s="746">
        <v>0</v>
      </c>
      <c r="AH96" s="746">
        <v>0</v>
      </c>
      <c r="AI96" s="746">
        <v>0</v>
      </c>
      <c r="AJ96" s="746">
        <v>0</v>
      </c>
      <c r="AK96" s="746">
        <v>0</v>
      </c>
      <c r="AL96" s="746">
        <v>0</v>
      </c>
      <c r="AM96" s="746">
        <v>0</v>
      </c>
      <c r="AN96" s="746">
        <v>0</v>
      </c>
      <c r="AO96" s="747">
        <v>0</v>
      </c>
      <c r="AP96" s="50"/>
      <c r="AQ96" s="745"/>
      <c r="AR96" s="746"/>
      <c r="AS96" s="746"/>
      <c r="AT96" s="746"/>
      <c r="AU96" s="746">
        <v>0</v>
      </c>
      <c r="AV96" s="746">
        <v>0</v>
      </c>
      <c r="AW96" s="746">
        <v>0</v>
      </c>
      <c r="AX96" s="746">
        <v>0</v>
      </c>
      <c r="AY96" s="746">
        <v>0</v>
      </c>
      <c r="AZ96" s="746">
        <v>0</v>
      </c>
      <c r="BA96" s="746">
        <v>0</v>
      </c>
      <c r="BB96" s="746">
        <v>0</v>
      </c>
      <c r="BC96" s="746">
        <v>0</v>
      </c>
      <c r="BD96" s="746">
        <v>0</v>
      </c>
      <c r="BE96" s="746">
        <v>0</v>
      </c>
      <c r="BF96" s="746">
        <v>0</v>
      </c>
      <c r="BG96" s="746">
        <v>0</v>
      </c>
      <c r="BH96" s="746">
        <v>0</v>
      </c>
      <c r="BI96" s="746">
        <v>0</v>
      </c>
      <c r="BJ96" s="746">
        <v>0</v>
      </c>
      <c r="BK96" s="746">
        <v>0</v>
      </c>
      <c r="BL96" s="746">
        <v>0</v>
      </c>
      <c r="BM96" s="746">
        <v>0</v>
      </c>
      <c r="BN96" s="746">
        <v>0</v>
      </c>
      <c r="BO96" s="746">
        <v>0</v>
      </c>
      <c r="BP96" s="746">
        <v>0</v>
      </c>
      <c r="BQ96" s="746">
        <v>0</v>
      </c>
      <c r="BR96" s="746">
        <v>0</v>
      </c>
      <c r="BS96" s="746">
        <v>0</v>
      </c>
      <c r="BT96" s="747">
        <v>0</v>
      </c>
    </row>
    <row r="97" spans="2:73">
      <c r="B97" s="744" t="s">
        <v>208</v>
      </c>
      <c r="C97" s="744" t="s">
        <v>756</v>
      </c>
      <c r="D97" s="744" t="s">
        <v>100</v>
      </c>
      <c r="E97" s="744" t="s">
        <v>754</v>
      </c>
      <c r="F97" s="744" t="s">
        <v>776</v>
      </c>
      <c r="G97" s="744"/>
      <c r="H97" s="744">
        <v>2015</v>
      </c>
      <c r="I97" s="643" t="s">
        <v>571</v>
      </c>
      <c r="J97" s="643" t="s">
        <v>585</v>
      </c>
      <c r="K97" s="50"/>
      <c r="L97" s="745"/>
      <c r="M97" s="746"/>
      <c r="N97" s="746"/>
      <c r="O97" s="746"/>
      <c r="P97" s="746">
        <v>106</v>
      </c>
      <c r="Q97" s="746">
        <v>106</v>
      </c>
      <c r="R97" s="746">
        <v>106</v>
      </c>
      <c r="S97" s="746">
        <v>106</v>
      </c>
      <c r="T97" s="746">
        <v>106</v>
      </c>
      <c r="U97" s="746">
        <v>106</v>
      </c>
      <c r="V97" s="746">
        <v>101</v>
      </c>
      <c r="W97" s="746">
        <v>101</v>
      </c>
      <c r="X97" s="746">
        <v>101</v>
      </c>
      <c r="Y97" s="746">
        <v>86</v>
      </c>
      <c r="Z97" s="746">
        <v>51</v>
      </c>
      <c r="AA97" s="746">
        <v>51</v>
      </c>
      <c r="AB97" s="746">
        <v>44</v>
      </c>
      <c r="AC97" s="746">
        <v>44</v>
      </c>
      <c r="AD97" s="746">
        <v>44</v>
      </c>
      <c r="AE97" s="746">
        <v>29</v>
      </c>
      <c r="AF97" s="746">
        <v>4</v>
      </c>
      <c r="AG97" s="746">
        <v>4</v>
      </c>
      <c r="AH97" s="746">
        <v>4</v>
      </c>
      <c r="AI97" s="746">
        <v>4</v>
      </c>
      <c r="AJ97" s="746">
        <v>0</v>
      </c>
      <c r="AK97" s="746">
        <v>0</v>
      </c>
      <c r="AL97" s="746">
        <v>0</v>
      </c>
      <c r="AM97" s="746">
        <v>0</v>
      </c>
      <c r="AN97" s="746">
        <v>0</v>
      </c>
      <c r="AO97" s="747">
        <v>0</v>
      </c>
      <c r="AP97" s="50"/>
      <c r="AQ97" s="745"/>
      <c r="AR97" s="746"/>
      <c r="AS97" s="746"/>
      <c r="AT97" s="746"/>
      <c r="AU97" s="746">
        <v>1067522</v>
      </c>
      <c r="AV97" s="746">
        <v>1067522</v>
      </c>
      <c r="AW97" s="746">
        <v>1066725</v>
      </c>
      <c r="AX97" s="746">
        <v>1066725</v>
      </c>
      <c r="AY97" s="746">
        <v>1066725</v>
      </c>
      <c r="AZ97" s="746">
        <v>1066725</v>
      </c>
      <c r="BA97" s="746">
        <v>1041283</v>
      </c>
      <c r="BB97" s="746">
        <v>1041283</v>
      </c>
      <c r="BC97" s="746">
        <v>1039707</v>
      </c>
      <c r="BD97" s="746">
        <v>956178</v>
      </c>
      <c r="BE97" s="746">
        <v>752431</v>
      </c>
      <c r="BF97" s="746">
        <v>748249</v>
      </c>
      <c r="BG97" s="746">
        <v>233624</v>
      </c>
      <c r="BH97" s="746">
        <v>233624</v>
      </c>
      <c r="BI97" s="746">
        <v>233624</v>
      </c>
      <c r="BJ97" s="746">
        <v>154693</v>
      </c>
      <c r="BK97" s="746">
        <v>14454</v>
      </c>
      <c r="BL97" s="746">
        <v>14454</v>
      </c>
      <c r="BM97" s="746">
        <v>14454</v>
      </c>
      <c r="BN97" s="746">
        <v>14454</v>
      </c>
      <c r="BO97" s="746">
        <v>0</v>
      </c>
      <c r="BP97" s="746">
        <v>0</v>
      </c>
      <c r="BQ97" s="746">
        <v>0</v>
      </c>
      <c r="BR97" s="746">
        <v>0</v>
      </c>
      <c r="BS97" s="746">
        <v>0</v>
      </c>
      <c r="BT97" s="747">
        <v>0</v>
      </c>
    </row>
    <row r="98" spans="2:73" ht="15.6">
      <c r="B98" s="744" t="s">
        <v>208</v>
      </c>
      <c r="C98" s="744" t="s">
        <v>756</v>
      </c>
      <c r="D98" s="744" t="s">
        <v>101</v>
      </c>
      <c r="E98" s="744" t="s">
        <v>754</v>
      </c>
      <c r="F98" s="744" t="s">
        <v>771</v>
      </c>
      <c r="G98" s="744"/>
      <c r="H98" s="744">
        <v>2015</v>
      </c>
      <c r="I98" s="643" t="s">
        <v>571</v>
      </c>
      <c r="J98" s="643" t="s">
        <v>585</v>
      </c>
      <c r="K98" s="50"/>
      <c r="L98" s="745"/>
      <c r="M98" s="746"/>
      <c r="N98" s="746"/>
      <c r="O98" s="746"/>
      <c r="P98" s="746">
        <v>25</v>
      </c>
      <c r="Q98" s="746">
        <v>17</v>
      </c>
      <c r="R98" s="746">
        <v>14</v>
      </c>
      <c r="S98" s="746">
        <v>14</v>
      </c>
      <c r="T98" s="746">
        <v>14</v>
      </c>
      <c r="U98" s="746">
        <v>14</v>
      </c>
      <c r="V98" s="746">
        <v>14</v>
      </c>
      <c r="W98" s="746">
        <v>14</v>
      </c>
      <c r="X98" s="746">
        <v>14</v>
      </c>
      <c r="Y98" s="746">
        <v>14</v>
      </c>
      <c r="Z98" s="746">
        <v>14</v>
      </c>
      <c r="AA98" s="746">
        <v>1</v>
      </c>
      <c r="AB98" s="746">
        <v>0</v>
      </c>
      <c r="AC98" s="746">
        <v>0</v>
      </c>
      <c r="AD98" s="746">
        <v>0</v>
      </c>
      <c r="AE98" s="746">
        <v>0</v>
      </c>
      <c r="AF98" s="746">
        <v>0</v>
      </c>
      <c r="AG98" s="746">
        <v>0</v>
      </c>
      <c r="AH98" s="746">
        <v>0</v>
      </c>
      <c r="AI98" s="746">
        <v>0</v>
      </c>
      <c r="AJ98" s="746">
        <v>0</v>
      </c>
      <c r="AK98" s="746">
        <v>0</v>
      </c>
      <c r="AL98" s="746">
        <v>0</v>
      </c>
      <c r="AM98" s="746">
        <v>0</v>
      </c>
      <c r="AN98" s="746">
        <v>0</v>
      </c>
      <c r="AO98" s="747">
        <v>0</v>
      </c>
      <c r="AP98" s="50"/>
      <c r="AQ98" s="745"/>
      <c r="AR98" s="746"/>
      <c r="AS98" s="746"/>
      <c r="AT98" s="746"/>
      <c r="AU98" s="746">
        <v>113803</v>
      </c>
      <c r="AV98" s="746">
        <v>77768</v>
      </c>
      <c r="AW98" s="746">
        <v>66569</v>
      </c>
      <c r="AX98" s="746">
        <v>66569</v>
      </c>
      <c r="AY98" s="746">
        <v>66569</v>
      </c>
      <c r="AZ98" s="746">
        <v>66569</v>
      </c>
      <c r="BA98" s="746">
        <v>66569</v>
      </c>
      <c r="BB98" s="746">
        <v>66569</v>
      </c>
      <c r="BC98" s="746">
        <v>66569</v>
      </c>
      <c r="BD98" s="746">
        <v>66569</v>
      </c>
      <c r="BE98" s="746">
        <v>64672</v>
      </c>
      <c r="BF98" s="746">
        <v>3294</v>
      </c>
      <c r="BG98" s="746">
        <v>0</v>
      </c>
      <c r="BH98" s="746">
        <v>0</v>
      </c>
      <c r="BI98" s="746">
        <v>0</v>
      </c>
      <c r="BJ98" s="746">
        <v>0</v>
      </c>
      <c r="BK98" s="746">
        <v>0</v>
      </c>
      <c r="BL98" s="746">
        <v>0</v>
      </c>
      <c r="BM98" s="746">
        <v>0</v>
      </c>
      <c r="BN98" s="746">
        <v>0</v>
      </c>
      <c r="BO98" s="746">
        <v>0</v>
      </c>
      <c r="BP98" s="746">
        <v>0</v>
      </c>
      <c r="BQ98" s="746">
        <v>0</v>
      </c>
      <c r="BR98" s="746">
        <v>0</v>
      </c>
      <c r="BS98" s="746">
        <v>0</v>
      </c>
      <c r="BT98" s="747">
        <v>0</v>
      </c>
      <c r="BU98" s="163"/>
    </row>
    <row r="99" spans="2:73" ht="15.6">
      <c r="B99" s="744" t="s">
        <v>208</v>
      </c>
      <c r="C99" s="744" t="s">
        <v>756</v>
      </c>
      <c r="D99" s="744" t="s">
        <v>102</v>
      </c>
      <c r="E99" s="744" t="s">
        <v>754</v>
      </c>
      <c r="F99" s="744"/>
      <c r="G99" s="744"/>
      <c r="H99" s="744">
        <v>2015</v>
      </c>
      <c r="I99" s="643" t="s">
        <v>571</v>
      </c>
      <c r="J99" s="643" t="s">
        <v>585</v>
      </c>
      <c r="K99" s="50"/>
      <c r="L99" s="745"/>
      <c r="M99" s="746"/>
      <c r="N99" s="746"/>
      <c r="O99" s="746"/>
      <c r="P99" s="746">
        <v>0</v>
      </c>
      <c r="Q99" s="746">
        <v>0</v>
      </c>
      <c r="R99" s="746">
        <v>0</v>
      </c>
      <c r="S99" s="746">
        <v>0</v>
      </c>
      <c r="T99" s="746">
        <v>0</v>
      </c>
      <c r="U99" s="746">
        <v>0</v>
      </c>
      <c r="V99" s="746">
        <v>0</v>
      </c>
      <c r="W99" s="746">
        <v>0</v>
      </c>
      <c r="X99" s="746">
        <v>0</v>
      </c>
      <c r="Y99" s="746">
        <v>0</v>
      </c>
      <c r="Z99" s="746">
        <v>0</v>
      </c>
      <c r="AA99" s="746">
        <v>0</v>
      </c>
      <c r="AB99" s="746">
        <v>0</v>
      </c>
      <c r="AC99" s="746">
        <v>0</v>
      </c>
      <c r="AD99" s="746">
        <v>0</v>
      </c>
      <c r="AE99" s="746">
        <v>0</v>
      </c>
      <c r="AF99" s="746">
        <v>0</v>
      </c>
      <c r="AG99" s="746">
        <v>0</v>
      </c>
      <c r="AH99" s="746">
        <v>0</v>
      </c>
      <c r="AI99" s="746">
        <v>0</v>
      </c>
      <c r="AJ99" s="746">
        <v>0</v>
      </c>
      <c r="AK99" s="746">
        <v>0</v>
      </c>
      <c r="AL99" s="746">
        <v>0</v>
      </c>
      <c r="AM99" s="746">
        <v>0</v>
      </c>
      <c r="AN99" s="746">
        <v>0</v>
      </c>
      <c r="AO99" s="747">
        <v>0</v>
      </c>
      <c r="AP99" s="50"/>
      <c r="AQ99" s="745"/>
      <c r="AR99" s="746"/>
      <c r="AS99" s="746"/>
      <c r="AT99" s="746"/>
      <c r="AU99" s="746">
        <v>0</v>
      </c>
      <c r="AV99" s="746">
        <v>0</v>
      </c>
      <c r="AW99" s="746">
        <v>0</v>
      </c>
      <c r="AX99" s="746">
        <v>0</v>
      </c>
      <c r="AY99" s="746">
        <v>0</v>
      </c>
      <c r="AZ99" s="746">
        <v>0</v>
      </c>
      <c r="BA99" s="746">
        <v>0</v>
      </c>
      <c r="BB99" s="746">
        <v>0</v>
      </c>
      <c r="BC99" s="746">
        <v>0</v>
      </c>
      <c r="BD99" s="746">
        <v>0</v>
      </c>
      <c r="BE99" s="746">
        <v>0</v>
      </c>
      <c r="BF99" s="746">
        <v>0</v>
      </c>
      <c r="BG99" s="746">
        <v>0</v>
      </c>
      <c r="BH99" s="746">
        <v>0</v>
      </c>
      <c r="BI99" s="746">
        <v>0</v>
      </c>
      <c r="BJ99" s="746">
        <v>0</v>
      </c>
      <c r="BK99" s="746">
        <v>0</v>
      </c>
      <c r="BL99" s="746">
        <v>0</v>
      </c>
      <c r="BM99" s="746">
        <v>0</v>
      </c>
      <c r="BN99" s="746">
        <v>0</v>
      </c>
      <c r="BO99" s="746">
        <v>0</v>
      </c>
      <c r="BP99" s="746">
        <v>0</v>
      </c>
      <c r="BQ99" s="746">
        <v>0</v>
      </c>
      <c r="BR99" s="746">
        <v>0</v>
      </c>
      <c r="BS99" s="746">
        <v>0</v>
      </c>
      <c r="BT99" s="747">
        <v>0</v>
      </c>
      <c r="BU99" s="163"/>
    </row>
    <row r="100" spans="2:73" ht="15.6">
      <c r="B100" s="744" t="s">
        <v>208</v>
      </c>
      <c r="C100" s="744" t="s">
        <v>756</v>
      </c>
      <c r="D100" s="744" t="s">
        <v>103</v>
      </c>
      <c r="E100" s="744" t="s">
        <v>754</v>
      </c>
      <c r="F100" s="744"/>
      <c r="G100" s="744"/>
      <c r="H100" s="744">
        <v>2015</v>
      </c>
      <c r="I100" s="643" t="s">
        <v>571</v>
      </c>
      <c r="J100" s="643" t="s">
        <v>585</v>
      </c>
      <c r="K100" s="50"/>
      <c r="L100" s="745"/>
      <c r="M100" s="746"/>
      <c r="N100" s="746"/>
      <c r="O100" s="746"/>
      <c r="P100" s="746">
        <v>0</v>
      </c>
      <c r="Q100" s="746">
        <v>0</v>
      </c>
      <c r="R100" s="746">
        <v>0</v>
      </c>
      <c r="S100" s="746">
        <v>0</v>
      </c>
      <c r="T100" s="746">
        <v>0</v>
      </c>
      <c r="U100" s="746">
        <v>0</v>
      </c>
      <c r="V100" s="746">
        <v>0</v>
      </c>
      <c r="W100" s="746">
        <v>0</v>
      </c>
      <c r="X100" s="746">
        <v>0</v>
      </c>
      <c r="Y100" s="746">
        <v>0</v>
      </c>
      <c r="Z100" s="746">
        <v>0</v>
      </c>
      <c r="AA100" s="746">
        <v>0</v>
      </c>
      <c r="AB100" s="746">
        <v>0</v>
      </c>
      <c r="AC100" s="746">
        <v>0</v>
      </c>
      <c r="AD100" s="746">
        <v>0</v>
      </c>
      <c r="AE100" s="746">
        <v>0</v>
      </c>
      <c r="AF100" s="746">
        <v>0</v>
      </c>
      <c r="AG100" s="746">
        <v>0</v>
      </c>
      <c r="AH100" s="746">
        <v>0</v>
      </c>
      <c r="AI100" s="746">
        <v>0</v>
      </c>
      <c r="AJ100" s="746">
        <v>0</v>
      </c>
      <c r="AK100" s="746">
        <v>0</v>
      </c>
      <c r="AL100" s="746">
        <v>0</v>
      </c>
      <c r="AM100" s="746">
        <v>0</v>
      </c>
      <c r="AN100" s="746">
        <v>0</v>
      </c>
      <c r="AO100" s="747">
        <v>0</v>
      </c>
      <c r="AP100" s="50"/>
      <c r="AQ100" s="745"/>
      <c r="AR100" s="746"/>
      <c r="AS100" s="746"/>
      <c r="AT100" s="746"/>
      <c r="AU100" s="746">
        <v>0</v>
      </c>
      <c r="AV100" s="746">
        <v>0</v>
      </c>
      <c r="AW100" s="746">
        <v>0</v>
      </c>
      <c r="AX100" s="746">
        <v>0</v>
      </c>
      <c r="AY100" s="746">
        <v>0</v>
      </c>
      <c r="AZ100" s="746">
        <v>0</v>
      </c>
      <c r="BA100" s="746">
        <v>0</v>
      </c>
      <c r="BB100" s="746">
        <v>0</v>
      </c>
      <c r="BC100" s="746">
        <v>0</v>
      </c>
      <c r="BD100" s="746">
        <v>0</v>
      </c>
      <c r="BE100" s="746">
        <v>0</v>
      </c>
      <c r="BF100" s="746">
        <v>0</v>
      </c>
      <c r="BG100" s="746">
        <v>0</v>
      </c>
      <c r="BH100" s="746">
        <v>0</v>
      </c>
      <c r="BI100" s="746">
        <v>0</v>
      </c>
      <c r="BJ100" s="746">
        <v>0</v>
      </c>
      <c r="BK100" s="746">
        <v>0</v>
      </c>
      <c r="BL100" s="746">
        <v>0</v>
      </c>
      <c r="BM100" s="746">
        <v>0</v>
      </c>
      <c r="BN100" s="746">
        <v>0</v>
      </c>
      <c r="BO100" s="746">
        <v>0</v>
      </c>
      <c r="BP100" s="746">
        <v>0</v>
      </c>
      <c r="BQ100" s="746">
        <v>0</v>
      </c>
      <c r="BR100" s="746">
        <v>0</v>
      </c>
      <c r="BS100" s="746">
        <v>0</v>
      </c>
      <c r="BT100" s="747">
        <v>0</v>
      </c>
      <c r="BU100" s="163"/>
    </row>
    <row r="101" spans="2:73">
      <c r="B101" s="744" t="s">
        <v>208</v>
      </c>
      <c r="C101" s="744" t="s">
        <v>760</v>
      </c>
      <c r="D101" s="744" t="s">
        <v>104</v>
      </c>
      <c r="E101" s="744" t="s">
        <v>754</v>
      </c>
      <c r="F101" s="744" t="s">
        <v>760</v>
      </c>
      <c r="G101" s="744"/>
      <c r="H101" s="744">
        <v>2015</v>
      </c>
      <c r="I101" s="643" t="s">
        <v>571</v>
      </c>
      <c r="J101" s="643" t="s">
        <v>585</v>
      </c>
      <c r="K101" s="50"/>
      <c r="L101" s="745"/>
      <c r="M101" s="746"/>
      <c r="N101" s="746"/>
      <c r="O101" s="746"/>
      <c r="P101" s="746">
        <v>0</v>
      </c>
      <c r="Q101" s="746">
        <v>0</v>
      </c>
      <c r="R101" s="746">
        <v>0</v>
      </c>
      <c r="S101" s="746">
        <v>0</v>
      </c>
      <c r="T101" s="746">
        <v>0</v>
      </c>
      <c r="U101" s="746">
        <v>0</v>
      </c>
      <c r="V101" s="746">
        <v>0</v>
      </c>
      <c r="W101" s="746">
        <v>0</v>
      </c>
      <c r="X101" s="746">
        <v>0</v>
      </c>
      <c r="Y101" s="746">
        <v>0</v>
      </c>
      <c r="Z101" s="746">
        <v>0</v>
      </c>
      <c r="AA101" s="746">
        <v>0</v>
      </c>
      <c r="AB101" s="746">
        <v>0</v>
      </c>
      <c r="AC101" s="746">
        <v>0</v>
      </c>
      <c r="AD101" s="746">
        <v>0</v>
      </c>
      <c r="AE101" s="746">
        <v>0</v>
      </c>
      <c r="AF101" s="746">
        <v>0</v>
      </c>
      <c r="AG101" s="746">
        <v>0</v>
      </c>
      <c r="AH101" s="746">
        <v>0</v>
      </c>
      <c r="AI101" s="746">
        <v>0</v>
      </c>
      <c r="AJ101" s="746">
        <v>0</v>
      </c>
      <c r="AK101" s="746">
        <v>0</v>
      </c>
      <c r="AL101" s="746">
        <v>0</v>
      </c>
      <c r="AM101" s="746">
        <v>0</v>
      </c>
      <c r="AN101" s="746">
        <v>0</v>
      </c>
      <c r="AO101" s="747">
        <v>0</v>
      </c>
      <c r="AP101" s="50"/>
      <c r="AQ101" s="745"/>
      <c r="AR101" s="746"/>
      <c r="AS101" s="746"/>
      <c r="AT101" s="746"/>
      <c r="AU101" s="746">
        <v>0</v>
      </c>
      <c r="AV101" s="746">
        <v>0</v>
      </c>
      <c r="AW101" s="746">
        <v>0</v>
      </c>
      <c r="AX101" s="746">
        <v>0</v>
      </c>
      <c r="AY101" s="746">
        <v>0</v>
      </c>
      <c r="AZ101" s="746">
        <v>0</v>
      </c>
      <c r="BA101" s="746">
        <v>0</v>
      </c>
      <c r="BB101" s="746">
        <v>0</v>
      </c>
      <c r="BC101" s="746">
        <v>0</v>
      </c>
      <c r="BD101" s="746">
        <v>0</v>
      </c>
      <c r="BE101" s="746">
        <v>0</v>
      </c>
      <c r="BF101" s="746">
        <v>0</v>
      </c>
      <c r="BG101" s="746">
        <v>0</v>
      </c>
      <c r="BH101" s="746">
        <v>0</v>
      </c>
      <c r="BI101" s="746">
        <v>0</v>
      </c>
      <c r="BJ101" s="746">
        <v>0</v>
      </c>
      <c r="BK101" s="746">
        <v>0</v>
      </c>
      <c r="BL101" s="746">
        <v>0</v>
      </c>
      <c r="BM101" s="746">
        <v>0</v>
      </c>
      <c r="BN101" s="746">
        <v>0</v>
      </c>
      <c r="BO101" s="746">
        <v>0</v>
      </c>
      <c r="BP101" s="746">
        <v>0</v>
      </c>
      <c r="BQ101" s="746">
        <v>0</v>
      </c>
      <c r="BR101" s="746">
        <v>0</v>
      </c>
      <c r="BS101" s="746">
        <v>0</v>
      </c>
      <c r="BT101" s="747">
        <v>0</v>
      </c>
    </row>
    <row r="102" spans="2:73" ht="15.6">
      <c r="B102" s="744" t="s">
        <v>208</v>
      </c>
      <c r="C102" s="744" t="s">
        <v>760</v>
      </c>
      <c r="D102" s="744" t="s">
        <v>106</v>
      </c>
      <c r="E102" s="744" t="s">
        <v>754</v>
      </c>
      <c r="F102" s="744" t="s">
        <v>760</v>
      </c>
      <c r="G102" s="744"/>
      <c r="H102" s="744">
        <v>2015</v>
      </c>
      <c r="I102" s="643" t="s">
        <v>571</v>
      </c>
      <c r="J102" s="643" t="s">
        <v>585</v>
      </c>
      <c r="K102" s="50"/>
      <c r="L102" s="745"/>
      <c r="M102" s="746"/>
      <c r="N102" s="746"/>
      <c r="O102" s="746"/>
      <c r="P102" s="746">
        <v>0</v>
      </c>
      <c r="Q102" s="746">
        <v>0</v>
      </c>
      <c r="R102" s="746">
        <v>0</v>
      </c>
      <c r="S102" s="746">
        <v>0</v>
      </c>
      <c r="T102" s="746">
        <v>0</v>
      </c>
      <c r="U102" s="746">
        <v>0</v>
      </c>
      <c r="V102" s="746">
        <v>0</v>
      </c>
      <c r="W102" s="746">
        <v>0</v>
      </c>
      <c r="X102" s="746">
        <v>0</v>
      </c>
      <c r="Y102" s="746">
        <v>0</v>
      </c>
      <c r="Z102" s="746">
        <v>0</v>
      </c>
      <c r="AA102" s="746">
        <v>0</v>
      </c>
      <c r="AB102" s="746">
        <v>0</v>
      </c>
      <c r="AC102" s="746">
        <v>0</v>
      </c>
      <c r="AD102" s="746">
        <v>0</v>
      </c>
      <c r="AE102" s="746">
        <v>0</v>
      </c>
      <c r="AF102" s="746">
        <v>0</v>
      </c>
      <c r="AG102" s="746">
        <v>0</v>
      </c>
      <c r="AH102" s="746">
        <v>0</v>
      </c>
      <c r="AI102" s="746">
        <v>0</v>
      </c>
      <c r="AJ102" s="746">
        <v>0</v>
      </c>
      <c r="AK102" s="746">
        <v>0</v>
      </c>
      <c r="AL102" s="746">
        <v>0</v>
      </c>
      <c r="AM102" s="746">
        <v>0</v>
      </c>
      <c r="AN102" s="746">
        <v>0</v>
      </c>
      <c r="AO102" s="747">
        <v>0</v>
      </c>
      <c r="AP102" s="50"/>
      <c r="AQ102" s="745"/>
      <c r="AR102" s="746"/>
      <c r="AS102" s="746"/>
      <c r="AT102" s="746"/>
      <c r="AU102" s="746">
        <v>2774</v>
      </c>
      <c r="AV102" s="746">
        <v>2774</v>
      </c>
      <c r="AW102" s="746">
        <v>2774</v>
      </c>
      <c r="AX102" s="746">
        <v>2774</v>
      </c>
      <c r="AY102" s="746">
        <v>2774</v>
      </c>
      <c r="AZ102" s="746">
        <v>2774</v>
      </c>
      <c r="BA102" s="746">
        <v>2774</v>
      </c>
      <c r="BB102" s="746">
        <v>2774</v>
      </c>
      <c r="BC102" s="746">
        <v>1474</v>
      </c>
      <c r="BD102" s="746">
        <v>1474</v>
      </c>
      <c r="BE102" s="746">
        <v>1474</v>
      </c>
      <c r="BF102" s="746">
        <v>1474</v>
      </c>
      <c r="BG102" s="746">
        <v>1474</v>
      </c>
      <c r="BH102" s="746">
        <v>1474</v>
      </c>
      <c r="BI102" s="746">
        <v>1474</v>
      </c>
      <c r="BJ102" s="746">
        <v>0</v>
      </c>
      <c r="BK102" s="746">
        <v>0</v>
      </c>
      <c r="BL102" s="746">
        <v>0</v>
      </c>
      <c r="BM102" s="746">
        <v>0</v>
      </c>
      <c r="BN102" s="746">
        <v>0</v>
      </c>
      <c r="BO102" s="746">
        <v>0</v>
      </c>
      <c r="BP102" s="746">
        <v>0</v>
      </c>
      <c r="BQ102" s="746">
        <v>0</v>
      </c>
      <c r="BR102" s="746">
        <v>0</v>
      </c>
      <c r="BS102" s="746">
        <v>0</v>
      </c>
      <c r="BT102" s="747">
        <v>0</v>
      </c>
      <c r="BU102" s="163"/>
    </row>
    <row r="103" spans="2:73" ht="15.6">
      <c r="B103" s="744" t="s">
        <v>208</v>
      </c>
      <c r="C103" s="744" t="s">
        <v>760</v>
      </c>
      <c r="D103" s="744" t="s">
        <v>105</v>
      </c>
      <c r="E103" s="744" t="s">
        <v>754</v>
      </c>
      <c r="F103" s="744" t="s">
        <v>760</v>
      </c>
      <c r="G103" s="744"/>
      <c r="H103" s="744">
        <v>2015</v>
      </c>
      <c r="I103" s="643" t="s">
        <v>571</v>
      </c>
      <c r="J103" s="643" t="s">
        <v>585</v>
      </c>
      <c r="K103" s="50"/>
      <c r="L103" s="745"/>
      <c r="M103" s="746"/>
      <c r="N103" s="746"/>
      <c r="O103" s="746"/>
      <c r="P103" s="746">
        <v>0</v>
      </c>
      <c r="Q103" s="746">
        <v>0</v>
      </c>
      <c r="R103" s="746">
        <v>0</v>
      </c>
      <c r="S103" s="746">
        <v>0</v>
      </c>
      <c r="T103" s="746">
        <v>0</v>
      </c>
      <c r="U103" s="746">
        <v>0</v>
      </c>
      <c r="V103" s="746">
        <v>0</v>
      </c>
      <c r="W103" s="746">
        <v>0</v>
      </c>
      <c r="X103" s="746">
        <v>0</v>
      </c>
      <c r="Y103" s="746">
        <v>0</v>
      </c>
      <c r="Z103" s="746">
        <v>0</v>
      </c>
      <c r="AA103" s="746">
        <v>0</v>
      </c>
      <c r="AB103" s="746">
        <v>0</v>
      </c>
      <c r="AC103" s="746">
        <v>0</v>
      </c>
      <c r="AD103" s="746">
        <v>0</v>
      </c>
      <c r="AE103" s="746">
        <v>0</v>
      </c>
      <c r="AF103" s="746">
        <v>0</v>
      </c>
      <c r="AG103" s="746">
        <v>0</v>
      </c>
      <c r="AH103" s="746">
        <v>0</v>
      </c>
      <c r="AI103" s="746">
        <v>0</v>
      </c>
      <c r="AJ103" s="746">
        <v>0</v>
      </c>
      <c r="AK103" s="746">
        <v>0</v>
      </c>
      <c r="AL103" s="746">
        <v>0</v>
      </c>
      <c r="AM103" s="746">
        <v>0</v>
      </c>
      <c r="AN103" s="746">
        <v>0</v>
      </c>
      <c r="AO103" s="747">
        <v>0</v>
      </c>
      <c r="AP103" s="50"/>
      <c r="AQ103" s="745"/>
      <c r="AR103" s="746"/>
      <c r="AS103" s="746"/>
      <c r="AT103" s="746"/>
      <c r="AU103" s="746">
        <v>0</v>
      </c>
      <c r="AV103" s="746">
        <v>0</v>
      </c>
      <c r="AW103" s="746">
        <v>0</v>
      </c>
      <c r="AX103" s="746">
        <v>0</v>
      </c>
      <c r="AY103" s="746">
        <v>0</v>
      </c>
      <c r="AZ103" s="746">
        <v>0</v>
      </c>
      <c r="BA103" s="746">
        <v>0</v>
      </c>
      <c r="BB103" s="746">
        <v>0</v>
      </c>
      <c r="BC103" s="746">
        <v>0</v>
      </c>
      <c r="BD103" s="746">
        <v>0</v>
      </c>
      <c r="BE103" s="746">
        <v>0</v>
      </c>
      <c r="BF103" s="746">
        <v>0</v>
      </c>
      <c r="BG103" s="746">
        <v>0</v>
      </c>
      <c r="BH103" s="746">
        <v>0</v>
      </c>
      <c r="BI103" s="746">
        <v>0</v>
      </c>
      <c r="BJ103" s="746">
        <v>0</v>
      </c>
      <c r="BK103" s="746">
        <v>0</v>
      </c>
      <c r="BL103" s="746">
        <v>0</v>
      </c>
      <c r="BM103" s="746">
        <v>0</v>
      </c>
      <c r="BN103" s="746">
        <v>0</v>
      </c>
      <c r="BO103" s="746">
        <v>0</v>
      </c>
      <c r="BP103" s="746">
        <v>0</v>
      </c>
      <c r="BQ103" s="746">
        <v>0</v>
      </c>
      <c r="BR103" s="746">
        <v>0</v>
      </c>
      <c r="BS103" s="746">
        <v>0</v>
      </c>
      <c r="BT103" s="747">
        <v>0</v>
      </c>
      <c r="BU103" s="163"/>
    </row>
    <row r="104" spans="2:73" ht="15.6">
      <c r="B104" s="744" t="s">
        <v>208</v>
      </c>
      <c r="C104" s="744" t="s">
        <v>753</v>
      </c>
      <c r="D104" s="744" t="s">
        <v>108</v>
      </c>
      <c r="E104" s="744" t="s">
        <v>754</v>
      </c>
      <c r="F104" s="744" t="s">
        <v>29</v>
      </c>
      <c r="G104" s="744"/>
      <c r="H104" s="744">
        <v>2015</v>
      </c>
      <c r="I104" s="643" t="s">
        <v>571</v>
      </c>
      <c r="J104" s="643" t="s">
        <v>585</v>
      </c>
      <c r="K104" s="50"/>
      <c r="L104" s="745"/>
      <c r="M104" s="746"/>
      <c r="N104" s="746"/>
      <c r="O104" s="746"/>
      <c r="P104" s="746">
        <v>1</v>
      </c>
      <c r="Q104" s="746">
        <v>1</v>
      </c>
      <c r="R104" s="746">
        <v>1</v>
      </c>
      <c r="S104" s="746">
        <v>1</v>
      </c>
      <c r="T104" s="746">
        <v>1</v>
      </c>
      <c r="U104" s="746">
        <v>1</v>
      </c>
      <c r="V104" s="746">
        <v>1</v>
      </c>
      <c r="W104" s="746">
        <v>1</v>
      </c>
      <c r="X104" s="746">
        <v>1</v>
      </c>
      <c r="Y104" s="746">
        <v>1</v>
      </c>
      <c r="Z104" s="746">
        <v>1</v>
      </c>
      <c r="AA104" s="746">
        <v>1</v>
      </c>
      <c r="AB104" s="746">
        <v>1</v>
      </c>
      <c r="AC104" s="746">
        <v>1</v>
      </c>
      <c r="AD104" s="746">
        <v>1</v>
      </c>
      <c r="AE104" s="746">
        <v>1</v>
      </c>
      <c r="AF104" s="746">
        <v>1</v>
      </c>
      <c r="AG104" s="746">
        <v>1</v>
      </c>
      <c r="AH104" s="746">
        <v>1</v>
      </c>
      <c r="AI104" s="746">
        <v>1</v>
      </c>
      <c r="AJ104" s="746">
        <v>0</v>
      </c>
      <c r="AK104" s="746">
        <v>0</v>
      </c>
      <c r="AL104" s="746">
        <v>0</v>
      </c>
      <c r="AM104" s="746">
        <v>0</v>
      </c>
      <c r="AN104" s="746">
        <v>0</v>
      </c>
      <c r="AO104" s="747">
        <v>0</v>
      </c>
      <c r="AP104" s="50"/>
      <c r="AQ104" s="745"/>
      <c r="AR104" s="746"/>
      <c r="AS104" s="746"/>
      <c r="AT104" s="746"/>
      <c r="AU104" s="746">
        <v>5339</v>
      </c>
      <c r="AV104" s="746">
        <v>4870</v>
      </c>
      <c r="AW104" s="746">
        <v>4794</v>
      </c>
      <c r="AX104" s="746">
        <v>4717</v>
      </c>
      <c r="AY104" s="746">
        <v>4717</v>
      </c>
      <c r="AZ104" s="746">
        <v>4717</v>
      </c>
      <c r="BA104" s="746">
        <v>4486</v>
      </c>
      <c r="BB104" s="746">
        <v>4486</v>
      </c>
      <c r="BC104" s="746">
        <v>3856</v>
      </c>
      <c r="BD104" s="746">
        <v>3856</v>
      </c>
      <c r="BE104" s="746">
        <v>3805</v>
      </c>
      <c r="BF104" s="746">
        <v>3805</v>
      </c>
      <c r="BG104" s="746">
        <v>3164</v>
      </c>
      <c r="BH104" s="746">
        <v>3164</v>
      </c>
      <c r="BI104" s="746">
        <v>2222</v>
      </c>
      <c r="BJ104" s="746">
        <v>2140</v>
      </c>
      <c r="BK104" s="746">
        <v>2140</v>
      </c>
      <c r="BL104" s="746">
        <v>2140</v>
      </c>
      <c r="BM104" s="746">
        <v>2140</v>
      </c>
      <c r="BN104" s="746">
        <v>2140</v>
      </c>
      <c r="BO104" s="746">
        <v>591</v>
      </c>
      <c r="BP104" s="746">
        <v>0</v>
      </c>
      <c r="BQ104" s="746">
        <v>0</v>
      </c>
      <c r="BR104" s="746">
        <v>0</v>
      </c>
      <c r="BS104" s="746">
        <v>0</v>
      </c>
      <c r="BT104" s="747">
        <v>0</v>
      </c>
      <c r="BU104" s="163"/>
    </row>
    <row r="105" spans="2:73" ht="15.6">
      <c r="B105" s="744" t="s">
        <v>208</v>
      </c>
      <c r="C105" s="744" t="s">
        <v>777</v>
      </c>
      <c r="D105" s="744" t="s">
        <v>109</v>
      </c>
      <c r="E105" s="744" t="s">
        <v>754</v>
      </c>
      <c r="F105" s="744"/>
      <c r="G105" s="744"/>
      <c r="H105" s="744">
        <v>2015</v>
      </c>
      <c r="I105" s="643" t="s">
        <v>571</v>
      </c>
      <c r="J105" s="643" t="s">
        <v>585</v>
      </c>
      <c r="K105" s="50"/>
      <c r="L105" s="745"/>
      <c r="M105" s="746"/>
      <c r="N105" s="746"/>
      <c r="O105" s="746"/>
      <c r="P105" s="746">
        <v>0</v>
      </c>
      <c r="Q105" s="746">
        <v>0</v>
      </c>
      <c r="R105" s="746">
        <v>0</v>
      </c>
      <c r="S105" s="746">
        <v>0</v>
      </c>
      <c r="T105" s="746">
        <v>0</v>
      </c>
      <c r="U105" s="746">
        <v>0</v>
      </c>
      <c r="V105" s="746">
        <v>0</v>
      </c>
      <c r="W105" s="746">
        <v>0</v>
      </c>
      <c r="X105" s="746">
        <v>0</v>
      </c>
      <c r="Y105" s="746">
        <v>0</v>
      </c>
      <c r="Z105" s="746">
        <v>0</v>
      </c>
      <c r="AA105" s="746">
        <v>0</v>
      </c>
      <c r="AB105" s="746">
        <v>0</v>
      </c>
      <c r="AC105" s="746">
        <v>0</v>
      </c>
      <c r="AD105" s="746">
        <v>0</v>
      </c>
      <c r="AE105" s="746">
        <v>0</v>
      </c>
      <c r="AF105" s="746">
        <v>0</v>
      </c>
      <c r="AG105" s="746">
        <v>0</v>
      </c>
      <c r="AH105" s="746">
        <v>0</v>
      </c>
      <c r="AI105" s="746">
        <v>0</v>
      </c>
      <c r="AJ105" s="746">
        <v>0</v>
      </c>
      <c r="AK105" s="746">
        <v>0</v>
      </c>
      <c r="AL105" s="746">
        <v>0</v>
      </c>
      <c r="AM105" s="746">
        <v>0</v>
      </c>
      <c r="AN105" s="746">
        <v>0</v>
      </c>
      <c r="AO105" s="747">
        <v>0</v>
      </c>
      <c r="AP105" s="50"/>
      <c r="AQ105" s="745"/>
      <c r="AR105" s="746"/>
      <c r="AS105" s="746"/>
      <c r="AT105" s="746"/>
      <c r="AU105" s="746">
        <v>0</v>
      </c>
      <c r="AV105" s="746">
        <v>0</v>
      </c>
      <c r="AW105" s="746">
        <v>0</v>
      </c>
      <c r="AX105" s="746">
        <v>0</v>
      </c>
      <c r="AY105" s="746">
        <v>0</v>
      </c>
      <c r="AZ105" s="746">
        <v>0</v>
      </c>
      <c r="BA105" s="746">
        <v>0</v>
      </c>
      <c r="BB105" s="746">
        <v>0</v>
      </c>
      <c r="BC105" s="746">
        <v>0</v>
      </c>
      <c r="BD105" s="746">
        <v>0</v>
      </c>
      <c r="BE105" s="746">
        <v>0</v>
      </c>
      <c r="BF105" s="746">
        <v>0</v>
      </c>
      <c r="BG105" s="746">
        <v>0</v>
      </c>
      <c r="BH105" s="746">
        <v>0</v>
      </c>
      <c r="BI105" s="746">
        <v>0</v>
      </c>
      <c r="BJ105" s="746">
        <v>0</v>
      </c>
      <c r="BK105" s="746">
        <v>0</v>
      </c>
      <c r="BL105" s="746">
        <v>0</v>
      </c>
      <c r="BM105" s="746">
        <v>0</v>
      </c>
      <c r="BN105" s="746">
        <v>0</v>
      </c>
      <c r="BO105" s="746">
        <v>0</v>
      </c>
      <c r="BP105" s="746">
        <v>0</v>
      </c>
      <c r="BQ105" s="746">
        <v>0</v>
      </c>
      <c r="BR105" s="746">
        <v>0</v>
      </c>
      <c r="BS105" s="746">
        <v>0</v>
      </c>
      <c r="BT105" s="747">
        <v>0</v>
      </c>
      <c r="BU105" s="163"/>
    </row>
    <row r="106" spans="2:73" ht="15.6">
      <c r="B106" s="744" t="s">
        <v>208</v>
      </c>
      <c r="C106" s="744" t="s">
        <v>777</v>
      </c>
      <c r="D106" s="744" t="s">
        <v>110</v>
      </c>
      <c r="E106" s="744" t="s">
        <v>754</v>
      </c>
      <c r="F106" s="744"/>
      <c r="G106" s="744"/>
      <c r="H106" s="744">
        <v>2015</v>
      </c>
      <c r="I106" s="643" t="s">
        <v>571</v>
      </c>
      <c r="J106" s="643" t="s">
        <v>585</v>
      </c>
      <c r="K106" s="50"/>
      <c r="L106" s="745"/>
      <c r="M106" s="746"/>
      <c r="N106" s="746"/>
      <c r="O106" s="746"/>
      <c r="P106" s="746">
        <v>0</v>
      </c>
      <c r="Q106" s="746">
        <v>0</v>
      </c>
      <c r="R106" s="746">
        <v>0</v>
      </c>
      <c r="S106" s="746">
        <v>0</v>
      </c>
      <c r="T106" s="746">
        <v>0</v>
      </c>
      <c r="U106" s="746">
        <v>0</v>
      </c>
      <c r="V106" s="746">
        <v>0</v>
      </c>
      <c r="W106" s="746">
        <v>0</v>
      </c>
      <c r="X106" s="746">
        <v>0</v>
      </c>
      <c r="Y106" s="746">
        <v>0</v>
      </c>
      <c r="Z106" s="746">
        <v>0</v>
      </c>
      <c r="AA106" s="746">
        <v>0</v>
      </c>
      <c r="AB106" s="746">
        <v>0</v>
      </c>
      <c r="AC106" s="746">
        <v>0</v>
      </c>
      <c r="AD106" s="746">
        <v>0</v>
      </c>
      <c r="AE106" s="746">
        <v>0</v>
      </c>
      <c r="AF106" s="746">
        <v>0</v>
      </c>
      <c r="AG106" s="746">
        <v>0</v>
      </c>
      <c r="AH106" s="746">
        <v>0</v>
      </c>
      <c r="AI106" s="746">
        <v>0</v>
      </c>
      <c r="AJ106" s="746">
        <v>0</v>
      </c>
      <c r="AK106" s="746">
        <v>0</v>
      </c>
      <c r="AL106" s="746">
        <v>0</v>
      </c>
      <c r="AM106" s="746">
        <v>0</v>
      </c>
      <c r="AN106" s="746">
        <v>0</v>
      </c>
      <c r="AO106" s="747">
        <v>0</v>
      </c>
      <c r="AP106" s="50"/>
      <c r="AQ106" s="745"/>
      <c r="AR106" s="746"/>
      <c r="AS106" s="746"/>
      <c r="AT106" s="746"/>
      <c r="AU106" s="746">
        <v>0</v>
      </c>
      <c r="AV106" s="746">
        <v>0</v>
      </c>
      <c r="AW106" s="746">
        <v>0</v>
      </c>
      <c r="AX106" s="746">
        <v>0</v>
      </c>
      <c r="AY106" s="746">
        <v>0</v>
      </c>
      <c r="AZ106" s="746">
        <v>0</v>
      </c>
      <c r="BA106" s="746">
        <v>0</v>
      </c>
      <c r="BB106" s="746">
        <v>0</v>
      </c>
      <c r="BC106" s="746">
        <v>0</v>
      </c>
      <c r="BD106" s="746">
        <v>0</v>
      </c>
      <c r="BE106" s="746">
        <v>0</v>
      </c>
      <c r="BF106" s="746">
        <v>0</v>
      </c>
      <c r="BG106" s="746">
        <v>0</v>
      </c>
      <c r="BH106" s="746">
        <v>0</v>
      </c>
      <c r="BI106" s="746">
        <v>0</v>
      </c>
      <c r="BJ106" s="746">
        <v>0</v>
      </c>
      <c r="BK106" s="746">
        <v>0</v>
      </c>
      <c r="BL106" s="746">
        <v>0</v>
      </c>
      <c r="BM106" s="746">
        <v>0</v>
      </c>
      <c r="BN106" s="746">
        <v>0</v>
      </c>
      <c r="BO106" s="746">
        <v>0</v>
      </c>
      <c r="BP106" s="746">
        <v>0</v>
      </c>
      <c r="BQ106" s="746">
        <v>0</v>
      </c>
      <c r="BR106" s="746">
        <v>0</v>
      </c>
      <c r="BS106" s="746">
        <v>0</v>
      </c>
      <c r="BT106" s="747">
        <v>0</v>
      </c>
      <c r="BU106" s="163"/>
    </row>
    <row r="107" spans="2:73" ht="15.6">
      <c r="B107" s="744" t="s">
        <v>208</v>
      </c>
      <c r="C107" s="744" t="s">
        <v>777</v>
      </c>
      <c r="D107" s="744" t="s">
        <v>111</v>
      </c>
      <c r="E107" s="744" t="s">
        <v>754</v>
      </c>
      <c r="F107" s="744"/>
      <c r="G107" s="744"/>
      <c r="H107" s="744">
        <v>2015</v>
      </c>
      <c r="I107" s="643" t="s">
        <v>571</v>
      </c>
      <c r="J107" s="643" t="s">
        <v>585</v>
      </c>
      <c r="K107" s="50"/>
      <c r="L107" s="745"/>
      <c r="M107" s="746"/>
      <c r="N107" s="746"/>
      <c r="O107" s="746"/>
      <c r="P107" s="746">
        <v>0</v>
      </c>
      <c r="Q107" s="746">
        <v>0</v>
      </c>
      <c r="R107" s="746">
        <v>0</v>
      </c>
      <c r="S107" s="746">
        <v>0</v>
      </c>
      <c r="T107" s="746">
        <v>0</v>
      </c>
      <c r="U107" s="746">
        <v>0</v>
      </c>
      <c r="V107" s="746">
        <v>0</v>
      </c>
      <c r="W107" s="746">
        <v>0</v>
      </c>
      <c r="X107" s="746">
        <v>0</v>
      </c>
      <c r="Y107" s="746">
        <v>0</v>
      </c>
      <c r="Z107" s="746">
        <v>0</v>
      </c>
      <c r="AA107" s="746">
        <v>0</v>
      </c>
      <c r="AB107" s="746">
        <v>0</v>
      </c>
      <c r="AC107" s="746">
        <v>0</v>
      </c>
      <c r="AD107" s="746">
        <v>0</v>
      </c>
      <c r="AE107" s="746">
        <v>0</v>
      </c>
      <c r="AF107" s="746">
        <v>0</v>
      </c>
      <c r="AG107" s="746">
        <v>0</v>
      </c>
      <c r="AH107" s="746">
        <v>0</v>
      </c>
      <c r="AI107" s="746">
        <v>0</v>
      </c>
      <c r="AJ107" s="746">
        <v>0</v>
      </c>
      <c r="AK107" s="746">
        <v>0</v>
      </c>
      <c r="AL107" s="746">
        <v>0</v>
      </c>
      <c r="AM107" s="746">
        <v>0</v>
      </c>
      <c r="AN107" s="746">
        <v>0</v>
      </c>
      <c r="AO107" s="747">
        <v>0</v>
      </c>
      <c r="AP107" s="50"/>
      <c r="AQ107" s="748"/>
      <c r="AR107" s="749"/>
      <c r="AS107" s="749"/>
      <c r="AT107" s="749"/>
      <c r="AU107" s="749">
        <v>0</v>
      </c>
      <c r="AV107" s="749">
        <v>0</v>
      </c>
      <c r="AW107" s="749">
        <v>0</v>
      </c>
      <c r="AX107" s="749">
        <v>0</v>
      </c>
      <c r="AY107" s="749">
        <v>0</v>
      </c>
      <c r="AZ107" s="749">
        <v>0</v>
      </c>
      <c r="BA107" s="749">
        <v>0</v>
      </c>
      <c r="BB107" s="749">
        <v>0</v>
      </c>
      <c r="BC107" s="749">
        <v>0</v>
      </c>
      <c r="BD107" s="749">
        <v>0</v>
      </c>
      <c r="BE107" s="749">
        <v>0</v>
      </c>
      <c r="BF107" s="749">
        <v>0</v>
      </c>
      <c r="BG107" s="749">
        <v>0</v>
      </c>
      <c r="BH107" s="749">
        <v>0</v>
      </c>
      <c r="BI107" s="749">
        <v>0</v>
      </c>
      <c r="BJ107" s="749">
        <v>0</v>
      </c>
      <c r="BK107" s="749">
        <v>0</v>
      </c>
      <c r="BL107" s="749">
        <v>0</v>
      </c>
      <c r="BM107" s="749">
        <v>0</v>
      </c>
      <c r="BN107" s="749">
        <v>0</v>
      </c>
      <c r="BO107" s="749">
        <v>0</v>
      </c>
      <c r="BP107" s="749">
        <v>0</v>
      </c>
      <c r="BQ107" s="749">
        <v>0</v>
      </c>
      <c r="BR107" s="749">
        <v>0</v>
      </c>
      <c r="BS107" s="749">
        <v>0</v>
      </c>
      <c r="BT107" s="750">
        <v>0</v>
      </c>
      <c r="BU107" s="163"/>
    </row>
    <row r="108" spans="2:73" ht="15.6">
      <c r="B108" s="744" t="s">
        <v>208</v>
      </c>
      <c r="C108" s="744" t="s">
        <v>777</v>
      </c>
      <c r="D108" s="744" t="s">
        <v>112</v>
      </c>
      <c r="E108" s="744" t="s">
        <v>754</v>
      </c>
      <c r="F108" s="744"/>
      <c r="G108" s="744"/>
      <c r="H108" s="744">
        <v>2015</v>
      </c>
      <c r="I108" s="643" t="s">
        <v>571</v>
      </c>
      <c r="J108" s="643" t="s">
        <v>585</v>
      </c>
      <c r="K108" s="50"/>
      <c r="L108" s="745"/>
      <c r="M108" s="746"/>
      <c r="N108" s="746"/>
      <c r="O108" s="746"/>
      <c r="P108" s="746">
        <v>0</v>
      </c>
      <c r="Q108" s="746">
        <v>0</v>
      </c>
      <c r="R108" s="746">
        <v>0</v>
      </c>
      <c r="S108" s="746">
        <v>0</v>
      </c>
      <c r="T108" s="746">
        <v>0</v>
      </c>
      <c r="U108" s="746">
        <v>0</v>
      </c>
      <c r="V108" s="746">
        <v>0</v>
      </c>
      <c r="W108" s="746">
        <v>0</v>
      </c>
      <c r="X108" s="746">
        <v>0</v>
      </c>
      <c r="Y108" s="746">
        <v>0</v>
      </c>
      <c r="Z108" s="746">
        <v>0</v>
      </c>
      <c r="AA108" s="746">
        <v>0</v>
      </c>
      <c r="AB108" s="746">
        <v>0</v>
      </c>
      <c r="AC108" s="746">
        <v>0</v>
      </c>
      <c r="AD108" s="746">
        <v>0</v>
      </c>
      <c r="AE108" s="746">
        <v>0</v>
      </c>
      <c r="AF108" s="746">
        <v>0</v>
      </c>
      <c r="AG108" s="746">
        <v>0</v>
      </c>
      <c r="AH108" s="746">
        <v>0</v>
      </c>
      <c r="AI108" s="746">
        <v>0</v>
      </c>
      <c r="AJ108" s="746">
        <v>0</v>
      </c>
      <c r="AK108" s="746">
        <v>0</v>
      </c>
      <c r="AL108" s="746">
        <v>0</v>
      </c>
      <c r="AM108" s="746">
        <v>0</v>
      </c>
      <c r="AN108" s="746">
        <v>0</v>
      </c>
      <c r="AO108" s="747">
        <v>0</v>
      </c>
      <c r="AP108" s="50"/>
      <c r="AQ108" s="751"/>
      <c r="AR108" s="752"/>
      <c r="AS108" s="752"/>
      <c r="AT108" s="752"/>
      <c r="AU108" s="752">
        <v>0</v>
      </c>
      <c r="AV108" s="752">
        <v>0</v>
      </c>
      <c r="AW108" s="752">
        <v>0</v>
      </c>
      <c r="AX108" s="752">
        <v>0</v>
      </c>
      <c r="AY108" s="752">
        <v>0</v>
      </c>
      <c r="AZ108" s="752">
        <v>0</v>
      </c>
      <c r="BA108" s="752">
        <v>0</v>
      </c>
      <c r="BB108" s="752">
        <v>0</v>
      </c>
      <c r="BC108" s="752">
        <v>0</v>
      </c>
      <c r="BD108" s="752">
        <v>0</v>
      </c>
      <c r="BE108" s="752">
        <v>0</v>
      </c>
      <c r="BF108" s="752">
        <v>0</v>
      </c>
      <c r="BG108" s="752">
        <v>0</v>
      </c>
      <c r="BH108" s="752">
        <v>0</v>
      </c>
      <c r="BI108" s="752">
        <v>0</v>
      </c>
      <c r="BJ108" s="752">
        <v>0</v>
      </c>
      <c r="BK108" s="752">
        <v>0</v>
      </c>
      <c r="BL108" s="752">
        <v>0</v>
      </c>
      <c r="BM108" s="752">
        <v>0</v>
      </c>
      <c r="BN108" s="752">
        <v>0</v>
      </c>
      <c r="BO108" s="752">
        <v>0</v>
      </c>
      <c r="BP108" s="752">
        <v>0</v>
      </c>
      <c r="BQ108" s="752">
        <v>0</v>
      </c>
      <c r="BR108" s="752">
        <v>0</v>
      </c>
      <c r="BS108" s="752">
        <v>0</v>
      </c>
      <c r="BT108" s="753">
        <v>0</v>
      </c>
      <c r="BU108" s="163"/>
    </row>
    <row r="109" spans="2:73" ht="15.6">
      <c r="B109" s="744" t="s">
        <v>208</v>
      </c>
      <c r="C109" s="744" t="s">
        <v>778</v>
      </c>
      <c r="D109" s="744" t="s">
        <v>495</v>
      </c>
      <c r="E109" s="744" t="s">
        <v>754</v>
      </c>
      <c r="F109" s="744"/>
      <c r="G109" s="744"/>
      <c r="H109" s="744">
        <v>2015</v>
      </c>
      <c r="I109" s="643" t="s">
        <v>571</v>
      </c>
      <c r="J109" s="643" t="s">
        <v>585</v>
      </c>
      <c r="K109" s="50"/>
      <c r="L109" s="745"/>
      <c r="M109" s="746"/>
      <c r="N109" s="746"/>
      <c r="O109" s="746"/>
      <c r="P109" s="746">
        <v>0</v>
      </c>
      <c r="Q109" s="746">
        <v>0</v>
      </c>
      <c r="R109" s="746">
        <v>0</v>
      </c>
      <c r="S109" s="746">
        <v>0</v>
      </c>
      <c r="T109" s="746">
        <v>0</v>
      </c>
      <c r="U109" s="746">
        <v>0</v>
      </c>
      <c r="V109" s="746">
        <v>0</v>
      </c>
      <c r="W109" s="746">
        <v>0</v>
      </c>
      <c r="X109" s="746">
        <v>0</v>
      </c>
      <c r="Y109" s="746">
        <v>0</v>
      </c>
      <c r="Z109" s="746">
        <v>0</v>
      </c>
      <c r="AA109" s="746">
        <v>0</v>
      </c>
      <c r="AB109" s="746">
        <v>0</v>
      </c>
      <c r="AC109" s="746">
        <v>0</v>
      </c>
      <c r="AD109" s="746">
        <v>0</v>
      </c>
      <c r="AE109" s="746">
        <v>0</v>
      </c>
      <c r="AF109" s="746">
        <v>0</v>
      </c>
      <c r="AG109" s="746">
        <v>0</v>
      </c>
      <c r="AH109" s="746">
        <v>0</v>
      </c>
      <c r="AI109" s="746">
        <v>0</v>
      </c>
      <c r="AJ109" s="746">
        <v>0</v>
      </c>
      <c r="AK109" s="746">
        <v>0</v>
      </c>
      <c r="AL109" s="746">
        <v>0</v>
      </c>
      <c r="AM109" s="746">
        <v>0</v>
      </c>
      <c r="AN109" s="746">
        <v>0</v>
      </c>
      <c r="AO109" s="747">
        <v>0</v>
      </c>
      <c r="AP109" s="50"/>
      <c r="AQ109" s="745"/>
      <c r="AR109" s="746"/>
      <c r="AS109" s="746"/>
      <c r="AT109" s="746"/>
      <c r="AU109" s="746">
        <v>0</v>
      </c>
      <c r="AV109" s="746">
        <v>0</v>
      </c>
      <c r="AW109" s="746">
        <v>0</v>
      </c>
      <c r="AX109" s="746">
        <v>0</v>
      </c>
      <c r="AY109" s="746">
        <v>0</v>
      </c>
      <c r="AZ109" s="746">
        <v>0</v>
      </c>
      <c r="BA109" s="746">
        <v>0</v>
      </c>
      <c r="BB109" s="746">
        <v>0</v>
      </c>
      <c r="BC109" s="746">
        <v>0</v>
      </c>
      <c r="BD109" s="746">
        <v>0</v>
      </c>
      <c r="BE109" s="746">
        <v>0</v>
      </c>
      <c r="BF109" s="746">
        <v>0</v>
      </c>
      <c r="BG109" s="746">
        <v>0</v>
      </c>
      <c r="BH109" s="746">
        <v>0</v>
      </c>
      <c r="BI109" s="746">
        <v>0</v>
      </c>
      <c r="BJ109" s="746">
        <v>0</v>
      </c>
      <c r="BK109" s="746">
        <v>0</v>
      </c>
      <c r="BL109" s="746">
        <v>0</v>
      </c>
      <c r="BM109" s="746">
        <v>0</v>
      </c>
      <c r="BN109" s="746">
        <v>0</v>
      </c>
      <c r="BO109" s="746">
        <v>0</v>
      </c>
      <c r="BP109" s="746">
        <v>0</v>
      </c>
      <c r="BQ109" s="746">
        <v>0</v>
      </c>
      <c r="BR109" s="746">
        <v>0</v>
      </c>
      <c r="BS109" s="746">
        <v>0</v>
      </c>
      <c r="BT109" s="747">
        <v>0</v>
      </c>
      <c r="BU109" s="163"/>
    </row>
    <row r="110" spans="2:73" ht="15.6">
      <c r="B110" s="744" t="s">
        <v>208</v>
      </c>
      <c r="C110" s="744" t="s">
        <v>778</v>
      </c>
      <c r="D110" s="744" t="s">
        <v>491</v>
      </c>
      <c r="E110" s="744" t="s">
        <v>754</v>
      </c>
      <c r="F110" s="744"/>
      <c r="G110" s="744"/>
      <c r="H110" s="744">
        <v>2015</v>
      </c>
      <c r="I110" s="643" t="s">
        <v>571</v>
      </c>
      <c r="J110" s="643" t="s">
        <v>585</v>
      </c>
      <c r="K110" s="50"/>
      <c r="L110" s="745"/>
      <c r="M110" s="746"/>
      <c r="N110" s="746"/>
      <c r="O110" s="746"/>
      <c r="P110" s="746">
        <v>0</v>
      </c>
      <c r="Q110" s="746">
        <v>0</v>
      </c>
      <c r="R110" s="746">
        <v>0</v>
      </c>
      <c r="S110" s="746">
        <v>0</v>
      </c>
      <c r="T110" s="746">
        <v>0</v>
      </c>
      <c r="U110" s="746">
        <v>0</v>
      </c>
      <c r="V110" s="746">
        <v>0</v>
      </c>
      <c r="W110" s="746">
        <v>0</v>
      </c>
      <c r="X110" s="746">
        <v>0</v>
      </c>
      <c r="Y110" s="746">
        <v>0</v>
      </c>
      <c r="Z110" s="746">
        <v>0</v>
      </c>
      <c r="AA110" s="746">
        <v>0</v>
      </c>
      <c r="AB110" s="746">
        <v>0</v>
      </c>
      <c r="AC110" s="746">
        <v>0</v>
      </c>
      <c r="AD110" s="746">
        <v>0</v>
      </c>
      <c r="AE110" s="746">
        <v>0</v>
      </c>
      <c r="AF110" s="746">
        <v>0</v>
      </c>
      <c r="AG110" s="746">
        <v>0</v>
      </c>
      <c r="AH110" s="746">
        <v>0</v>
      </c>
      <c r="AI110" s="746">
        <v>0</v>
      </c>
      <c r="AJ110" s="746">
        <v>0</v>
      </c>
      <c r="AK110" s="746">
        <v>0</v>
      </c>
      <c r="AL110" s="746">
        <v>0</v>
      </c>
      <c r="AM110" s="746">
        <v>0</v>
      </c>
      <c r="AN110" s="746">
        <v>0</v>
      </c>
      <c r="AO110" s="747">
        <v>0</v>
      </c>
      <c r="AP110" s="50"/>
      <c r="AQ110" s="745"/>
      <c r="AR110" s="746"/>
      <c r="AS110" s="746"/>
      <c r="AT110" s="746"/>
      <c r="AU110" s="746">
        <v>0</v>
      </c>
      <c r="AV110" s="746">
        <v>0</v>
      </c>
      <c r="AW110" s="746">
        <v>0</v>
      </c>
      <c r="AX110" s="746">
        <v>0</v>
      </c>
      <c r="AY110" s="746">
        <v>0</v>
      </c>
      <c r="AZ110" s="746">
        <v>0</v>
      </c>
      <c r="BA110" s="746">
        <v>0</v>
      </c>
      <c r="BB110" s="746">
        <v>0</v>
      </c>
      <c r="BC110" s="746">
        <v>0</v>
      </c>
      <c r="BD110" s="746">
        <v>0</v>
      </c>
      <c r="BE110" s="746">
        <v>0</v>
      </c>
      <c r="BF110" s="746">
        <v>0</v>
      </c>
      <c r="BG110" s="746">
        <v>0</v>
      </c>
      <c r="BH110" s="746">
        <v>0</v>
      </c>
      <c r="BI110" s="746">
        <v>0</v>
      </c>
      <c r="BJ110" s="746">
        <v>0</v>
      </c>
      <c r="BK110" s="746">
        <v>0</v>
      </c>
      <c r="BL110" s="746">
        <v>0</v>
      </c>
      <c r="BM110" s="746">
        <v>0</v>
      </c>
      <c r="BN110" s="746">
        <v>0</v>
      </c>
      <c r="BO110" s="746">
        <v>0</v>
      </c>
      <c r="BP110" s="746">
        <v>0</v>
      </c>
      <c r="BQ110" s="746">
        <v>0</v>
      </c>
      <c r="BR110" s="746">
        <v>0</v>
      </c>
      <c r="BS110" s="746">
        <v>0</v>
      </c>
      <c r="BT110" s="747">
        <v>0</v>
      </c>
      <c r="BU110" s="163"/>
    </row>
    <row r="111" spans="2:73" ht="15.6">
      <c r="B111" s="744" t="s">
        <v>208</v>
      </c>
      <c r="C111" s="744" t="s">
        <v>753</v>
      </c>
      <c r="D111" s="744" t="s">
        <v>97</v>
      </c>
      <c r="E111" s="744" t="s">
        <v>754</v>
      </c>
      <c r="F111" s="744"/>
      <c r="G111" s="744"/>
      <c r="H111" s="744">
        <v>2015</v>
      </c>
      <c r="I111" s="643" t="s">
        <v>572</v>
      </c>
      <c r="J111" s="643" t="s">
        <v>578</v>
      </c>
      <c r="K111" s="50"/>
      <c r="L111" s="745"/>
      <c r="M111" s="746"/>
      <c r="N111" s="746"/>
      <c r="O111" s="746"/>
      <c r="P111" s="746">
        <v>0</v>
      </c>
      <c r="Q111" s="746">
        <v>0</v>
      </c>
      <c r="R111" s="746">
        <v>0</v>
      </c>
      <c r="S111" s="746">
        <v>0</v>
      </c>
      <c r="T111" s="746">
        <v>0</v>
      </c>
      <c r="U111" s="746">
        <v>0</v>
      </c>
      <c r="V111" s="746">
        <v>0</v>
      </c>
      <c r="W111" s="746">
        <v>0</v>
      </c>
      <c r="X111" s="746">
        <v>0</v>
      </c>
      <c r="Y111" s="746">
        <v>0</v>
      </c>
      <c r="Z111" s="746">
        <v>0</v>
      </c>
      <c r="AA111" s="746">
        <v>0</v>
      </c>
      <c r="AB111" s="746">
        <v>0</v>
      </c>
      <c r="AC111" s="746">
        <v>0</v>
      </c>
      <c r="AD111" s="746">
        <v>0</v>
      </c>
      <c r="AE111" s="746">
        <v>0</v>
      </c>
      <c r="AF111" s="746">
        <v>0</v>
      </c>
      <c r="AG111" s="746">
        <v>0</v>
      </c>
      <c r="AH111" s="746">
        <v>0</v>
      </c>
      <c r="AI111" s="746">
        <v>0</v>
      </c>
      <c r="AJ111" s="746">
        <v>0</v>
      </c>
      <c r="AK111" s="746">
        <v>0</v>
      </c>
      <c r="AL111" s="746">
        <v>0</v>
      </c>
      <c r="AM111" s="746">
        <v>0</v>
      </c>
      <c r="AN111" s="746">
        <v>0</v>
      </c>
      <c r="AO111" s="747">
        <v>0</v>
      </c>
      <c r="AP111" s="50"/>
      <c r="AQ111" s="745"/>
      <c r="AR111" s="746"/>
      <c r="AS111" s="746"/>
      <c r="AT111" s="746"/>
      <c r="AU111" s="746">
        <v>0</v>
      </c>
      <c r="AV111" s="746">
        <v>0</v>
      </c>
      <c r="AW111" s="746">
        <v>0</v>
      </c>
      <c r="AX111" s="746">
        <v>0</v>
      </c>
      <c r="AY111" s="746">
        <v>0</v>
      </c>
      <c r="AZ111" s="746">
        <v>0</v>
      </c>
      <c r="BA111" s="746">
        <v>0</v>
      </c>
      <c r="BB111" s="746">
        <v>0</v>
      </c>
      <c r="BC111" s="746">
        <v>0</v>
      </c>
      <c r="BD111" s="746">
        <v>0</v>
      </c>
      <c r="BE111" s="746">
        <v>0</v>
      </c>
      <c r="BF111" s="746">
        <v>0</v>
      </c>
      <c r="BG111" s="746">
        <v>0</v>
      </c>
      <c r="BH111" s="746">
        <v>0</v>
      </c>
      <c r="BI111" s="746">
        <v>0</v>
      </c>
      <c r="BJ111" s="746">
        <v>0</v>
      </c>
      <c r="BK111" s="746">
        <v>0</v>
      </c>
      <c r="BL111" s="746">
        <v>0</v>
      </c>
      <c r="BM111" s="746">
        <v>0</v>
      </c>
      <c r="BN111" s="746">
        <v>0</v>
      </c>
      <c r="BO111" s="746">
        <v>0</v>
      </c>
      <c r="BP111" s="746">
        <v>0</v>
      </c>
      <c r="BQ111" s="746">
        <v>0</v>
      </c>
      <c r="BR111" s="746">
        <v>0</v>
      </c>
      <c r="BS111" s="746">
        <v>0</v>
      </c>
      <c r="BT111" s="747">
        <v>0</v>
      </c>
      <c r="BU111" s="163"/>
    </row>
    <row r="112" spans="2:73">
      <c r="B112" s="744" t="s">
        <v>208</v>
      </c>
      <c r="C112" s="744" t="s">
        <v>753</v>
      </c>
      <c r="D112" s="744" t="s">
        <v>95</v>
      </c>
      <c r="E112" s="744" t="s">
        <v>754</v>
      </c>
      <c r="F112" s="744" t="s">
        <v>29</v>
      </c>
      <c r="G112" s="744"/>
      <c r="H112" s="744">
        <v>2015</v>
      </c>
      <c r="I112" s="643" t="s">
        <v>572</v>
      </c>
      <c r="J112" s="643" t="s">
        <v>578</v>
      </c>
      <c r="K112" s="50"/>
      <c r="L112" s="745"/>
      <c r="M112" s="746"/>
      <c r="N112" s="746"/>
      <c r="O112" s="746"/>
      <c r="P112" s="746">
        <v>1</v>
      </c>
      <c r="Q112" s="746">
        <v>1</v>
      </c>
      <c r="R112" s="746">
        <v>1</v>
      </c>
      <c r="S112" s="746">
        <v>1</v>
      </c>
      <c r="T112" s="746">
        <v>1</v>
      </c>
      <c r="U112" s="746">
        <v>1</v>
      </c>
      <c r="V112" s="746">
        <v>1</v>
      </c>
      <c r="W112" s="746">
        <v>1</v>
      </c>
      <c r="X112" s="746">
        <v>1</v>
      </c>
      <c r="Y112" s="746">
        <v>1</v>
      </c>
      <c r="Z112" s="746">
        <v>1</v>
      </c>
      <c r="AA112" s="746">
        <v>1</v>
      </c>
      <c r="AB112" s="746">
        <v>1</v>
      </c>
      <c r="AC112" s="746">
        <v>1</v>
      </c>
      <c r="AD112" s="746">
        <v>1</v>
      </c>
      <c r="AE112" s="746">
        <v>1</v>
      </c>
      <c r="AF112" s="746">
        <v>0</v>
      </c>
      <c r="AG112" s="746">
        <v>0</v>
      </c>
      <c r="AH112" s="746">
        <v>0</v>
      </c>
      <c r="AI112" s="746">
        <v>0</v>
      </c>
      <c r="AJ112" s="746">
        <v>0</v>
      </c>
      <c r="AK112" s="746">
        <v>0</v>
      </c>
      <c r="AL112" s="746">
        <v>0</v>
      </c>
      <c r="AM112" s="746">
        <v>0</v>
      </c>
      <c r="AN112" s="746">
        <v>0</v>
      </c>
      <c r="AO112" s="747">
        <v>0</v>
      </c>
      <c r="AP112" s="50"/>
      <c r="AQ112" s="745"/>
      <c r="AR112" s="746"/>
      <c r="AS112" s="746"/>
      <c r="AT112" s="746"/>
      <c r="AU112" s="746">
        <v>9384</v>
      </c>
      <c r="AV112" s="746">
        <v>9249</v>
      </c>
      <c r="AW112" s="746">
        <v>9249</v>
      </c>
      <c r="AX112" s="746">
        <v>9249</v>
      </c>
      <c r="AY112" s="746">
        <v>9249</v>
      </c>
      <c r="AZ112" s="746">
        <v>9249</v>
      </c>
      <c r="BA112" s="746">
        <v>9249</v>
      </c>
      <c r="BB112" s="746">
        <v>9245</v>
      </c>
      <c r="BC112" s="746">
        <v>9245</v>
      </c>
      <c r="BD112" s="746">
        <v>9245</v>
      </c>
      <c r="BE112" s="746">
        <v>9015</v>
      </c>
      <c r="BF112" s="746">
        <v>9005</v>
      </c>
      <c r="BG112" s="746">
        <v>9005</v>
      </c>
      <c r="BH112" s="746">
        <v>8984</v>
      </c>
      <c r="BI112" s="746">
        <v>8984</v>
      </c>
      <c r="BJ112" s="746">
        <v>8968</v>
      </c>
      <c r="BK112" s="746">
        <v>4648</v>
      </c>
      <c r="BL112" s="746">
        <v>4648</v>
      </c>
      <c r="BM112" s="746">
        <v>4648</v>
      </c>
      <c r="BN112" s="746">
        <v>4648</v>
      </c>
      <c r="BO112" s="746">
        <v>0</v>
      </c>
      <c r="BP112" s="746">
        <v>0</v>
      </c>
      <c r="BQ112" s="746">
        <v>0</v>
      </c>
      <c r="BR112" s="746">
        <v>0</v>
      </c>
      <c r="BS112" s="746">
        <v>0</v>
      </c>
      <c r="BT112" s="747">
        <v>0</v>
      </c>
    </row>
    <row r="113" spans="2:73">
      <c r="B113" s="744" t="s">
        <v>208</v>
      </c>
      <c r="C113" s="744" t="s">
        <v>753</v>
      </c>
      <c r="D113" s="744" t="s">
        <v>96</v>
      </c>
      <c r="E113" s="744" t="s">
        <v>754</v>
      </c>
      <c r="F113" s="744" t="s">
        <v>29</v>
      </c>
      <c r="G113" s="744"/>
      <c r="H113" s="744">
        <v>2015</v>
      </c>
      <c r="I113" s="643" t="s">
        <v>572</v>
      </c>
      <c r="J113" s="643" t="s">
        <v>578</v>
      </c>
      <c r="K113" s="50"/>
      <c r="L113" s="745"/>
      <c r="M113" s="746"/>
      <c r="N113" s="746"/>
      <c r="O113" s="746"/>
      <c r="P113" s="746">
        <v>0</v>
      </c>
      <c r="Q113" s="746">
        <v>0</v>
      </c>
      <c r="R113" s="746">
        <v>0</v>
      </c>
      <c r="S113" s="746">
        <v>0</v>
      </c>
      <c r="T113" s="746">
        <v>0</v>
      </c>
      <c r="U113" s="746">
        <v>0</v>
      </c>
      <c r="V113" s="746">
        <v>0</v>
      </c>
      <c r="W113" s="746">
        <v>0</v>
      </c>
      <c r="X113" s="746">
        <v>0</v>
      </c>
      <c r="Y113" s="746">
        <v>0</v>
      </c>
      <c r="Z113" s="746">
        <v>0</v>
      </c>
      <c r="AA113" s="746">
        <v>0</v>
      </c>
      <c r="AB113" s="746">
        <v>0</v>
      </c>
      <c r="AC113" s="746">
        <v>0</v>
      </c>
      <c r="AD113" s="746">
        <v>0</v>
      </c>
      <c r="AE113" s="746">
        <v>0</v>
      </c>
      <c r="AF113" s="746">
        <v>0</v>
      </c>
      <c r="AG113" s="746">
        <v>0</v>
      </c>
      <c r="AH113" s="746">
        <v>0</v>
      </c>
      <c r="AI113" s="746">
        <v>0</v>
      </c>
      <c r="AJ113" s="746">
        <v>0</v>
      </c>
      <c r="AK113" s="746">
        <v>0</v>
      </c>
      <c r="AL113" s="746">
        <v>0</v>
      </c>
      <c r="AM113" s="746">
        <v>0</v>
      </c>
      <c r="AN113" s="746">
        <v>0</v>
      </c>
      <c r="AO113" s="747">
        <v>0</v>
      </c>
      <c r="AP113" s="50"/>
      <c r="AQ113" s="745"/>
      <c r="AR113" s="746"/>
      <c r="AS113" s="746"/>
      <c r="AT113" s="746"/>
      <c r="AU113" s="746">
        <v>1074</v>
      </c>
      <c r="AV113" s="746">
        <v>1061</v>
      </c>
      <c r="AW113" s="746">
        <v>1061</v>
      </c>
      <c r="AX113" s="746">
        <v>1061</v>
      </c>
      <c r="AY113" s="746">
        <v>1061</v>
      </c>
      <c r="AZ113" s="746">
        <v>1061</v>
      </c>
      <c r="BA113" s="746">
        <v>1061</v>
      </c>
      <c r="BB113" s="746">
        <v>1058</v>
      </c>
      <c r="BC113" s="746">
        <v>1058</v>
      </c>
      <c r="BD113" s="746">
        <v>1058</v>
      </c>
      <c r="BE113" s="746">
        <v>898</v>
      </c>
      <c r="BF113" s="746">
        <v>890</v>
      </c>
      <c r="BG113" s="746">
        <v>890</v>
      </c>
      <c r="BH113" s="746">
        <v>863</v>
      </c>
      <c r="BI113" s="746">
        <v>863</v>
      </c>
      <c r="BJ113" s="746">
        <v>860</v>
      </c>
      <c r="BK113" s="746">
        <v>359</v>
      </c>
      <c r="BL113" s="746">
        <v>359</v>
      </c>
      <c r="BM113" s="746">
        <v>359</v>
      </c>
      <c r="BN113" s="746">
        <v>359</v>
      </c>
      <c r="BO113" s="746">
        <v>0</v>
      </c>
      <c r="BP113" s="746">
        <v>0</v>
      </c>
      <c r="BQ113" s="746">
        <v>0</v>
      </c>
      <c r="BR113" s="746">
        <v>0</v>
      </c>
      <c r="BS113" s="746">
        <v>0</v>
      </c>
      <c r="BT113" s="747">
        <v>0</v>
      </c>
    </row>
    <row r="114" spans="2:73">
      <c r="B114" s="744" t="s">
        <v>208</v>
      </c>
      <c r="C114" s="744" t="s">
        <v>753</v>
      </c>
      <c r="D114" s="744" t="s">
        <v>666</v>
      </c>
      <c r="E114" s="744" t="s">
        <v>754</v>
      </c>
      <c r="F114" s="744" t="s">
        <v>29</v>
      </c>
      <c r="G114" s="744"/>
      <c r="H114" s="744">
        <v>2015</v>
      </c>
      <c r="I114" s="643" t="s">
        <v>572</v>
      </c>
      <c r="J114" s="643" t="s">
        <v>578</v>
      </c>
      <c r="K114" s="50"/>
      <c r="L114" s="745"/>
      <c r="M114" s="746"/>
      <c r="N114" s="746"/>
      <c r="O114" s="746"/>
      <c r="P114" s="746">
        <v>0</v>
      </c>
      <c r="Q114" s="746">
        <v>0</v>
      </c>
      <c r="R114" s="746">
        <v>0</v>
      </c>
      <c r="S114" s="746">
        <v>0</v>
      </c>
      <c r="T114" s="746">
        <v>0</v>
      </c>
      <c r="U114" s="746">
        <v>0</v>
      </c>
      <c r="V114" s="746">
        <v>0</v>
      </c>
      <c r="W114" s="746">
        <v>0</v>
      </c>
      <c r="X114" s="746">
        <v>0</v>
      </c>
      <c r="Y114" s="746">
        <v>0</v>
      </c>
      <c r="Z114" s="746">
        <v>0</v>
      </c>
      <c r="AA114" s="746">
        <v>0</v>
      </c>
      <c r="AB114" s="746">
        <v>0</v>
      </c>
      <c r="AC114" s="746">
        <v>0</v>
      </c>
      <c r="AD114" s="746">
        <v>0</v>
      </c>
      <c r="AE114" s="746">
        <v>0</v>
      </c>
      <c r="AF114" s="746">
        <v>0</v>
      </c>
      <c r="AG114" s="746">
        <v>0</v>
      </c>
      <c r="AH114" s="746">
        <v>0</v>
      </c>
      <c r="AI114" s="746">
        <v>0</v>
      </c>
      <c r="AJ114" s="746">
        <v>0</v>
      </c>
      <c r="AK114" s="746">
        <v>0</v>
      </c>
      <c r="AL114" s="746">
        <v>0</v>
      </c>
      <c r="AM114" s="746">
        <v>0</v>
      </c>
      <c r="AN114" s="746">
        <v>0</v>
      </c>
      <c r="AO114" s="747">
        <v>0</v>
      </c>
      <c r="AP114" s="50"/>
      <c r="AQ114" s="745"/>
      <c r="AR114" s="746"/>
      <c r="AS114" s="746"/>
      <c r="AT114" s="746"/>
      <c r="AU114" s="746">
        <v>0</v>
      </c>
      <c r="AV114" s="746">
        <v>0</v>
      </c>
      <c r="AW114" s="746">
        <v>0</v>
      </c>
      <c r="AX114" s="746">
        <v>0</v>
      </c>
      <c r="AY114" s="746">
        <v>0</v>
      </c>
      <c r="AZ114" s="746">
        <v>0</v>
      </c>
      <c r="BA114" s="746">
        <v>0</v>
      </c>
      <c r="BB114" s="746">
        <v>0</v>
      </c>
      <c r="BC114" s="746">
        <v>0</v>
      </c>
      <c r="BD114" s="746">
        <v>0</v>
      </c>
      <c r="BE114" s="746">
        <v>0</v>
      </c>
      <c r="BF114" s="746">
        <v>0</v>
      </c>
      <c r="BG114" s="746">
        <v>0</v>
      </c>
      <c r="BH114" s="746">
        <v>0</v>
      </c>
      <c r="BI114" s="746">
        <v>0</v>
      </c>
      <c r="BJ114" s="746">
        <v>0</v>
      </c>
      <c r="BK114" s="746">
        <v>0</v>
      </c>
      <c r="BL114" s="746">
        <v>0</v>
      </c>
      <c r="BM114" s="746">
        <v>0</v>
      </c>
      <c r="BN114" s="746">
        <v>0</v>
      </c>
      <c r="BO114" s="746">
        <v>0</v>
      </c>
      <c r="BP114" s="746">
        <v>0</v>
      </c>
      <c r="BQ114" s="746">
        <v>0</v>
      </c>
      <c r="BR114" s="746">
        <v>0</v>
      </c>
      <c r="BS114" s="746">
        <v>0</v>
      </c>
      <c r="BT114" s="747">
        <v>0</v>
      </c>
    </row>
    <row r="115" spans="2:73" ht="15.6">
      <c r="B115" s="744" t="s">
        <v>208</v>
      </c>
      <c r="C115" s="744" t="s">
        <v>753</v>
      </c>
      <c r="D115" s="744" t="s">
        <v>98</v>
      </c>
      <c r="E115" s="744" t="s">
        <v>754</v>
      </c>
      <c r="F115" s="744" t="s">
        <v>29</v>
      </c>
      <c r="G115" s="744"/>
      <c r="H115" s="744">
        <v>2015</v>
      </c>
      <c r="I115" s="643" t="s">
        <v>572</v>
      </c>
      <c r="J115" s="643" t="s">
        <v>578</v>
      </c>
      <c r="K115" s="50"/>
      <c r="L115" s="745"/>
      <c r="M115" s="746"/>
      <c r="N115" s="746"/>
      <c r="O115" s="746"/>
      <c r="P115" s="746">
        <v>0</v>
      </c>
      <c r="Q115" s="746">
        <v>0</v>
      </c>
      <c r="R115" s="746">
        <v>0</v>
      </c>
      <c r="S115" s="746">
        <v>0</v>
      </c>
      <c r="T115" s="746">
        <v>0</v>
      </c>
      <c r="U115" s="746">
        <v>0</v>
      </c>
      <c r="V115" s="746">
        <v>0</v>
      </c>
      <c r="W115" s="746">
        <v>0</v>
      </c>
      <c r="X115" s="746">
        <v>0</v>
      </c>
      <c r="Y115" s="746">
        <v>0</v>
      </c>
      <c r="Z115" s="746">
        <v>0</v>
      </c>
      <c r="AA115" s="746">
        <v>0</v>
      </c>
      <c r="AB115" s="746">
        <v>0</v>
      </c>
      <c r="AC115" s="746">
        <v>0</v>
      </c>
      <c r="AD115" s="746">
        <v>0</v>
      </c>
      <c r="AE115" s="746">
        <v>0</v>
      </c>
      <c r="AF115" s="746">
        <v>0</v>
      </c>
      <c r="AG115" s="746">
        <v>0</v>
      </c>
      <c r="AH115" s="746">
        <v>0</v>
      </c>
      <c r="AI115" s="746">
        <v>0</v>
      </c>
      <c r="AJ115" s="746">
        <v>0</v>
      </c>
      <c r="AK115" s="746">
        <v>0</v>
      </c>
      <c r="AL115" s="746">
        <v>0</v>
      </c>
      <c r="AM115" s="746">
        <v>0</v>
      </c>
      <c r="AN115" s="746">
        <v>0</v>
      </c>
      <c r="AO115" s="747">
        <v>0</v>
      </c>
      <c r="AP115" s="50"/>
      <c r="AQ115" s="745"/>
      <c r="AR115" s="746"/>
      <c r="AS115" s="746"/>
      <c r="AT115" s="746"/>
      <c r="AU115" s="746">
        <v>7078</v>
      </c>
      <c r="AV115" s="746">
        <v>7078</v>
      </c>
      <c r="AW115" s="746">
        <v>7078</v>
      </c>
      <c r="AX115" s="746">
        <v>7078</v>
      </c>
      <c r="AY115" s="746">
        <v>7078</v>
      </c>
      <c r="AZ115" s="746">
        <v>7078</v>
      </c>
      <c r="BA115" s="746">
        <v>7078</v>
      </c>
      <c r="BB115" s="746">
        <v>7078</v>
      </c>
      <c r="BC115" s="746">
        <v>7078</v>
      </c>
      <c r="BD115" s="746">
        <v>7078</v>
      </c>
      <c r="BE115" s="746">
        <v>7078</v>
      </c>
      <c r="BF115" s="746">
        <v>7078</v>
      </c>
      <c r="BG115" s="746">
        <v>7078</v>
      </c>
      <c r="BH115" s="746">
        <v>7078</v>
      </c>
      <c r="BI115" s="746">
        <v>7078</v>
      </c>
      <c r="BJ115" s="746">
        <v>7078</v>
      </c>
      <c r="BK115" s="746">
        <v>7078</v>
      </c>
      <c r="BL115" s="746">
        <v>7078</v>
      </c>
      <c r="BM115" s="746">
        <v>7078</v>
      </c>
      <c r="BN115" s="746">
        <v>7078</v>
      </c>
      <c r="BO115" s="746">
        <v>5542</v>
      </c>
      <c r="BP115" s="746">
        <v>5542</v>
      </c>
      <c r="BQ115" s="746">
        <v>5542</v>
      </c>
      <c r="BR115" s="746">
        <v>0</v>
      </c>
      <c r="BS115" s="746">
        <v>0</v>
      </c>
      <c r="BT115" s="747">
        <v>0</v>
      </c>
      <c r="BU115" s="163"/>
    </row>
    <row r="116" spans="2:73" ht="15.6">
      <c r="B116" s="744" t="s">
        <v>208</v>
      </c>
      <c r="C116" s="744" t="s">
        <v>756</v>
      </c>
      <c r="D116" s="744" t="s">
        <v>99</v>
      </c>
      <c r="E116" s="744" t="s">
        <v>754</v>
      </c>
      <c r="F116" s="744" t="s">
        <v>776</v>
      </c>
      <c r="G116" s="744"/>
      <c r="H116" s="744">
        <v>2015</v>
      </c>
      <c r="I116" s="643" t="s">
        <v>572</v>
      </c>
      <c r="J116" s="643" t="s">
        <v>578</v>
      </c>
      <c r="K116" s="50"/>
      <c r="L116" s="745"/>
      <c r="M116" s="746"/>
      <c r="N116" s="746"/>
      <c r="O116" s="746"/>
      <c r="P116" s="746">
        <v>17</v>
      </c>
      <c r="Q116" s="746">
        <v>17</v>
      </c>
      <c r="R116" s="746">
        <v>17</v>
      </c>
      <c r="S116" s="746">
        <v>17</v>
      </c>
      <c r="T116" s="746">
        <v>18</v>
      </c>
      <c r="U116" s="746">
        <v>18</v>
      </c>
      <c r="V116" s="746">
        <v>18</v>
      </c>
      <c r="W116" s="746">
        <v>18</v>
      </c>
      <c r="X116" s="746">
        <v>18</v>
      </c>
      <c r="Y116" s="746">
        <v>18</v>
      </c>
      <c r="Z116" s="746">
        <v>18</v>
      </c>
      <c r="AA116" s="746">
        <v>18</v>
      </c>
      <c r="AB116" s="746">
        <v>18</v>
      </c>
      <c r="AC116" s="746">
        <v>13</v>
      </c>
      <c r="AD116" s="746">
        <v>0</v>
      </c>
      <c r="AE116" s="746">
        <v>0</v>
      </c>
      <c r="AF116" s="746">
        <v>0</v>
      </c>
      <c r="AG116" s="746">
        <v>0</v>
      </c>
      <c r="AH116" s="746">
        <v>0</v>
      </c>
      <c r="AI116" s="746">
        <v>0</v>
      </c>
      <c r="AJ116" s="746">
        <v>0</v>
      </c>
      <c r="AK116" s="746">
        <v>0</v>
      </c>
      <c r="AL116" s="746">
        <v>0</v>
      </c>
      <c r="AM116" s="746">
        <v>0</v>
      </c>
      <c r="AN116" s="746">
        <v>0</v>
      </c>
      <c r="AO116" s="747">
        <v>0</v>
      </c>
      <c r="AP116" s="50"/>
      <c r="AQ116" s="745"/>
      <c r="AR116" s="746"/>
      <c r="AS116" s="746"/>
      <c r="AT116" s="746"/>
      <c r="AU116" s="746">
        <v>78394</v>
      </c>
      <c r="AV116" s="746">
        <v>78394</v>
      </c>
      <c r="AW116" s="746">
        <v>78394</v>
      </c>
      <c r="AX116" s="746">
        <v>78394</v>
      </c>
      <c r="AY116" s="746">
        <v>78394</v>
      </c>
      <c r="AZ116" s="746">
        <v>78394</v>
      </c>
      <c r="BA116" s="746">
        <v>78394</v>
      </c>
      <c r="BB116" s="746">
        <v>78394</v>
      </c>
      <c r="BC116" s="746">
        <v>78394</v>
      </c>
      <c r="BD116" s="746">
        <v>78394</v>
      </c>
      <c r="BE116" s="746">
        <v>78394</v>
      </c>
      <c r="BF116" s="746">
        <v>78394</v>
      </c>
      <c r="BG116" s="746">
        <v>78394</v>
      </c>
      <c r="BH116" s="746">
        <v>54876</v>
      </c>
      <c r="BI116" s="746">
        <v>0</v>
      </c>
      <c r="BJ116" s="746">
        <v>0</v>
      </c>
      <c r="BK116" s="746">
        <v>0</v>
      </c>
      <c r="BL116" s="746">
        <v>0</v>
      </c>
      <c r="BM116" s="746">
        <v>0</v>
      </c>
      <c r="BN116" s="746">
        <v>0</v>
      </c>
      <c r="BO116" s="746">
        <v>0</v>
      </c>
      <c r="BP116" s="746">
        <v>0</v>
      </c>
      <c r="BQ116" s="746">
        <v>0</v>
      </c>
      <c r="BR116" s="746">
        <v>0</v>
      </c>
      <c r="BS116" s="746">
        <v>0</v>
      </c>
      <c r="BT116" s="747">
        <v>0</v>
      </c>
      <c r="BU116" s="163"/>
    </row>
    <row r="117" spans="2:73" ht="15.6">
      <c r="B117" s="744" t="s">
        <v>208</v>
      </c>
      <c r="C117" s="744" t="s">
        <v>756</v>
      </c>
      <c r="D117" s="744" t="s">
        <v>100</v>
      </c>
      <c r="E117" s="744" t="s">
        <v>754</v>
      </c>
      <c r="F117" s="744"/>
      <c r="G117" s="744"/>
      <c r="H117" s="744">
        <v>2015</v>
      </c>
      <c r="I117" s="643" t="s">
        <v>572</v>
      </c>
      <c r="J117" s="643" t="s">
        <v>578</v>
      </c>
      <c r="K117" s="50"/>
      <c r="L117" s="745"/>
      <c r="M117" s="746"/>
      <c r="N117" s="746"/>
      <c r="O117" s="746"/>
      <c r="P117" s="746">
        <v>0</v>
      </c>
      <c r="Q117" s="746">
        <v>0</v>
      </c>
      <c r="R117" s="746">
        <v>0</v>
      </c>
      <c r="S117" s="746">
        <v>0</v>
      </c>
      <c r="T117" s="746">
        <v>0</v>
      </c>
      <c r="U117" s="746">
        <v>0</v>
      </c>
      <c r="V117" s="746">
        <v>0</v>
      </c>
      <c r="W117" s="746">
        <v>0</v>
      </c>
      <c r="X117" s="746">
        <v>0</v>
      </c>
      <c r="Y117" s="746">
        <v>0</v>
      </c>
      <c r="Z117" s="746">
        <v>0</v>
      </c>
      <c r="AA117" s="746">
        <v>0</v>
      </c>
      <c r="AB117" s="746">
        <v>0</v>
      </c>
      <c r="AC117" s="746">
        <v>0</v>
      </c>
      <c r="AD117" s="746">
        <v>0</v>
      </c>
      <c r="AE117" s="746">
        <v>0</v>
      </c>
      <c r="AF117" s="746">
        <v>0</v>
      </c>
      <c r="AG117" s="746">
        <v>0</v>
      </c>
      <c r="AH117" s="746">
        <v>0</v>
      </c>
      <c r="AI117" s="746">
        <v>0</v>
      </c>
      <c r="AJ117" s="746">
        <v>0</v>
      </c>
      <c r="AK117" s="746">
        <v>0</v>
      </c>
      <c r="AL117" s="746">
        <v>0</v>
      </c>
      <c r="AM117" s="746">
        <v>0</v>
      </c>
      <c r="AN117" s="746">
        <v>0</v>
      </c>
      <c r="AO117" s="747">
        <v>0</v>
      </c>
      <c r="AP117" s="50"/>
      <c r="AQ117" s="745"/>
      <c r="AR117" s="746"/>
      <c r="AS117" s="746"/>
      <c r="AT117" s="746"/>
      <c r="AU117" s="746">
        <v>0</v>
      </c>
      <c r="AV117" s="746">
        <v>0</v>
      </c>
      <c r="AW117" s="746">
        <v>0</v>
      </c>
      <c r="AX117" s="746">
        <v>0</v>
      </c>
      <c r="AY117" s="746">
        <v>0</v>
      </c>
      <c r="AZ117" s="746">
        <v>0</v>
      </c>
      <c r="BA117" s="746">
        <v>0</v>
      </c>
      <c r="BB117" s="746">
        <v>0</v>
      </c>
      <c r="BC117" s="746">
        <v>0</v>
      </c>
      <c r="BD117" s="746">
        <v>0</v>
      </c>
      <c r="BE117" s="746">
        <v>0</v>
      </c>
      <c r="BF117" s="746">
        <v>0</v>
      </c>
      <c r="BG117" s="746">
        <v>0</v>
      </c>
      <c r="BH117" s="746">
        <v>0</v>
      </c>
      <c r="BI117" s="746">
        <v>0</v>
      </c>
      <c r="BJ117" s="746">
        <v>0</v>
      </c>
      <c r="BK117" s="746">
        <v>0</v>
      </c>
      <c r="BL117" s="746">
        <v>0</v>
      </c>
      <c r="BM117" s="746">
        <v>0</v>
      </c>
      <c r="BN117" s="746">
        <v>0</v>
      </c>
      <c r="BO117" s="746">
        <v>0</v>
      </c>
      <c r="BP117" s="746">
        <v>0</v>
      </c>
      <c r="BQ117" s="746">
        <v>0</v>
      </c>
      <c r="BR117" s="746">
        <v>0</v>
      </c>
      <c r="BS117" s="746">
        <v>0</v>
      </c>
      <c r="BT117" s="747">
        <v>0</v>
      </c>
      <c r="BU117" s="163"/>
    </row>
    <row r="118" spans="2:73" ht="15.6">
      <c r="B118" s="744" t="s">
        <v>208</v>
      </c>
      <c r="C118" s="744" t="s">
        <v>756</v>
      </c>
      <c r="D118" s="744" t="s">
        <v>101</v>
      </c>
      <c r="E118" s="744" t="s">
        <v>754</v>
      </c>
      <c r="F118" s="744"/>
      <c r="G118" s="744"/>
      <c r="H118" s="744">
        <v>2015</v>
      </c>
      <c r="I118" s="643" t="s">
        <v>572</v>
      </c>
      <c r="J118" s="643" t="s">
        <v>578</v>
      </c>
      <c r="K118" s="50"/>
      <c r="L118" s="745"/>
      <c r="M118" s="746"/>
      <c r="N118" s="746"/>
      <c r="O118" s="746"/>
      <c r="P118" s="746">
        <v>0</v>
      </c>
      <c r="Q118" s="746">
        <v>0</v>
      </c>
      <c r="R118" s="746">
        <v>0</v>
      </c>
      <c r="S118" s="746">
        <v>0</v>
      </c>
      <c r="T118" s="746">
        <v>0</v>
      </c>
      <c r="U118" s="746">
        <v>0</v>
      </c>
      <c r="V118" s="746">
        <v>0</v>
      </c>
      <c r="W118" s="746">
        <v>0</v>
      </c>
      <c r="X118" s="746">
        <v>0</v>
      </c>
      <c r="Y118" s="746">
        <v>0</v>
      </c>
      <c r="Z118" s="746">
        <v>0</v>
      </c>
      <c r="AA118" s="746">
        <v>0</v>
      </c>
      <c r="AB118" s="746">
        <v>0</v>
      </c>
      <c r="AC118" s="746">
        <v>0</v>
      </c>
      <c r="AD118" s="746">
        <v>0</v>
      </c>
      <c r="AE118" s="746">
        <v>0</v>
      </c>
      <c r="AF118" s="746">
        <v>0</v>
      </c>
      <c r="AG118" s="746">
        <v>0</v>
      </c>
      <c r="AH118" s="746">
        <v>0</v>
      </c>
      <c r="AI118" s="746">
        <v>0</v>
      </c>
      <c r="AJ118" s="746">
        <v>0</v>
      </c>
      <c r="AK118" s="746">
        <v>0</v>
      </c>
      <c r="AL118" s="746">
        <v>0</v>
      </c>
      <c r="AM118" s="746">
        <v>0</v>
      </c>
      <c r="AN118" s="746">
        <v>0</v>
      </c>
      <c r="AO118" s="747">
        <v>0</v>
      </c>
      <c r="AP118" s="50"/>
      <c r="AQ118" s="745"/>
      <c r="AR118" s="746"/>
      <c r="AS118" s="746"/>
      <c r="AT118" s="746"/>
      <c r="AU118" s="746">
        <v>0</v>
      </c>
      <c r="AV118" s="746">
        <v>0</v>
      </c>
      <c r="AW118" s="746">
        <v>0</v>
      </c>
      <c r="AX118" s="746">
        <v>0</v>
      </c>
      <c r="AY118" s="746">
        <v>0</v>
      </c>
      <c r="AZ118" s="746">
        <v>0</v>
      </c>
      <c r="BA118" s="746">
        <v>0</v>
      </c>
      <c r="BB118" s="746">
        <v>0</v>
      </c>
      <c r="BC118" s="746">
        <v>0</v>
      </c>
      <c r="BD118" s="746">
        <v>0</v>
      </c>
      <c r="BE118" s="746">
        <v>0</v>
      </c>
      <c r="BF118" s="746">
        <v>0</v>
      </c>
      <c r="BG118" s="746">
        <v>0</v>
      </c>
      <c r="BH118" s="746">
        <v>0</v>
      </c>
      <c r="BI118" s="746">
        <v>0</v>
      </c>
      <c r="BJ118" s="746">
        <v>0</v>
      </c>
      <c r="BK118" s="746">
        <v>0</v>
      </c>
      <c r="BL118" s="746">
        <v>0</v>
      </c>
      <c r="BM118" s="746">
        <v>0</v>
      </c>
      <c r="BN118" s="746">
        <v>0</v>
      </c>
      <c r="BO118" s="746">
        <v>0</v>
      </c>
      <c r="BP118" s="746">
        <v>0</v>
      </c>
      <c r="BQ118" s="746">
        <v>0</v>
      </c>
      <c r="BR118" s="746">
        <v>0</v>
      </c>
      <c r="BS118" s="746">
        <v>0</v>
      </c>
      <c r="BT118" s="747">
        <v>0</v>
      </c>
      <c r="BU118" s="163"/>
    </row>
    <row r="119" spans="2:73" ht="15.6">
      <c r="B119" s="744" t="s">
        <v>208</v>
      </c>
      <c r="C119" s="744" t="s">
        <v>756</v>
      </c>
      <c r="D119" s="744" t="s">
        <v>102</v>
      </c>
      <c r="E119" s="744" t="s">
        <v>754</v>
      </c>
      <c r="F119" s="744"/>
      <c r="G119" s="744"/>
      <c r="H119" s="744">
        <v>2015</v>
      </c>
      <c r="I119" s="643" t="s">
        <v>572</v>
      </c>
      <c r="J119" s="643" t="s">
        <v>578</v>
      </c>
      <c r="K119" s="50"/>
      <c r="L119" s="745"/>
      <c r="M119" s="746"/>
      <c r="N119" s="746"/>
      <c r="O119" s="746"/>
      <c r="P119" s="746">
        <v>0</v>
      </c>
      <c r="Q119" s="746">
        <v>0</v>
      </c>
      <c r="R119" s="746">
        <v>0</v>
      </c>
      <c r="S119" s="746">
        <v>0</v>
      </c>
      <c r="T119" s="746">
        <v>0</v>
      </c>
      <c r="U119" s="746">
        <v>0</v>
      </c>
      <c r="V119" s="746">
        <v>0</v>
      </c>
      <c r="W119" s="746">
        <v>0</v>
      </c>
      <c r="X119" s="746">
        <v>0</v>
      </c>
      <c r="Y119" s="746">
        <v>0</v>
      </c>
      <c r="Z119" s="746">
        <v>0</v>
      </c>
      <c r="AA119" s="746">
        <v>0</v>
      </c>
      <c r="AB119" s="746">
        <v>0</v>
      </c>
      <c r="AC119" s="746">
        <v>0</v>
      </c>
      <c r="AD119" s="746">
        <v>0</v>
      </c>
      <c r="AE119" s="746">
        <v>0</v>
      </c>
      <c r="AF119" s="746">
        <v>0</v>
      </c>
      <c r="AG119" s="746">
        <v>0</v>
      </c>
      <c r="AH119" s="746">
        <v>0</v>
      </c>
      <c r="AI119" s="746">
        <v>0</v>
      </c>
      <c r="AJ119" s="746">
        <v>0</v>
      </c>
      <c r="AK119" s="746">
        <v>0</v>
      </c>
      <c r="AL119" s="746">
        <v>0</v>
      </c>
      <c r="AM119" s="746">
        <v>0</v>
      </c>
      <c r="AN119" s="746">
        <v>0</v>
      </c>
      <c r="AO119" s="747">
        <v>0</v>
      </c>
      <c r="AP119" s="50"/>
      <c r="AQ119" s="745"/>
      <c r="AR119" s="746"/>
      <c r="AS119" s="746"/>
      <c r="AT119" s="746"/>
      <c r="AU119" s="746">
        <v>0</v>
      </c>
      <c r="AV119" s="746">
        <v>0</v>
      </c>
      <c r="AW119" s="746">
        <v>0</v>
      </c>
      <c r="AX119" s="746">
        <v>0</v>
      </c>
      <c r="AY119" s="746">
        <v>0</v>
      </c>
      <c r="AZ119" s="746">
        <v>0</v>
      </c>
      <c r="BA119" s="746">
        <v>0</v>
      </c>
      <c r="BB119" s="746">
        <v>0</v>
      </c>
      <c r="BC119" s="746">
        <v>0</v>
      </c>
      <c r="BD119" s="746">
        <v>0</v>
      </c>
      <c r="BE119" s="746">
        <v>0</v>
      </c>
      <c r="BF119" s="746">
        <v>0</v>
      </c>
      <c r="BG119" s="746">
        <v>0</v>
      </c>
      <c r="BH119" s="746">
        <v>0</v>
      </c>
      <c r="BI119" s="746">
        <v>0</v>
      </c>
      <c r="BJ119" s="746">
        <v>0</v>
      </c>
      <c r="BK119" s="746">
        <v>0</v>
      </c>
      <c r="BL119" s="746">
        <v>0</v>
      </c>
      <c r="BM119" s="746">
        <v>0</v>
      </c>
      <c r="BN119" s="746">
        <v>0</v>
      </c>
      <c r="BO119" s="746">
        <v>0</v>
      </c>
      <c r="BP119" s="746">
        <v>0</v>
      </c>
      <c r="BQ119" s="746">
        <v>0</v>
      </c>
      <c r="BR119" s="746">
        <v>0</v>
      </c>
      <c r="BS119" s="746">
        <v>0</v>
      </c>
      <c r="BT119" s="747">
        <v>0</v>
      </c>
      <c r="BU119" s="163"/>
    </row>
    <row r="120" spans="2:73">
      <c r="B120" s="744" t="s">
        <v>208</v>
      </c>
      <c r="C120" s="744" t="s">
        <v>756</v>
      </c>
      <c r="D120" s="744" t="s">
        <v>103</v>
      </c>
      <c r="E120" s="744" t="s">
        <v>754</v>
      </c>
      <c r="F120" s="744"/>
      <c r="G120" s="744"/>
      <c r="H120" s="744">
        <v>2015</v>
      </c>
      <c r="I120" s="643" t="s">
        <v>572</v>
      </c>
      <c r="J120" s="643" t="s">
        <v>578</v>
      </c>
      <c r="K120" s="50"/>
      <c r="L120" s="745"/>
      <c r="M120" s="746"/>
      <c r="N120" s="746"/>
      <c r="O120" s="746"/>
      <c r="P120" s="746">
        <v>0</v>
      </c>
      <c r="Q120" s="746">
        <v>0</v>
      </c>
      <c r="R120" s="746">
        <v>0</v>
      </c>
      <c r="S120" s="746">
        <v>0</v>
      </c>
      <c r="T120" s="746">
        <v>0</v>
      </c>
      <c r="U120" s="746">
        <v>0</v>
      </c>
      <c r="V120" s="746">
        <v>0</v>
      </c>
      <c r="W120" s="746">
        <v>0</v>
      </c>
      <c r="X120" s="746">
        <v>0</v>
      </c>
      <c r="Y120" s="746">
        <v>0</v>
      </c>
      <c r="Z120" s="746">
        <v>0</v>
      </c>
      <c r="AA120" s="746">
        <v>0</v>
      </c>
      <c r="AB120" s="746">
        <v>0</v>
      </c>
      <c r="AC120" s="746">
        <v>0</v>
      </c>
      <c r="AD120" s="746">
        <v>0</v>
      </c>
      <c r="AE120" s="746">
        <v>0</v>
      </c>
      <c r="AF120" s="746">
        <v>0</v>
      </c>
      <c r="AG120" s="746">
        <v>0</v>
      </c>
      <c r="AH120" s="746">
        <v>0</v>
      </c>
      <c r="AI120" s="746">
        <v>0</v>
      </c>
      <c r="AJ120" s="746">
        <v>0</v>
      </c>
      <c r="AK120" s="746">
        <v>0</v>
      </c>
      <c r="AL120" s="746">
        <v>0</v>
      </c>
      <c r="AM120" s="746">
        <v>0</v>
      </c>
      <c r="AN120" s="746">
        <v>0</v>
      </c>
      <c r="AO120" s="747">
        <v>0</v>
      </c>
      <c r="AP120" s="50"/>
      <c r="AQ120" s="745"/>
      <c r="AR120" s="746"/>
      <c r="AS120" s="746"/>
      <c r="AT120" s="746"/>
      <c r="AU120" s="746">
        <v>0</v>
      </c>
      <c r="AV120" s="746">
        <v>0</v>
      </c>
      <c r="AW120" s="746">
        <v>0</v>
      </c>
      <c r="AX120" s="746">
        <v>0</v>
      </c>
      <c r="AY120" s="746">
        <v>0</v>
      </c>
      <c r="AZ120" s="746">
        <v>0</v>
      </c>
      <c r="BA120" s="746">
        <v>0</v>
      </c>
      <c r="BB120" s="746">
        <v>0</v>
      </c>
      <c r="BC120" s="746">
        <v>0</v>
      </c>
      <c r="BD120" s="746">
        <v>0</v>
      </c>
      <c r="BE120" s="746">
        <v>0</v>
      </c>
      <c r="BF120" s="746">
        <v>0</v>
      </c>
      <c r="BG120" s="746">
        <v>0</v>
      </c>
      <c r="BH120" s="746">
        <v>0</v>
      </c>
      <c r="BI120" s="746">
        <v>0</v>
      </c>
      <c r="BJ120" s="746">
        <v>0</v>
      </c>
      <c r="BK120" s="746">
        <v>0</v>
      </c>
      <c r="BL120" s="746">
        <v>0</v>
      </c>
      <c r="BM120" s="746">
        <v>0</v>
      </c>
      <c r="BN120" s="746">
        <v>0</v>
      </c>
      <c r="BO120" s="746">
        <v>0</v>
      </c>
      <c r="BP120" s="746">
        <v>0</v>
      </c>
      <c r="BQ120" s="746">
        <v>0</v>
      </c>
      <c r="BR120" s="746">
        <v>0</v>
      </c>
      <c r="BS120" s="746">
        <v>0</v>
      </c>
      <c r="BT120" s="747">
        <v>0</v>
      </c>
    </row>
    <row r="121" spans="2:73" ht="15.6">
      <c r="B121" s="744" t="s">
        <v>208</v>
      </c>
      <c r="C121" s="744" t="s">
        <v>756</v>
      </c>
      <c r="D121" s="744" t="s">
        <v>100</v>
      </c>
      <c r="E121" s="744" t="s">
        <v>754</v>
      </c>
      <c r="F121" s="744" t="s">
        <v>776</v>
      </c>
      <c r="G121" s="744"/>
      <c r="H121" s="744">
        <v>2015</v>
      </c>
      <c r="I121" s="643" t="s">
        <v>573</v>
      </c>
      <c r="J121" s="643" t="s">
        <v>578</v>
      </c>
      <c r="K121" s="50"/>
      <c r="L121" s="745"/>
      <c r="M121" s="746"/>
      <c r="N121" s="746"/>
      <c r="O121" s="746"/>
      <c r="P121" s="746">
        <v>-4</v>
      </c>
      <c r="Q121" s="746">
        <v>-4</v>
      </c>
      <c r="R121" s="746">
        <v>-3</v>
      </c>
      <c r="S121" s="746">
        <v>-3</v>
      </c>
      <c r="T121" s="746">
        <v>-3</v>
      </c>
      <c r="U121" s="746">
        <v>-3</v>
      </c>
      <c r="V121" s="746">
        <v>2</v>
      </c>
      <c r="W121" s="746">
        <v>2</v>
      </c>
      <c r="X121" s="746">
        <v>2</v>
      </c>
      <c r="Y121" s="746">
        <v>0</v>
      </c>
      <c r="Z121" s="746">
        <v>-3</v>
      </c>
      <c r="AA121" s="746">
        <v>-3</v>
      </c>
      <c r="AB121" s="746">
        <v>-2</v>
      </c>
      <c r="AC121" s="746">
        <v>-2</v>
      </c>
      <c r="AD121" s="746">
        <v>-2</v>
      </c>
      <c r="AE121" s="746">
        <v>-2</v>
      </c>
      <c r="AF121" s="746">
        <v>-2</v>
      </c>
      <c r="AG121" s="746">
        <v>-2</v>
      </c>
      <c r="AH121" s="746">
        <v>-2</v>
      </c>
      <c r="AI121" s="746">
        <v>-2</v>
      </c>
      <c r="AJ121" s="746">
        <v>0</v>
      </c>
      <c r="AK121" s="746">
        <v>0</v>
      </c>
      <c r="AL121" s="746"/>
      <c r="AM121" s="746"/>
      <c r="AN121" s="746"/>
      <c r="AO121" s="747"/>
      <c r="AP121" s="50"/>
      <c r="AQ121" s="745"/>
      <c r="AR121" s="746"/>
      <c r="AS121" s="746"/>
      <c r="AT121" s="746"/>
      <c r="AU121" s="746">
        <v>-13610</v>
      </c>
      <c r="AV121" s="746">
        <v>-13610</v>
      </c>
      <c r="AW121" s="746">
        <v>-12812</v>
      </c>
      <c r="AX121" s="746">
        <v>-11195</v>
      </c>
      <c r="AY121" s="746">
        <v>-11195</v>
      </c>
      <c r="AZ121" s="746">
        <v>-11195</v>
      </c>
      <c r="BA121" s="746">
        <v>14247</v>
      </c>
      <c r="BB121" s="746">
        <v>14247</v>
      </c>
      <c r="BC121" s="746">
        <v>15822</v>
      </c>
      <c r="BD121" s="746">
        <v>8912</v>
      </c>
      <c r="BE121" s="746">
        <v>-10278</v>
      </c>
      <c r="BF121" s="746">
        <v>-11195</v>
      </c>
      <c r="BG121" s="746">
        <v>-6368</v>
      </c>
      <c r="BH121" s="746">
        <v>-6368</v>
      </c>
      <c r="BI121" s="746">
        <v>-6368</v>
      </c>
      <c r="BJ121" s="746">
        <v>-6368</v>
      </c>
      <c r="BK121" s="746">
        <v>-6368</v>
      </c>
      <c r="BL121" s="746">
        <v>-6368</v>
      </c>
      <c r="BM121" s="746">
        <v>-6368</v>
      </c>
      <c r="BN121" s="746">
        <v>-6368</v>
      </c>
      <c r="BO121" s="746"/>
      <c r="BP121" s="746"/>
      <c r="BQ121" s="746"/>
      <c r="BR121" s="746"/>
      <c r="BS121" s="746"/>
      <c r="BT121" s="747"/>
      <c r="BU121" s="163"/>
    </row>
    <row r="122" spans="2:73" ht="15.6">
      <c r="B122" s="744" t="s">
        <v>208</v>
      </c>
      <c r="C122" s="744" t="s">
        <v>756</v>
      </c>
      <c r="D122" s="744" t="s">
        <v>101</v>
      </c>
      <c r="E122" s="744" t="s">
        <v>754</v>
      </c>
      <c r="F122" s="744" t="s">
        <v>771</v>
      </c>
      <c r="G122" s="744"/>
      <c r="H122" s="744">
        <v>2015</v>
      </c>
      <c r="I122" s="643" t="s">
        <v>573</v>
      </c>
      <c r="J122" s="643" t="s">
        <v>578</v>
      </c>
      <c r="K122" s="50"/>
      <c r="L122" s="748"/>
      <c r="M122" s="749"/>
      <c r="N122" s="749"/>
      <c r="O122" s="749"/>
      <c r="P122" s="749">
        <v>-10</v>
      </c>
      <c r="Q122" s="749">
        <v>-2</v>
      </c>
      <c r="R122" s="749">
        <v>1</v>
      </c>
      <c r="S122" s="749">
        <v>2</v>
      </c>
      <c r="T122" s="749">
        <v>2</v>
      </c>
      <c r="U122" s="749">
        <v>2</v>
      </c>
      <c r="V122" s="749">
        <v>2</v>
      </c>
      <c r="W122" s="749">
        <v>2</v>
      </c>
      <c r="X122" s="749">
        <v>2</v>
      </c>
      <c r="Y122" s="749">
        <v>2</v>
      </c>
      <c r="Z122" s="749">
        <v>2</v>
      </c>
      <c r="AA122" s="749">
        <v>1</v>
      </c>
      <c r="AB122" s="749">
        <v>0</v>
      </c>
      <c r="AC122" s="749">
        <v>0</v>
      </c>
      <c r="AD122" s="749">
        <v>0</v>
      </c>
      <c r="AE122" s="749">
        <v>0</v>
      </c>
      <c r="AF122" s="749">
        <v>0</v>
      </c>
      <c r="AG122" s="749">
        <v>0</v>
      </c>
      <c r="AH122" s="749">
        <v>0</v>
      </c>
      <c r="AI122" s="749">
        <v>0</v>
      </c>
      <c r="AJ122" s="749">
        <v>0</v>
      </c>
      <c r="AK122" s="749">
        <v>0</v>
      </c>
      <c r="AL122" s="749"/>
      <c r="AM122" s="749"/>
      <c r="AN122" s="749"/>
      <c r="AO122" s="750"/>
      <c r="AP122" s="50"/>
      <c r="AQ122" s="748"/>
      <c r="AR122" s="749"/>
      <c r="AS122" s="749"/>
      <c r="AT122" s="749"/>
      <c r="AU122" s="749">
        <v>-43843</v>
      </c>
      <c r="AV122" s="749">
        <v>-7809</v>
      </c>
      <c r="AW122" s="749">
        <v>3390</v>
      </c>
      <c r="AX122" s="749">
        <v>10767</v>
      </c>
      <c r="AY122" s="749">
        <v>10767</v>
      </c>
      <c r="AZ122" s="749">
        <v>10767</v>
      </c>
      <c r="BA122" s="749">
        <v>10767</v>
      </c>
      <c r="BB122" s="749">
        <v>10767</v>
      </c>
      <c r="BC122" s="749">
        <v>10767</v>
      </c>
      <c r="BD122" s="749">
        <v>10767</v>
      </c>
      <c r="BE122" s="749">
        <v>10767</v>
      </c>
      <c r="BF122" s="749">
        <v>3888</v>
      </c>
      <c r="BG122" s="749">
        <v>0</v>
      </c>
      <c r="BH122" s="749">
        <v>0</v>
      </c>
      <c r="BI122" s="749">
        <v>0</v>
      </c>
      <c r="BJ122" s="749">
        <v>0</v>
      </c>
      <c r="BK122" s="749">
        <v>0</v>
      </c>
      <c r="BL122" s="749">
        <v>0</v>
      </c>
      <c r="BM122" s="749">
        <v>0</v>
      </c>
      <c r="BN122" s="749">
        <v>0</v>
      </c>
      <c r="BO122" s="749"/>
      <c r="BP122" s="749"/>
      <c r="BQ122" s="749"/>
      <c r="BR122" s="749"/>
      <c r="BS122" s="749"/>
      <c r="BT122" s="750"/>
      <c r="BU122" s="163"/>
    </row>
    <row r="123" spans="2:73">
      <c r="B123" s="744" t="s">
        <v>208</v>
      </c>
      <c r="C123" s="744" t="s">
        <v>753</v>
      </c>
      <c r="D123" s="744" t="s">
        <v>113</v>
      </c>
      <c r="E123" s="744" t="s">
        <v>754</v>
      </c>
      <c r="F123" s="744" t="s">
        <v>29</v>
      </c>
      <c r="G123" s="744"/>
      <c r="H123" s="744">
        <v>2016</v>
      </c>
      <c r="I123" s="643" t="s">
        <v>572</v>
      </c>
      <c r="J123" s="643" t="s">
        <v>585</v>
      </c>
      <c r="K123" s="50"/>
      <c r="L123" s="748"/>
      <c r="M123" s="749"/>
      <c r="N123" s="749"/>
      <c r="O123" s="749"/>
      <c r="P123" s="749"/>
      <c r="Q123" s="749">
        <v>18</v>
      </c>
      <c r="R123" s="749">
        <v>18</v>
      </c>
      <c r="S123" s="749">
        <v>18</v>
      </c>
      <c r="T123" s="749">
        <v>18</v>
      </c>
      <c r="U123" s="749">
        <v>18</v>
      </c>
      <c r="V123" s="749">
        <v>18</v>
      </c>
      <c r="W123" s="749">
        <v>18</v>
      </c>
      <c r="X123" s="749">
        <v>18</v>
      </c>
      <c r="Y123" s="749">
        <v>18</v>
      </c>
      <c r="Z123" s="749">
        <v>17</v>
      </c>
      <c r="AA123" s="749">
        <v>17</v>
      </c>
      <c r="AB123" s="749">
        <v>17</v>
      </c>
      <c r="AC123" s="749">
        <v>17</v>
      </c>
      <c r="AD123" s="749">
        <v>17</v>
      </c>
      <c r="AE123" s="749">
        <v>15</v>
      </c>
      <c r="AF123" s="749">
        <v>15</v>
      </c>
      <c r="AG123" s="749">
        <v>6</v>
      </c>
      <c r="AH123" s="749">
        <v>0</v>
      </c>
      <c r="AI123" s="749">
        <v>0</v>
      </c>
      <c r="AJ123" s="749">
        <v>0</v>
      </c>
      <c r="AK123" s="749">
        <v>0</v>
      </c>
      <c r="AL123" s="749">
        <v>0</v>
      </c>
      <c r="AM123" s="749">
        <v>0</v>
      </c>
      <c r="AN123" s="749">
        <v>0</v>
      </c>
      <c r="AO123" s="750">
        <v>0</v>
      </c>
      <c r="AP123" s="50"/>
      <c r="AQ123" s="748"/>
      <c r="AR123" s="749"/>
      <c r="AS123" s="749"/>
      <c r="AT123" s="749"/>
      <c r="AU123" s="749"/>
      <c r="AV123" s="749">
        <v>270246</v>
      </c>
      <c r="AW123" s="749">
        <v>270246</v>
      </c>
      <c r="AX123" s="749">
        <v>270246</v>
      </c>
      <c r="AY123" s="749">
        <v>270246</v>
      </c>
      <c r="AZ123" s="749">
        <v>270246</v>
      </c>
      <c r="BA123" s="749">
        <v>270246</v>
      </c>
      <c r="BB123" s="749">
        <v>270246</v>
      </c>
      <c r="BC123" s="749">
        <v>270211</v>
      </c>
      <c r="BD123" s="749">
        <v>270211</v>
      </c>
      <c r="BE123" s="749">
        <v>268909</v>
      </c>
      <c r="BF123" s="749">
        <v>265692</v>
      </c>
      <c r="BG123" s="749">
        <v>265541</v>
      </c>
      <c r="BH123" s="749">
        <v>265541</v>
      </c>
      <c r="BI123" s="749">
        <v>264125</v>
      </c>
      <c r="BJ123" s="749">
        <v>227245</v>
      </c>
      <c r="BK123" s="749">
        <v>227245</v>
      </c>
      <c r="BL123" s="749">
        <v>100572</v>
      </c>
      <c r="BM123" s="749">
        <v>0</v>
      </c>
      <c r="BN123" s="749">
        <v>0</v>
      </c>
      <c r="BO123" s="749">
        <v>0</v>
      </c>
      <c r="BP123" s="749">
        <v>0</v>
      </c>
      <c r="BQ123" s="749">
        <v>0</v>
      </c>
      <c r="BR123" s="749">
        <v>0</v>
      </c>
      <c r="BS123" s="749">
        <v>0</v>
      </c>
      <c r="BT123" s="750">
        <v>0</v>
      </c>
    </row>
    <row r="124" spans="2:73">
      <c r="B124" s="744" t="s">
        <v>208</v>
      </c>
      <c r="C124" s="744" t="s">
        <v>753</v>
      </c>
      <c r="D124" s="744" t="s">
        <v>779</v>
      </c>
      <c r="E124" s="744" t="s">
        <v>754</v>
      </c>
      <c r="F124" s="744" t="s">
        <v>29</v>
      </c>
      <c r="G124" s="744"/>
      <c r="H124" s="744">
        <v>2016</v>
      </c>
      <c r="I124" s="643" t="s">
        <v>572</v>
      </c>
      <c r="J124" s="643" t="s">
        <v>585</v>
      </c>
      <c r="K124" s="50"/>
      <c r="L124" s="748"/>
      <c r="M124" s="749"/>
      <c r="N124" s="749"/>
      <c r="O124" s="749"/>
      <c r="P124" s="749"/>
      <c r="Q124" s="749">
        <v>18</v>
      </c>
      <c r="R124" s="749">
        <v>18</v>
      </c>
      <c r="S124" s="749">
        <v>18</v>
      </c>
      <c r="T124" s="749">
        <v>18</v>
      </c>
      <c r="U124" s="749">
        <v>18</v>
      </c>
      <c r="V124" s="749">
        <v>18</v>
      </c>
      <c r="W124" s="749">
        <v>18</v>
      </c>
      <c r="X124" s="749">
        <v>18</v>
      </c>
      <c r="Y124" s="749">
        <v>18</v>
      </c>
      <c r="Z124" s="749">
        <v>18</v>
      </c>
      <c r="AA124" s="749">
        <v>18</v>
      </c>
      <c r="AB124" s="749">
        <v>18</v>
      </c>
      <c r="AC124" s="749">
        <v>18</v>
      </c>
      <c r="AD124" s="749">
        <v>18</v>
      </c>
      <c r="AE124" s="749">
        <v>18</v>
      </c>
      <c r="AF124" s="749">
        <v>18</v>
      </c>
      <c r="AG124" s="749">
        <v>18</v>
      </c>
      <c r="AH124" s="749">
        <v>18</v>
      </c>
      <c r="AI124" s="749">
        <v>17</v>
      </c>
      <c r="AJ124" s="749">
        <v>0</v>
      </c>
      <c r="AK124" s="749">
        <v>0</v>
      </c>
      <c r="AL124" s="749">
        <v>0</v>
      </c>
      <c r="AM124" s="749">
        <v>0</v>
      </c>
      <c r="AN124" s="749">
        <v>0</v>
      </c>
      <c r="AO124" s="750">
        <v>0</v>
      </c>
      <c r="AP124" s="50"/>
      <c r="AQ124" s="748"/>
      <c r="AR124" s="749"/>
      <c r="AS124" s="749"/>
      <c r="AT124" s="749"/>
      <c r="AU124" s="749"/>
      <c r="AV124" s="749">
        <v>64103</v>
      </c>
      <c r="AW124" s="749">
        <v>64103</v>
      </c>
      <c r="AX124" s="749">
        <v>64103</v>
      </c>
      <c r="AY124" s="749">
        <v>64103</v>
      </c>
      <c r="AZ124" s="749">
        <v>64103</v>
      </c>
      <c r="BA124" s="749">
        <v>64103</v>
      </c>
      <c r="BB124" s="749">
        <v>64103</v>
      </c>
      <c r="BC124" s="749">
        <v>64103</v>
      </c>
      <c r="BD124" s="749">
        <v>64103</v>
      </c>
      <c r="BE124" s="749">
        <v>64103</v>
      </c>
      <c r="BF124" s="749">
        <v>64103</v>
      </c>
      <c r="BG124" s="749">
        <v>64103</v>
      </c>
      <c r="BH124" s="749">
        <v>64103</v>
      </c>
      <c r="BI124" s="749">
        <v>64103</v>
      </c>
      <c r="BJ124" s="749">
        <v>64103</v>
      </c>
      <c r="BK124" s="749">
        <v>64103</v>
      </c>
      <c r="BL124" s="749">
        <v>64103</v>
      </c>
      <c r="BM124" s="749">
        <v>64103</v>
      </c>
      <c r="BN124" s="749">
        <v>63149</v>
      </c>
      <c r="BO124" s="749">
        <v>0</v>
      </c>
      <c r="BP124" s="749">
        <v>0</v>
      </c>
      <c r="BQ124" s="749">
        <v>0</v>
      </c>
      <c r="BR124" s="749">
        <v>0</v>
      </c>
      <c r="BS124" s="749">
        <v>0</v>
      </c>
      <c r="BT124" s="750">
        <v>0</v>
      </c>
    </row>
    <row r="125" spans="2:73">
      <c r="B125" s="744" t="s">
        <v>208</v>
      </c>
      <c r="C125" s="744" t="s">
        <v>756</v>
      </c>
      <c r="D125" s="744" t="s">
        <v>115</v>
      </c>
      <c r="E125" s="744" t="s">
        <v>754</v>
      </c>
      <c r="F125" s="744"/>
      <c r="G125" s="744"/>
      <c r="H125" s="744">
        <v>2016</v>
      </c>
      <c r="I125" s="643" t="s">
        <v>572</v>
      </c>
      <c r="J125" s="643" t="s">
        <v>585</v>
      </c>
      <c r="K125" s="50"/>
      <c r="L125" s="748"/>
      <c r="M125" s="749"/>
      <c r="N125" s="749"/>
      <c r="O125" s="749"/>
      <c r="P125" s="749"/>
      <c r="Q125" s="749">
        <v>0</v>
      </c>
      <c r="R125" s="749">
        <v>0</v>
      </c>
      <c r="S125" s="749">
        <v>0</v>
      </c>
      <c r="T125" s="749">
        <v>0</v>
      </c>
      <c r="U125" s="749">
        <v>0</v>
      </c>
      <c r="V125" s="749">
        <v>0</v>
      </c>
      <c r="W125" s="749">
        <v>0</v>
      </c>
      <c r="X125" s="749">
        <v>0</v>
      </c>
      <c r="Y125" s="749">
        <v>0</v>
      </c>
      <c r="Z125" s="749">
        <v>0</v>
      </c>
      <c r="AA125" s="749">
        <v>0</v>
      </c>
      <c r="AB125" s="749">
        <v>0</v>
      </c>
      <c r="AC125" s="749">
        <v>0</v>
      </c>
      <c r="AD125" s="749">
        <v>0</v>
      </c>
      <c r="AE125" s="749">
        <v>0</v>
      </c>
      <c r="AF125" s="749">
        <v>0</v>
      </c>
      <c r="AG125" s="749">
        <v>0</v>
      </c>
      <c r="AH125" s="749">
        <v>0</v>
      </c>
      <c r="AI125" s="749">
        <v>0</v>
      </c>
      <c r="AJ125" s="749">
        <v>0</v>
      </c>
      <c r="AK125" s="749">
        <v>0</v>
      </c>
      <c r="AL125" s="749">
        <v>0</v>
      </c>
      <c r="AM125" s="749">
        <v>0</v>
      </c>
      <c r="AN125" s="749">
        <v>0</v>
      </c>
      <c r="AO125" s="750">
        <v>0</v>
      </c>
      <c r="AP125" s="50"/>
      <c r="AQ125" s="748"/>
      <c r="AR125" s="749"/>
      <c r="AS125" s="749"/>
      <c r="AT125" s="749"/>
      <c r="AU125" s="749"/>
      <c r="AV125" s="749">
        <v>0</v>
      </c>
      <c r="AW125" s="749">
        <v>0</v>
      </c>
      <c r="AX125" s="749">
        <v>0</v>
      </c>
      <c r="AY125" s="749">
        <v>0</v>
      </c>
      <c r="AZ125" s="749">
        <v>0</v>
      </c>
      <c r="BA125" s="749">
        <v>0</v>
      </c>
      <c r="BB125" s="749">
        <v>0</v>
      </c>
      <c r="BC125" s="749">
        <v>0</v>
      </c>
      <c r="BD125" s="749">
        <v>0</v>
      </c>
      <c r="BE125" s="749">
        <v>0</v>
      </c>
      <c r="BF125" s="749">
        <v>0</v>
      </c>
      <c r="BG125" s="749">
        <v>0</v>
      </c>
      <c r="BH125" s="749">
        <v>0</v>
      </c>
      <c r="BI125" s="749">
        <v>0</v>
      </c>
      <c r="BJ125" s="749">
        <v>0</v>
      </c>
      <c r="BK125" s="749">
        <v>0</v>
      </c>
      <c r="BL125" s="749">
        <v>0</v>
      </c>
      <c r="BM125" s="749">
        <v>0</v>
      </c>
      <c r="BN125" s="749">
        <v>0</v>
      </c>
      <c r="BO125" s="749">
        <v>0</v>
      </c>
      <c r="BP125" s="749">
        <v>0</v>
      </c>
      <c r="BQ125" s="749">
        <v>0</v>
      </c>
      <c r="BR125" s="749">
        <v>0</v>
      </c>
      <c r="BS125" s="749">
        <v>0</v>
      </c>
      <c r="BT125" s="750">
        <v>0</v>
      </c>
    </row>
    <row r="126" spans="2:73">
      <c r="B126" s="744" t="s">
        <v>208</v>
      </c>
      <c r="C126" s="744" t="s">
        <v>763</v>
      </c>
      <c r="D126" s="744" t="s">
        <v>116</v>
      </c>
      <c r="E126" s="744" t="s">
        <v>754</v>
      </c>
      <c r="F126" s="744"/>
      <c r="G126" s="744"/>
      <c r="H126" s="744">
        <v>2016</v>
      </c>
      <c r="I126" s="643" t="s">
        <v>572</v>
      </c>
      <c r="J126" s="643" t="s">
        <v>585</v>
      </c>
      <c r="K126" s="50"/>
      <c r="L126" s="748"/>
      <c r="M126" s="749"/>
      <c r="N126" s="749"/>
      <c r="O126" s="749"/>
      <c r="P126" s="749"/>
      <c r="Q126" s="749">
        <v>0</v>
      </c>
      <c r="R126" s="749">
        <v>0</v>
      </c>
      <c r="S126" s="749">
        <v>0</v>
      </c>
      <c r="T126" s="749">
        <v>0</v>
      </c>
      <c r="U126" s="749">
        <v>0</v>
      </c>
      <c r="V126" s="749">
        <v>0</v>
      </c>
      <c r="W126" s="749">
        <v>0</v>
      </c>
      <c r="X126" s="749">
        <v>0</v>
      </c>
      <c r="Y126" s="749">
        <v>0</v>
      </c>
      <c r="Z126" s="749">
        <v>0</v>
      </c>
      <c r="AA126" s="749">
        <v>0</v>
      </c>
      <c r="AB126" s="749">
        <v>0</v>
      </c>
      <c r="AC126" s="749">
        <v>0</v>
      </c>
      <c r="AD126" s="749">
        <v>0</v>
      </c>
      <c r="AE126" s="749">
        <v>0</v>
      </c>
      <c r="AF126" s="749">
        <v>0</v>
      </c>
      <c r="AG126" s="749">
        <v>0</v>
      </c>
      <c r="AH126" s="749">
        <v>0</v>
      </c>
      <c r="AI126" s="749">
        <v>0</v>
      </c>
      <c r="AJ126" s="749">
        <v>0</v>
      </c>
      <c r="AK126" s="749">
        <v>0</v>
      </c>
      <c r="AL126" s="749">
        <v>0</v>
      </c>
      <c r="AM126" s="749">
        <v>0</v>
      </c>
      <c r="AN126" s="749">
        <v>0</v>
      </c>
      <c r="AO126" s="750">
        <v>0</v>
      </c>
      <c r="AP126" s="50"/>
      <c r="AQ126" s="748"/>
      <c r="AR126" s="749"/>
      <c r="AS126" s="749"/>
      <c r="AT126" s="749"/>
      <c r="AU126" s="749"/>
      <c r="AV126" s="749">
        <v>0</v>
      </c>
      <c r="AW126" s="749">
        <v>0</v>
      </c>
      <c r="AX126" s="749">
        <v>0</v>
      </c>
      <c r="AY126" s="749">
        <v>0</v>
      </c>
      <c r="AZ126" s="749">
        <v>0</v>
      </c>
      <c r="BA126" s="749">
        <v>0</v>
      </c>
      <c r="BB126" s="749">
        <v>0</v>
      </c>
      <c r="BC126" s="749">
        <v>0</v>
      </c>
      <c r="BD126" s="749">
        <v>0</v>
      </c>
      <c r="BE126" s="749">
        <v>0</v>
      </c>
      <c r="BF126" s="749">
        <v>0</v>
      </c>
      <c r="BG126" s="749">
        <v>0</v>
      </c>
      <c r="BH126" s="749">
        <v>0</v>
      </c>
      <c r="BI126" s="749">
        <v>0</v>
      </c>
      <c r="BJ126" s="749">
        <v>0</v>
      </c>
      <c r="BK126" s="749">
        <v>0</v>
      </c>
      <c r="BL126" s="749">
        <v>0</v>
      </c>
      <c r="BM126" s="749">
        <v>0</v>
      </c>
      <c r="BN126" s="749">
        <v>0</v>
      </c>
      <c r="BO126" s="749">
        <v>0</v>
      </c>
      <c r="BP126" s="749">
        <v>0</v>
      </c>
      <c r="BQ126" s="749">
        <v>0</v>
      </c>
      <c r="BR126" s="749">
        <v>0</v>
      </c>
      <c r="BS126" s="749">
        <v>0</v>
      </c>
      <c r="BT126" s="750">
        <v>0</v>
      </c>
    </row>
    <row r="127" spans="2:73">
      <c r="B127" s="744" t="s">
        <v>208</v>
      </c>
      <c r="C127" s="744" t="s">
        <v>756</v>
      </c>
      <c r="D127" s="744" t="s">
        <v>117</v>
      </c>
      <c r="E127" s="744" t="s">
        <v>754</v>
      </c>
      <c r="F127" s="744"/>
      <c r="G127" s="744"/>
      <c r="H127" s="744">
        <v>2016</v>
      </c>
      <c r="I127" s="643" t="s">
        <v>572</v>
      </c>
      <c r="J127" s="643" t="s">
        <v>585</v>
      </c>
      <c r="K127" s="50"/>
      <c r="L127" s="748"/>
      <c r="M127" s="749"/>
      <c r="N127" s="749"/>
      <c r="O127" s="749"/>
      <c r="P127" s="749"/>
      <c r="Q127" s="749">
        <v>0</v>
      </c>
      <c r="R127" s="749">
        <v>0</v>
      </c>
      <c r="S127" s="749">
        <v>0</v>
      </c>
      <c r="T127" s="749">
        <v>0</v>
      </c>
      <c r="U127" s="749">
        <v>0</v>
      </c>
      <c r="V127" s="749">
        <v>0</v>
      </c>
      <c r="W127" s="749">
        <v>0</v>
      </c>
      <c r="X127" s="749">
        <v>0</v>
      </c>
      <c r="Y127" s="749">
        <v>0</v>
      </c>
      <c r="Z127" s="749">
        <v>0</v>
      </c>
      <c r="AA127" s="749">
        <v>0</v>
      </c>
      <c r="AB127" s="749">
        <v>0</v>
      </c>
      <c r="AC127" s="749">
        <v>0</v>
      </c>
      <c r="AD127" s="749">
        <v>0</v>
      </c>
      <c r="AE127" s="749">
        <v>0</v>
      </c>
      <c r="AF127" s="749">
        <v>0</v>
      </c>
      <c r="AG127" s="749">
        <v>0</v>
      </c>
      <c r="AH127" s="749">
        <v>0</v>
      </c>
      <c r="AI127" s="749">
        <v>0</v>
      </c>
      <c r="AJ127" s="749">
        <v>0</v>
      </c>
      <c r="AK127" s="749">
        <v>0</v>
      </c>
      <c r="AL127" s="749">
        <v>0</v>
      </c>
      <c r="AM127" s="749">
        <v>0</v>
      </c>
      <c r="AN127" s="749">
        <v>0</v>
      </c>
      <c r="AO127" s="750">
        <v>0</v>
      </c>
      <c r="AP127" s="50"/>
      <c r="AQ127" s="748"/>
      <c r="AR127" s="749"/>
      <c r="AS127" s="749"/>
      <c r="AT127" s="749"/>
      <c r="AU127" s="749"/>
      <c r="AV127" s="749">
        <v>0</v>
      </c>
      <c r="AW127" s="749">
        <v>0</v>
      </c>
      <c r="AX127" s="749">
        <v>0</v>
      </c>
      <c r="AY127" s="749">
        <v>0</v>
      </c>
      <c r="AZ127" s="749">
        <v>0</v>
      </c>
      <c r="BA127" s="749">
        <v>0</v>
      </c>
      <c r="BB127" s="749">
        <v>0</v>
      </c>
      <c r="BC127" s="749">
        <v>0</v>
      </c>
      <c r="BD127" s="749">
        <v>0</v>
      </c>
      <c r="BE127" s="749">
        <v>0</v>
      </c>
      <c r="BF127" s="749">
        <v>0</v>
      </c>
      <c r="BG127" s="749">
        <v>0</v>
      </c>
      <c r="BH127" s="749">
        <v>0</v>
      </c>
      <c r="BI127" s="749">
        <v>0</v>
      </c>
      <c r="BJ127" s="749">
        <v>0</v>
      </c>
      <c r="BK127" s="749">
        <v>0</v>
      </c>
      <c r="BL127" s="749">
        <v>0</v>
      </c>
      <c r="BM127" s="749">
        <v>0</v>
      </c>
      <c r="BN127" s="749">
        <v>0</v>
      </c>
      <c r="BO127" s="749">
        <v>0</v>
      </c>
      <c r="BP127" s="749">
        <v>0</v>
      </c>
      <c r="BQ127" s="749">
        <v>0</v>
      </c>
      <c r="BR127" s="749">
        <v>0</v>
      </c>
      <c r="BS127" s="749">
        <v>0</v>
      </c>
      <c r="BT127" s="750">
        <v>0</v>
      </c>
    </row>
    <row r="128" spans="2:73">
      <c r="B128" s="744" t="s">
        <v>208</v>
      </c>
      <c r="C128" s="744" t="s">
        <v>756</v>
      </c>
      <c r="D128" s="744" t="s">
        <v>118</v>
      </c>
      <c r="E128" s="744" t="s">
        <v>754</v>
      </c>
      <c r="F128" s="744" t="s">
        <v>780</v>
      </c>
      <c r="G128" s="744"/>
      <c r="H128" s="744">
        <v>2016</v>
      </c>
      <c r="I128" s="643" t="s">
        <v>572</v>
      </c>
      <c r="J128" s="643" t="s">
        <v>585</v>
      </c>
      <c r="K128" s="50"/>
      <c r="L128" s="748"/>
      <c r="M128" s="749"/>
      <c r="N128" s="749"/>
      <c r="O128" s="749"/>
      <c r="P128" s="749"/>
      <c r="Q128" s="749">
        <v>13</v>
      </c>
      <c r="R128" s="749">
        <v>13</v>
      </c>
      <c r="S128" s="749">
        <v>13</v>
      </c>
      <c r="T128" s="749">
        <v>13</v>
      </c>
      <c r="U128" s="749">
        <v>13</v>
      </c>
      <c r="V128" s="749">
        <v>13</v>
      </c>
      <c r="W128" s="749">
        <v>13</v>
      </c>
      <c r="X128" s="749">
        <v>13</v>
      </c>
      <c r="Y128" s="749">
        <v>13</v>
      </c>
      <c r="Z128" s="749">
        <v>13</v>
      </c>
      <c r="AA128" s="749">
        <v>13</v>
      </c>
      <c r="AB128" s="749">
        <v>8</v>
      </c>
      <c r="AC128" s="749">
        <v>0</v>
      </c>
      <c r="AD128" s="749">
        <v>0</v>
      </c>
      <c r="AE128" s="749">
        <v>0</v>
      </c>
      <c r="AF128" s="749">
        <v>0</v>
      </c>
      <c r="AG128" s="749">
        <v>0</v>
      </c>
      <c r="AH128" s="749">
        <v>0</v>
      </c>
      <c r="AI128" s="749">
        <v>0</v>
      </c>
      <c r="AJ128" s="749">
        <v>0</v>
      </c>
      <c r="AK128" s="749">
        <v>0</v>
      </c>
      <c r="AL128" s="749">
        <v>0</v>
      </c>
      <c r="AM128" s="749">
        <v>0</v>
      </c>
      <c r="AN128" s="749">
        <v>0</v>
      </c>
      <c r="AO128" s="750">
        <v>0</v>
      </c>
      <c r="AP128" s="50"/>
      <c r="AQ128" s="748"/>
      <c r="AR128" s="749"/>
      <c r="AS128" s="749"/>
      <c r="AT128" s="749"/>
      <c r="AU128" s="749"/>
      <c r="AV128" s="749">
        <v>208227</v>
      </c>
      <c r="AW128" s="749">
        <v>205663</v>
      </c>
      <c r="AX128" s="749">
        <v>205663</v>
      </c>
      <c r="AY128" s="749">
        <v>205663</v>
      </c>
      <c r="AZ128" s="749">
        <v>205663</v>
      </c>
      <c r="BA128" s="749">
        <v>205663</v>
      </c>
      <c r="BB128" s="749">
        <v>205663</v>
      </c>
      <c r="BC128" s="749">
        <v>205663</v>
      </c>
      <c r="BD128" s="749">
        <v>205663</v>
      </c>
      <c r="BE128" s="749">
        <v>205663</v>
      </c>
      <c r="BF128" s="749">
        <v>202619</v>
      </c>
      <c r="BG128" s="749">
        <v>180492</v>
      </c>
      <c r="BH128" s="749">
        <v>0</v>
      </c>
      <c r="BI128" s="749">
        <v>0</v>
      </c>
      <c r="BJ128" s="749">
        <v>0</v>
      </c>
      <c r="BK128" s="749">
        <v>0</v>
      </c>
      <c r="BL128" s="749">
        <v>0</v>
      </c>
      <c r="BM128" s="749">
        <v>0</v>
      </c>
      <c r="BN128" s="749">
        <v>0</v>
      </c>
      <c r="BO128" s="749">
        <v>0</v>
      </c>
      <c r="BP128" s="749">
        <v>0</v>
      </c>
      <c r="BQ128" s="749">
        <v>0</v>
      </c>
      <c r="BR128" s="749">
        <v>0</v>
      </c>
      <c r="BS128" s="749">
        <v>0</v>
      </c>
      <c r="BT128" s="750">
        <v>0</v>
      </c>
    </row>
    <row r="129" spans="2:72">
      <c r="B129" s="744" t="s">
        <v>208</v>
      </c>
      <c r="C129" s="744" t="s">
        <v>756</v>
      </c>
      <c r="D129" s="744" t="s">
        <v>119</v>
      </c>
      <c r="E129" s="744" t="s">
        <v>754</v>
      </c>
      <c r="F129" s="744" t="s">
        <v>776</v>
      </c>
      <c r="G129" s="744"/>
      <c r="H129" s="744">
        <v>2016</v>
      </c>
      <c r="I129" s="643" t="s">
        <v>572</v>
      </c>
      <c r="J129" s="643" t="s">
        <v>585</v>
      </c>
      <c r="K129" s="50"/>
      <c r="L129" s="748"/>
      <c r="M129" s="749"/>
      <c r="N129" s="749"/>
      <c r="O129" s="749"/>
      <c r="P129" s="749"/>
      <c r="Q129" s="749">
        <v>7</v>
      </c>
      <c r="R129" s="749">
        <v>7</v>
      </c>
      <c r="S129" s="749">
        <v>7</v>
      </c>
      <c r="T129" s="749">
        <v>6</v>
      </c>
      <c r="U129" s="749">
        <v>6</v>
      </c>
      <c r="V129" s="749">
        <v>5</v>
      </c>
      <c r="W129" s="749">
        <v>4</v>
      </c>
      <c r="X129" s="749">
        <v>4</v>
      </c>
      <c r="Y129" s="749">
        <v>4</v>
      </c>
      <c r="Z129" s="749">
        <v>3</v>
      </c>
      <c r="AA129" s="749">
        <v>2</v>
      </c>
      <c r="AB129" s="749">
        <v>1</v>
      </c>
      <c r="AC129" s="749">
        <v>0</v>
      </c>
      <c r="AD129" s="749">
        <v>0</v>
      </c>
      <c r="AE129" s="749">
        <v>0</v>
      </c>
      <c r="AF129" s="749">
        <v>0</v>
      </c>
      <c r="AG129" s="749">
        <v>0</v>
      </c>
      <c r="AH129" s="749">
        <v>0</v>
      </c>
      <c r="AI129" s="749">
        <v>0</v>
      </c>
      <c r="AJ129" s="749">
        <v>0</v>
      </c>
      <c r="AK129" s="749">
        <v>0</v>
      </c>
      <c r="AL129" s="749">
        <v>0</v>
      </c>
      <c r="AM129" s="749">
        <v>0</v>
      </c>
      <c r="AN129" s="749">
        <v>0</v>
      </c>
      <c r="AO129" s="750">
        <v>0</v>
      </c>
      <c r="AP129" s="50"/>
      <c r="AQ129" s="748"/>
      <c r="AR129" s="749"/>
      <c r="AS129" s="749"/>
      <c r="AT129" s="749"/>
      <c r="AU129" s="749"/>
      <c r="AV129" s="749">
        <v>34968</v>
      </c>
      <c r="AW129" s="749">
        <v>34968</v>
      </c>
      <c r="AX129" s="749">
        <v>34373</v>
      </c>
      <c r="AY129" s="749">
        <v>30951</v>
      </c>
      <c r="AZ129" s="749">
        <v>30951</v>
      </c>
      <c r="BA129" s="749">
        <v>17867</v>
      </c>
      <c r="BB129" s="749">
        <v>15822</v>
      </c>
      <c r="BC129" s="749">
        <v>15822</v>
      </c>
      <c r="BD129" s="749">
        <v>15082</v>
      </c>
      <c r="BE129" s="749">
        <v>9914</v>
      </c>
      <c r="BF129" s="749">
        <v>5883</v>
      </c>
      <c r="BG129" s="749">
        <v>2941</v>
      </c>
      <c r="BH129" s="749">
        <v>0</v>
      </c>
      <c r="BI129" s="749">
        <v>0</v>
      </c>
      <c r="BJ129" s="749">
        <v>0</v>
      </c>
      <c r="BK129" s="749">
        <v>0</v>
      </c>
      <c r="BL129" s="749">
        <v>0</v>
      </c>
      <c r="BM129" s="749">
        <v>0</v>
      </c>
      <c r="BN129" s="749">
        <v>0</v>
      </c>
      <c r="BO129" s="749">
        <v>0</v>
      </c>
      <c r="BP129" s="749">
        <v>0</v>
      </c>
      <c r="BQ129" s="749">
        <v>0</v>
      </c>
      <c r="BR129" s="749">
        <v>0</v>
      </c>
      <c r="BS129" s="749">
        <v>0</v>
      </c>
      <c r="BT129" s="750">
        <v>0</v>
      </c>
    </row>
    <row r="130" spans="2:72">
      <c r="B130" s="744" t="s">
        <v>208</v>
      </c>
      <c r="C130" s="744" t="s">
        <v>756</v>
      </c>
      <c r="D130" s="744" t="s">
        <v>120</v>
      </c>
      <c r="E130" s="744" t="s">
        <v>754</v>
      </c>
      <c r="F130" s="744"/>
      <c r="G130" s="744"/>
      <c r="H130" s="744">
        <v>2016</v>
      </c>
      <c r="I130" s="643" t="s">
        <v>572</v>
      </c>
      <c r="J130" s="643" t="s">
        <v>585</v>
      </c>
      <c r="K130" s="50"/>
      <c r="L130" s="748"/>
      <c r="M130" s="749"/>
      <c r="N130" s="749"/>
      <c r="O130" s="749"/>
      <c r="P130" s="749"/>
      <c r="Q130" s="749">
        <v>0</v>
      </c>
      <c r="R130" s="749">
        <v>0</v>
      </c>
      <c r="S130" s="749">
        <v>0</v>
      </c>
      <c r="T130" s="749">
        <v>0</v>
      </c>
      <c r="U130" s="749">
        <v>0</v>
      </c>
      <c r="V130" s="749">
        <v>0</v>
      </c>
      <c r="W130" s="749">
        <v>0</v>
      </c>
      <c r="X130" s="749">
        <v>0</v>
      </c>
      <c r="Y130" s="749">
        <v>0</v>
      </c>
      <c r="Z130" s="749">
        <v>0</v>
      </c>
      <c r="AA130" s="749">
        <v>0</v>
      </c>
      <c r="AB130" s="749">
        <v>0</v>
      </c>
      <c r="AC130" s="749">
        <v>0</v>
      </c>
      <c r="AD130" s="749">
        <v>0</v>
      </c>
      <c r="AE130" s="749">
        <v>0</v>
      </c>
      <c r="AF130" s="749">
        <v>0</v>
      </c>
      <c r="AG130" s="749">
        <v>0</v>
      </c>
      <c r="AH130" s="749">
        <v>0</v>
      </c>
      <c r="AI130" s="749">
        <v>0</v>
      </c>
      <c r="AJ130" s="749">
        <v>0</v>
      </c>
      <c r="AK130" s="749">
        <v>0</v>
      </c>
      <c r="AL130" s="749">
        <v>0</v>
      </c>
      <c r="AM130" s="749">
        <v>0</v>
      </c>
      <c r="AN130" s="749">
        <v>0</v>
      </c>
      <c r="AO130" s="750">
        <v>0</v>
      </c>
      <c r="AP130" s="50"/>
      <c r="AQ130" s="748"/>
      <c r="AR130" s="749"/>
      <c r="AS130" s="749"/>
      <c r="AT130" s="749"/>
      <c r="AU130" s="749"/>
      <c r="AV130" s="749">
        <v>0</v>
      </c>
      <c r="AW130" s="749">
        <v>0</v>
      </c>
      <c r="AX130" s="749">
        <v>0</v>
      </c>
      <c r="AY130" s="749">
        <v>0</v>
      </c>
      <c r="AZ130" s="749">
        <v>0</v>
      </c>
      <c r="BA130" s="749">
        <v>0</v>
      </c>
      <c r="BB130" s="749">
        <v>0</v>
      </c>
      <c r="BC130" s="749">
        <v>0</v>
      </c>
      <c r="BD130" s="749">
        <v>0</v>
      </c>
      <c r="BE130" s="749">
        <v>0</v>
      </c>
      <c r="BF130" s="749">
        <v>0</v>
      </c>
      <c r="BG130" s="749">
        <v>0</v>
      </c>
      <c r="BH130" s="749">
        <v>0</v>
      </c>
      <c r="BI130" s="749">
        <v>0</v>
      </c>
      <c r="BJ130" s="749">
        <v>0</v>
      </c>
      <c r="BK130" s="749">
        <v>0</v>
      </c>
      <c r="BL130" s="749">
        <v>0</v>
      </c>
      <c r="BM130" s="749">
        <v>0</v>
      </c>
      <c r="BN130" s="749">
        <v>0</v>
      </c>
      <c r="BO130" s="749">
        <v>0</v>
      </c>
      <c r="BP130" s="749">
        <v>0</v>
      </c>
      <c r="BQ130" s="749">
        <v>0</v>
      </c>
      <c r="BR130" s="749">
        <v>0</v>
      </c>
      <c r="BS130" s="749">
        <v>0</v>
      </c>
      <c r="BT130" s="750">
        <v>0</v>
      </c>
    </row>
    <row r="131" spans="2:72">
      <c r="B131" s="744" t="s">
        <v>208</v>
      </c>
      <c r="C131" s="744" t="s">
        <v>756</v>
      </c>
      <c r="D131" s="744" t="s">
        <v>121</v>
      </c>
      <c r="E131" s="744" t="s">
        <v>754</v>
      </c>
      <c r="F131" s="744"/>
      <c r="G131" s="744"/>
      <c r="H131" s="744">
        <v>2016</v>
      </c>
      <c r="I131" s="643" t="s">
        <v>572</v>
      </c>
      <c r="J131" s="643" t="s">
        <v>585</v>
      </c>
      <c r="K131" s="50"/>
      <c r="L131" s="748"/>
      <c r="M131" s="749"/>
      <c r="N131" s="749"/>
      <c r="O131" s="749"/>
      <c r="P131" s="749"/>
      <c r="Q131" s="749">
        <v>0</v>
      </c>
      <c r="R131" s="749">
        <v>0</v>
      </c>
      <c r="S131" s="749">
        <v>0</v>
      </c>
      <c r="T131" s="749">
        <v>0</v>
      </c>
      <c r="U131" s="749">
        <v>0</v>
      </c>
      <c r="V131" s="749">
        <v>0</v>
      </c>
      <c r="W131" s="749">
        <v>0</v>
      </c>
      <c r="X131" s="749">
        <v>0</v>
      </c>
      <c r="Y131" s="749">
        <v>0</v>
      </c>
      <c r="Z131" s="749">
        <v>0</v>
      </c>
      <c r="AA131" s="749">
        <v>0</v>
      </c>
      <c r="AB131" s="749">
        <v>0</v>
      </c>
      <c r="AC131" s="749">
        <v>0</v>
      </c>
      <c r="AD131" s="749">
        <v>0</v>
      </c>
      <c r="AE131" s="749">
        <v>0</v>
      </c>
      <c r="AF131" s="749">
        <v>0</v>
      </c>
      <c r="AG131" s="749">
        <v>0</v>
      </c>
      <c r="AH131" s="749">
        <v>0</v>
      </c>
      <c r="AI131" s="749">
        <v>0</v>
      </c>
      <c r="AJ131" s="749">
        <v>0</v>
      </c>
      <c r="AK131" s="749">
        <v>0</v>
      </c>
      <c r="AL131" s="749">
        <v>0</v>
      </c>
      <c r="AM131" s="749">
        <v>0</v>
      </c>
      <c r="AN131" s="749">
        <v>0</v>
      </c>
      <c r="AO131" s="750">
        <v>0</v>
      </c>
      <c r="AP131" s="50"/>
      <c r="AQ131" s="748"/>
      <c r="AR131" s="749"/>
      <c r="AS131" s="749"/>
      <c r="AT131" s="749"/>
      <c r="AU131" s="749"/>
      <c r="AV131" s="749">
        <v>0</v>
      </c>
      <c r="AW131" s="749">
        <v>0</v>
      </c>
      <c r="AX131" s="749">
        <v>0</v>
      </c>
      <c r="AY131" s="749">
        <v>0</v>
      </c>
      <c r="AZ131" s="749">
        <v>0</v>
      </c>
      <c r="BA131" s="749">
        <v>0</v>
      </c>
      <c r="BB131" s="749">
        <v>0</v>
      </c>
      <c r="BC131" s="749">
        <v>0</v>
      </c>
      <c r="BD131" s="749">
        <v>0</v>
      </c>
      <c r="BE131" s="749">
        <v>0</v>
      </c>
      <c r="BF131" s="749">
        <v>0</v>
      </c>
      <c r="BG131" s="749">
        <v>0</v>
      </c>
      <c r="BH131" s="749">
        <v>0</v>
      </c>
      <c r="BI131" s="749">
        <v>0</v>
      </c>
      <c r="BJ131" s="749">
        <v>0</v>
      </c>
      <c r="BK131" s="749">
        <v>0</v>
      </c>
      <c r="BL131" s="749">
        <v>0</v>
      </c>
      <c r="BM131" s="749">
        <v>0</v>
      </c>
      <c r="BN131" s="749">
        <v>0</v>
      </c>
      <c r="BO131" s="749">
        <v>0</v>
      </c>
      <c r="BP131" s="749">
        <v>0</v>
      </c>
      <c r="BQ131" s="749">
        <v>0</v>
      </c>
      <c r="BR131" s="749">
        <v>0</v>
      </c>
      <c r="BS131" s="749">
        <v>0</v>
      </c>
      <c r="BT131" s="750">
        <v>0</v>
      </c>
    </row>
    <row r="132" spans="2:72">
      <c r="B132" s="744" t="s">
        <v>208</v>
      </c>
      <c r="C132" s="744" t="s">
        <v>756</v>
      </c>
      <c r="D132" s="744" t="s">
        <v>122</v>
      </c>
      <c r="E132" s="744" t="s">
        <v>754</v>
      </c>
      <c r="F132" s="744"/>
      <c r="G132" s="744"/>
      <c r="H132" s="744">
        <v>2016</v>
      </c>
      <c r="I132" s="643" t="s">
        <v>572</v>
      </c>
      <c r="J132" s="643" t="s">
        <v>585</v>
      </c>
      <c r="K132" s="50"/>
      <c r="L132" s="748"/>
      <c r="M132" s="749"/>
      <c r="N132" s="749"/>
      <c r="O132" s="749"/>
      <c r="P132" s="749"/>
      <c r="Q132" s="749">
        <v>0</v>
      </c>
      <c r="R132" s="749">
        <v>0</v>
      </c>
      <c r="S132" s="749">
        <v>0</v>
      </c>
      <c r="T132" s="749">
        <v>0</v>
      </c>
      <c r="U132" s="749">
        <v>0</v>
      </c>
      <c r="V132" s="749">
        <v>0</v>
      </c>
      <c r="W132" s="749">
        <v>0</v>
      </c>
      <c r="X132" s="749">
        <v>0</v>
      </c>
      <c r="Y132" s="749">
        <v>0</v>
      </c>
      <c r="Z132" s="749">
        <v>0</v>
      </c>
      <c r="AA132" s="749">
        <v>0</v>
      </c>
      <c r="AB132" s="749">
        <v>0</v>
      </c>
      <c r="AC132" s="749">
        <v>0</v>
      </c>
      <c r="AD132" s="749">
        <v>0</v>
      </c>
      <c r="AE132" s="749">
        <v>0</v>
      </c>
      <c r="AF132" s="749">
        <v>0</v>
      </c>
      <c r="AG132" s="749">
        <v>0</v>
      </c>
      <c r="AH132" s="749">
        <v>0</v>
      </c>
      <c r="AI132" s="749">
        <v>0</v>
      </c>
      <c r="AJ132" s="749">
        <v>0</v>
      </c>
      <c r="AK132" s="749">
        <v>0</v>
      </c>
      <c r="AL132" s="749">
        <v>0</v>
      </c>
      <c r="AM132" s="749">
        <v>0</v>
      </c>
      <c r="AN132" s="749">
        <v>0</v>
      </c>
      <c r="AO132" s="750">
        <v>0</v>
      </c>
      <c r="AP132" s="50"/>
      <c r="AQ132" s="748"/>
      <c r="AR132" s="749"/>
      <c r="AS132" s="749"/>
      <c r="AT132" s="749"/>
      <c r="AU132" s="749"/>
      <c r="AV132" s="749">
        <v>0</v>
      </c>
      <c r="AW132" s="749">
        <v>0</v>
      </c>
      <c r="AX132" s="749">
        <v>0</v>
      </c>
      <c r="AY132" s="749">
        <v>0</v>
      </c>
      <c r="AZ132" s="749">
        <v>0</v>
      </c>
      <c r="BA132" s="749">
        <v>0</v>
      </c>
      <c r="BB132" s="749">
        <v>0</v>
      </c>
      <c r="BC132" s="749">
        <v>0</v>
      </c>
      <c r="BD132" s="749">
        <v>0</v>
      </c>
      <c r="BE132" s="749">
        <v>0</v>
      </c>
      <c r="BF132" s="749">
        <v>0</v>
      </c>
      <c r="BG132" s="749">
        <v>0</v>
      </c>
      <c r="BH132" s="749">
        <v>0</v>
      </c>
      <c r="BI132" s="749">
        <v>0</v>
      </c>
      <c r="BJ132" s="749">
        <v>0</v>
      </c>
      <c r="BK132" s="749">
        <v>0</v>
      </c>
      <c r="BL132" s="749">
        <v>0</v>
      </c>
      <c r="BM132" s="749">
        <v>0</v>
      </c>
      <c r="BN132" s="749">
        <v>0</v>
      </c>
      <c r="BO132" s="749">
        <v>0</v>
      </c>
      <c r="BP132" s="749">
        <v>0</v>
      </c>
      <c r="BQ132" s="749">
        <v>0</v>
      </c>
      <c r="BR132" s="749">
        <v>0</v>
      </c>
      <c r="BS132" s="749">
        <v>0</v>
      </c>
      <c r="BT132" s="750">
        <v>0</v>
      </c>
    </row>
    <row r="133" spans="2:72">
      <c r="B133" s="744" t="s">
        <v>208</v>
      </c>
      <c r="C133" s="744" t="s">
        <v>756</v>
      </c>
      <c r="D133" s="744" t="s">
        <v>124</v>
      </c>
      <c r="E133" s="744" t="s">
        <v>754</v>
      </c>
      <c r="F133" s="744"/>
      <c r="G133" s="744"/>
      <c r="H133" s="744">
        <v>2016</v>
      </c>
      <c r="I133" s="643" t="s">
        <v>572</v>
      </c>
      <c r="J133" s="643" t="s">
        <v>585</v>
      </c>
      <c r="K133" s="50"/>
      <c r="L133" s="748"/>
      <c r="M133" s="749"/>
      <c r="N133" s="749"/>
      <c r="O133" s="749"/>
      <c r="P133" s="749"/>
      <c r="Q133" s="749">
        <v>0</v>
      </c>
      <c r="R133" s="749">
        <v>0</v>
      </c>
      <c r="S133" s="749">
        <v>0</v>
      </c>
      <c r="T133" s="749">
        <v>0</v>
      </c>
      <c r="U133" s="749">
        <v>0</v>
      </c>
      <c r="V133" s="749">
        <v>0</v>
      </c>
      <c r="W133" s="749">
        <v>0</v>
      </c>
      <c r="X133" s="749">
        <v>0</v>
      </c>
      <c r="Y133" s="749">
        <v>0</v>
      </c>
      <c r="Z133" s="749">
        <v>0</v>
      </c>
      <c r="AA133" s="749">
        <v>0</v>
      </c>
      <c r="AB133" s="749">
        <v>0</v>
      </c>
      <c r="AC133" s="749">
        <v>0</v>
      </c>
      <c r="AD133" s="749">
        <v>0</v>
      </c>
      <c r="AE133" s="749">
        <v>0</v>
      </c>
      <c r="AF133" s="749">
        <v>0</v>
      </c>
      <c r="AG133" s="749">
        <v>0</v>
      </c>
      <c r="AH133" s="749">
        <v>0</v>
      </c>
      <c r="AI133" s="749">
        <v>0</v>
      </c>
      <c r="AJ133" s="749">
        <v>0</v>
      </c>
      <c r="AK133" s="749">
        <v>0</v>
      </c>
      <c r="AL133" s="749">
        <v>0</v>
      </c>
      <c r="AM133" s="749">
        <v>0</v>
      </c>
      <c r="AN133" s="749">
        <v>0</v>
      </c>
      <c r="AO133" s="750">
        <v>0</v>
      </c>
      <c r="AP133" s="50"/>
      <c r="AQ133" s="748"/>
      <c r="AR133" s="749"/>
      <c r="AS133" s="749"/>
      <c r="AT133" s="749"/>
      <c r="AU133" s="749"/>
      <c r="AV133" s="749">
        <v>0</v>
      </c>
      <c r="AW133" s="749">
        <v>0</v>
      </c>
      <c r="AX133" s="749">
        <v>0</v>
      </c>
      <c r="AY133" s="749">
        <v>0</v>
      </c>
      <c r="AZ133" s="749">
        <v>0</v>
      </c>
      <c r="BA133" s="749">
        <v>0</v>
      </c>
      <c r="BB133" s="749">
        <v>0</v>
      </c>
      <c r="BC133" s="749">
        <v>0</v>
      </c>
      <c r="BD133" s="749">
        <v>0</v>
      </c>
      <c r="BE133" s="749">
        <v>0</v>
      </c>
      <c r="BF133" s="749">
        <v>0</v>
      </c>
      <c r="BG133" s="749">
        <v>0</v>
      </c>
      <c r="BH133" s="749">
        <v>0</v>
      </c>
      <c r="BI133" s="749">
        <v>0</v>
      </c>
      <c r="BJ133" s="749">
        <v>0</v>
      </c>
      <c r="BK133" s="749">
        <v>0</v>
      </c>
      <c r="BL133" s="749">
        <v>0</v>
      </c>
      <c r="BM133" s="749">
        <v>0</v>
      </c>
      <c r="BN133" s="749">
        <v>0</v>
      </c>
      <c r="BO133" s="749">
        <v>0</v>
      </c>
      <c r="BP133" s="749">
        <v>0</v>
      </c>
      <c r="BQ133" s="749">
        <v>0</v>
      </c>
      <c r="BR133" s="749">
        <v>0</v>
      </c>
      <c r="BS133" s="749">
        <v>0</v>
      </c>
      <c r="BT133" s="750">
        <v>0</v>
      </c>
    </row>
    <row r="134" spans="2:72">
      <c r="B134" s="744" t="s">
        <v>208</v>
      </c>
      <c r="C134" s="744" t="s">
        <v>753</v>
      </c>
      <c r="D134" s="744" t="s">
        <v>113</v>
      </c>
      <c r="E134" s="744" t="s">
        <v>754</v>
      </c>
      <c r="F134" s="744" t="s">
        <v>29</v>
      </c>
      <c r="G134" s="744"/>
      <c r="H134" s="744">
        <v>2016</v>
      </c>
      <c r="I134" s="643" t="s">
        <v>573</v>
      </c>
      <c r="J134" s="643" t="s">
        <v>578</v>
      </c>
      <c r="K134" s="50"/>
      <c r="L134" s="748"/>
      <c r="M134" s="749"/>
      <c r="N134" s="749"/>
      <c r="O134" s="749"/>
      <c r="P134" s="749">
        <v>0</v>
      </c>
      <c r="Q134" s="749">
        <v>2</v>
      </c>
      <c r="R134" s="749">
        <v>2</v>
      </c>
      <c r="S134" s="749">
        <v>2</v>
      </c>
      <c r="T134" s="749">
        <v>2</v>
      </c>
      <c r="U134" s="749">
        <v>2</v>
      </c>
      <c r="V134" s="749">
        <v>2</v>
      </c>
      <c r="W134" s="749">
        <v>2</v>
      </c>
      <c r="X134" s="749">
        <v>2</v>
      </c>
      <c r="Y134" s="749">
        <v>2</v>
      </c>
      <c r="Z134" s="749">
        <v>2</v>
      </c>
      <c r="AA134" s="749">
        <v>2</v>
      </c>
      <c r="AB134" s="749">
        <v>2</v>
      </c>
      <c r="AC134" s="749">
        <v>2</v>
      </c>
      <c r="AD134" s="749">
        <v>2</v>
      </c>
      <c r="AE134" s="749">
        <v>2</v>
      </c>
      <c r="AF134" s="749">
        <v>2</v>
      </c>
      <c r="AG134" s="749">
        <v>1</v>
      </c>
      <c r="AH134" s="749"/>
      <c r="AI134" s="749"/>
      <c r="AJ134" s="749"/>
      <c r="AK134" s="749"/>
      <c r="AL134" s="749"/>
      <c r="AM134" s="749"/>
      <c r="AN134" s="749"/>
      <c r="AO134" s="750"/>
      <c r="AP134" s="50"/>
      <c r="AQ134" s="748"/>
      <c r="AR134" s="749"/>
      <c r="AS134" s="749"/>
      <c r="AT134" s="749"/>
      <c r="AU134" s="749"/>
      <c r="AV134" s="749">
        <v>29546</v>
      </c>
      <c r="AW134" s="749">
        <v>29546</v>
      </c>
      <c r="AX134" s="749">
        <v>29546</v>
      </c>
      <c r="AY134" s="749">
        <v>29546</v>
      </c>
      <c r="AZ134" s="749">
        <v>29546</v>
      </c>
      <c r="BA134" s="749">
        <v>29546</v>
      </c>
      <c r="BB134" s="749">
        <v>29546</v>
      </c>
      <c r="BC134" s="749">
        <v>29544</v>
      </c>
      <c r="BD134" s="749">
        <v>29544</v>
      </c>
      <c r="BE134" s="749">
        <v>29587</v>
      </c>
      <c r="BF134" s="749">
        <v>29611</v>
      </c>
      <c r="BG134" s="749">
        <v>29642</v>
      </c>
      <c r="BH134" s="749">
        <v>29642</v>
      </c>
      <c r="BI134" s="749">
        <v>29565</v>
      </c>
      <c r="BJ134" s="749">
        <v>25598</v>
      </c>
      <c r="BK134" s="749">
        <v>25598</v>
      </c>
      <c r="BL134" s="749">
        <v>10548</v>
      </c>
      <c r="BM134" s="749">
        <v>0</v>
      </c>
      <c r="BN134" s="749"/>
      <c r="BO134" s="749"/>
      <c r="BP134" s="749"/>
      <c r="BQ134" s="749"/>
      <c r="BR134" s="749"/>
      <c r="BS134" s="749"/>
      <c r="BT134" s="750"/>
    </row>
    <row r="135" spans="2:72">
      <c r="B135" s="744" t="s">
        <v>208</v>
      </c>
      <c r="C135" s="744" t="s">
        <v>756</v>
      </c>
      <c r="D135" s="744" t="s">
        <v>779</v>
      </c>
      <c r="E135" s="744" t="s">
        <v>754</v>
      </c>
      <c r="F135" s="744" t="s">
        <v>29</v>
      </c>
      <c r="G135" s="744"/>
      <c r="H135" s="744">
        <v>2016</v>
      </c>
      <c r="I135" s="643" t="s">
        <v>573</v>
      </c>
      <c r="J135" s="643" t="s">
        <v>578</v>
      </c>
      <c r="K135" s="50"/>
      <c r="L135" s="748"/>
      <c r="M135" s="749"/>
      <c r="N135" s="749"/>
      <c r="O135" s="749"/>
      <c r="P135" s="749">
        <v>0</v>
      </c>
      <c r="Q135" s="749">
        <v>0</v>
      </c>
      <c r="R135" s="749">
        <v>0</v>
      </c>
      <c r="S135" s="749">
        <v>0</v>
      </c>
      <c r="T135" s="749">
        <v>0</v>
      </c>
      <c r="U135" s="749">
        <v>0</v>
      </c>
      <c r="V135" s="749">
        <v>0</v>
      </c>
      <c r="W135" s="749">
        <v>0</v>
      </c>
      <c r="X135" s="749">
        <v>0</v>
      </c>
      <c r="Y135" s="749">
        <v>0</v>
      </c>
      <c r="Z135" s="749">
        <v>0</v>
      </c>
      <c r="AA135" s="749">
        <v>0</v>
      </c>
      <c r="AB135" s="749">
        <v>0</v>
      </c>
      <c r="AC135" s="749">
        <v>0</v>
      </c>
      <c r="AD135" s="749">
        <v>0</v>
      </c>
      <c r="AE135" s="749">
        <v>0</v>
      </c>
      <c r="AF135" s="749">
        <v>0</v>
      </c>
      <c r="AG135" s="749">
        <v>0</v>
      </c>
      <c r="AH135" s="749"/>
      <c r="AI135" s="749"/>
      <c r="AJ135" s="749"/>
      <c r="AK135" s="749"/>
      <c r="AL135" s="749"/>
      <c r="AM135" s="749"/>
      <c r="AN135" s="749"/>
      <c r="AO135" s="750"/>
      <c r="AP135" s="50"/>
      <c r="AQ135" s="748"/>
      <c r="AR135" s="749"/>
      <c r="AS135" s="749"/>
      <c r="AT135" s="749"/>
      <c r="AU135" s="749"/>
      <c r="AV135" s="749">
        <v>32</v>
      </c>
      <c r="AW135" s="749">
        <v>32</v>
      </c>
      <c r="AX135" s="749">
        <v>32</v>
      </c>
      <c r="AY135" s="749">
        <v>32</v>
      </c>
      <c r="AZ135" s="749">
        <v>32</v>
      </c>
      <c r="BA135" s="749">
        <v>32</v>
      </c>
      <c r="BB135" s="749">
        <v>32</v>
      </c>
      <c r="BC135" s="749">
        <v>32</v>
      </c>
      <c r="BD135" s="749">
        <v>32</v>
      </c>
      <c r="BE135" s="749">
        <v>32</v>
      </c>
      <c r="BF135" s="749">
        <v>32</v>
      </c>
      <c r="BG135" s="749">
        <v>32</v>
      </c>
      <c r="BH135" s="749">
        <v>32</v>
      </c>
      <c r="BI135" s="749">
        <v>32</v>
      </c>
      <c r="BJ135" s="749">
        <v>32</v>
      </c>
      <c r="BK135" s="749">
        <v>32</v>
      </c>
      <c r="BL135" s="749">
        <v>32</v>
      </c>
      <c r="BM135" s="749">
        <v>32</v>
      </c>
      <c r="BN135" s="749"/>
      <c r="BO135" s="749"/>
      <c r="BP135" s="749"/>
      <c r="BQ135" s="749"/>
      <c r="BR135" s="749"/>
      <c r="BS135" s="749"/>
      <c r="BT135" s="750"/>
    </row>
    <row r="136" spans="2:72">
      <c r="B136" s="744" t="s">
        <v>208</v>
      </c>
      <c r="C136" s="744" t="s">
        <v>756</v>
      </c>
      <c r="D136" s="744" t="s">
        <v>118</v>
      </c>
      <c r="E136" s="744" t="s">
        <v>754</v>
      </c>
      <c r="F136" s="744" t="s">
        <v>781</v>
      </c>
      <c r="G136" s="744"/>
      <c r="H136" s="744">
        <v>2016</v>
      </c>
      <c r="I136" s="643" t="s">
        <v>573</v>
      </c>
      <c r="J136" s="643" t="s">
        <v>578</v>
      </c>
      <c r="K136" s="50"/>
      <c r="L136" s="748"/>
      <c r="M136" s="749"/>
      <c r="N136" s="749"/>
      <c r="O136" s="749"/>
      <c r="P136" s="749">
        <v>0</v>
      </c>
      <c r="Q136" s="749">
        <v>4</v>
      </c>
      <c r="R136" s="749">
        <v>4</v>
      </c>
      <c r="S136" s="749">
        <v>4</v>
      </c>
      <c r="T136" s="749">
        <v>4</v>
      </c>
      <c r="U136" s="749">
        <v>4</v>
      </c>
      <c r="V136" s="749">
        <v>4</v>
      </c>
      <c r="W136" s="749">
        <v>4</v>
      </c>
      <c r="X136" s="749">
        <v>4</v>
      </c>
      <c r="Y136" s="749">
        <v>4</v>
      </c>
      <c r="Z136" s="749">
        <v>4</v>
      </c>
      <c r="AA136" s="749">
        <v>4</v>
      </c>
      <c r="AB136" s="749">
        <v>3</v>
      </c>
      <c r="AC136" s="749">
        <v>0</v>
      </c>
      <c r="AD136" s="749">
        <v>0</v>
      </c>
      <c r="AE136" s="749">
        <v>0</v>
      </c>
      <c r="AF136" s="749">
        <v>0</v>
      </c>
      <c r="AG136" s="749">
        <v>0</v>
      </c>
      <c r="AH136" s="749"/>
      <c r="AI136" s="749"/>
      <c r="AJ136" s="749"/>
      <c r="AK136" s="749"/>
      <c r="AL136" s="749"/>
      <c r="AM136" s="749"/>
      <c r="AN136" s="749"/>
      <c r="AO136" s="750"/>
      <c r="AP136" s="50"/>
      <c r="AQ136" s="748"/>
      <c r="AR136" s="749"/>
      <c r="AS136" s="749"/>
      <c r="AT136" s="749"/>
      <c r="AU136" s="749"/>
      <c r="AV136" s="749">
        <v>34755</v>
      </c>
      <c r="AW136" s="749">
        <v>37320</v>
      </c>
      <c r="AX136" s="749">
        <v>37320</v>
      </c>
      <c r="AY136" s="749">
        <v>37320</v>
      </c>
      <c r="AZ136" s="749">
        <v>37320</v>
      </c>
      <c r="BA136" s="749">
        <v>37320</v>
      </c>
      <c r="BB136" s="749">
        <v>37320</v>
      </c>
      <c r="BC136" s="749">
        <v>37320</v>
      </c>
      <c r="BD136" s="749">
        <v>37320</v>
      </c>
      <c r="BE136" s="749">
        <v>37320</v>
      </c>
      <c r="BF136" s="749">
        <v>34470</v>
      </c>
      <c r="BG136" s="749">
        <v>27785</v>
      </c>
      <c r="BH136" s="749">
        <v>0</v>
      </c>
      <c r="BI136" s="749">
        <v>0</v>
      </c>
      <c r="BJ136" s="749">
        <v>0</v>
      </c>
      <c r="BK136" s="749">
        <v>0</v>
      </c>
      <c r="BL136" s="749">
        <v>0</v>
      </c>
      <c r="BM136" s="749">
        <v>0</v>
      </c>
      <c r="BN136" s="749"/>
      <c r="BO136" s="749"/>
      <c r="BP136" s="749"/>
      <c r="BQ136" s="749"/>
      <c r="BR136" s="749"/>
      <c r="BS136" s="749"/>
      <c r="BT136" s="750"/>
    </row>
    <row r="137" spans="2:72">
      <c r="B137" s="744" t="s">
        <v>208</v>
      </c>
      <c r="C137" s="744" t="s">
        <v>756</v>
      </c>
      <c r="D137" s="744" t="s">
        <v>119</v>
      </c>
      <c r="E137" s="744" t="s">
        <v>754</v>
      </c>
      <c r="F137" s="744" t="s">
        <v>756</v>
      </c>
      <c r="G137" s="744"/>
      <c r="H137" s="744">
        <v>2016</v>
      </c>
      <c r="I137" s="643" t="s">
        <v>573</v>
      </c>
      <c r="J137" s="643" t="s">
        <v>578</v>
      </c>
      <c r="K137" s="50"/>
      <c r="L137" s="748"/>
      <c r="M137" s="749"/>
      <c r="N137" s="749"/>
      <c r="O137" s="749"/>
      <c r="P137" s="749">
        <v>0</v>
      </c>
      <c r="Q137" s="749">
        <v>2</v>
      </c>
      <c r="R137" s="749">
        <v>2</v>
      </c>
      <c r="S137" s="749">
        <v>2</v>
      </c>
      <c r="T137" s="749">
        <v>2</v>
      </c>
      <c r="U137" s="749">
        <v>2</v>
      </c>
      <c r="V137" s="749">
        <v>1</v>
      </c>
      <c r="W137" s="749">
        <v>1</v>
      </c>
      <c r="X137" s="749">
        <v>1</v>
      </c>
      <c r="Y137" s="749">
        <v>1</v>
      </c>
      <c r="Z137" s="749">
        <v>1</v>
      </c>
      <c r="AA137" s="749">
        <v>1</v>
      </c>
      <c r="AB137" s="749">
        <v>0</v>
      </c>
      <c r="AC137" s="749">
        <v>0</v>
      </c>
      <c r="AD137" s="749">
        <v>0</v>
      </c>
      <c r="AE137" s="749">
        <v>0</v>
      </c>
      <c r="AF137" s="749">
        <v>0</v>
      </c>
      <c r="AG137" s="749">
        <v>0</v>
      </c>
      <c r="AH137" s="749"/>
      <c r="AI137" s="749"/>
      <c r="AJ137" s="749"/>
      <c r="AK137" s="749"/>
      <c r="AL137" s="749"/>
      <c r="AM137" s="749"/>
      <c r="AN137" s="749"/>
      <c r="AO137" s="750"/>
      <c r="AP137" s="50"/>
      <c r="AQ137" s="748"/>
      <c r="AR137" s="749"/>
      <c r="AS137" s="749"/>
      <c r="AT137" s="749"/>
      <c r="AU137" s="749"/>
      <c r="AV137" s="749">
        <v>8459</v>
      </c>
      <c r="AW137" s="749">
        <v>8459</v>
      </c>
      <c r="AX137" s="749">
        <v>8248</v>
      </c>
      <c r="AY137" s="749">
        <v>7037</v>
      </c>
      <c r="AZ137" s="749">
        <v>7037</v>
      </c>
      <c r="BA137" s="749">
        <v>4834</v>
      </c>
      <c r="BB137" s="749">
        <v>4730</v>
      </c>
      <c r="BC137" s="749">
        <v>4730</v>
      </c>
      <c r="BD137" s="749">
        <v>4559</v>
      </c>
      <c r="BE137" s="749">
        <v>3369</v>
      </c>
      <c r="BF137" s="749">
        <v>1947</v>
      </c>
      <c r="BG137" s="749">
        <v>912</v>
      </c>
      <c r="BH137" s="749">
        <v>0</v>
      </c>
      <c r="BI137" s="749">
        <v>0</v>
      </c>
      <c r="BJ137" s="749">
        <v>0</v>
      </c>
      <c r="BK137" s="749">
        <v>0</v>
      </c>
      <c r="BL137" s="749">
        <v>0</v>
      </c>
      <c r="BM137" s="749">
        <v>0</v>
      </c>
      <c r="BN137" s="749"/>
      <c r="BO137" s="749"/>
      <c r="BP137" s="749"/>
      <c r="BQ137" s="749"/>
      <c r="BR137" s="749"/>
      <c r="BS137" s="749"/>
      <c r="BT137" s="750"/>
    </row>
    <row r="138" spans="2:72">
      <c r="B138" s="744" t="s">
        <v>208</v>
      </c>
      <c r="C138" s="744" t="s">
        <v>753</v>
      </c>
      <c r="D138" s="744" t="s">
        <v>113</v>
      </c>
      <c r="E138" s="744" t="s">
        <v>754</v>
      </c>
      <c r="F138" s="744" t="s">
        <v>29</v>
      </c>
      <c r="G138" s="744"/>
      <c r="H138" s="744">
        <v>2017</v>
      </c>
      <c r="I138" s="643" t="s">
        <v>573</v>
      </c>
      <c r="J138" s="643" t="s">
        <v>585</v>
      </c>
      <c r="K138" s="50"/>
      <c r="L138" s="748"/>
      <c r="M138" s="749"/>
      <c r="N138" s="749"/>
      <c r="O138" s="749"/>
      <c r="P138" s="749">
        <v>0</v>
      </c>
      <c r="Q138" s="749">
        <v>0</v>
      </c>
      <c r="R138" s="749">
        <v>25</v>
      </c>
      <c r="S138" s="749">
        <v>20</v>
      </c>
      <c r="T138" s="749">
        <v>20</v>
      </c>
      <c r="U138" s="749">
        <v>20</v>
      </c>
      <c r="V138" s="749">
        <v>20</v>
      </c>
      <c r="W138" s="749">
        <v>20</v>
      </c>
      <c r="X138" s="749">
        <v>20</v>
      </c>
      <c r="Y138" s="749">
        <v>20</v>
      </c>
      <c r="Z138" s="749">
        <v>20</v>
      </c>
      <c r="AA138" s="749">
        <v>20</v>
      </c>
      <c r="AB138" s="749">
        <v>19</v>
      </c>
      <c r="AC138" s="749">
        <v>19</v>
      </c>
      <c r="AD138" s="749">
        <v>19</v>
      </c>
      <c r="AE138" s="749">
        <v>19</v>
      </c>
      <c r="AF138" s="749">
        <v>16</v>
      </c>
      <c r="AG138" s="749">
        <v>16</v>
      </c>
      <c r="AH138" s="749">
        <v>2</v>
      </c>
      <c r="AI138" s="749">
        <v>0</v>
      </c>
      <c r="AJ138" s="749">
        <v>0</v>
      </c>
      <c r="AK138" s="749">
        <v>0</v>
      </c>
      <c r="AL138" s="749">
        <v>0</v>
      </c>
      <c r="AM138" s="749">
        <v>0</v>
      </c>
      <c r="AN138" s="749"/>
      <c r="AO138" s="750"/>
      <c r="AP138" s="50"/>
      <c r="AQ138" s="748"/>
      <c r="AR138" s="749"/>
      <c r="AS138" s="749"/>
      <c r="AT138" s="749"/>
      <c r="AU138" s="749">
        <v>0</v>
      </c>
      <c r="AV138" s="749">
        <v>0</v>
      </c>
      <c r="AW138" s="749">
        <v>353831</v>
      </c>
      <c r="AX138" s="749">
        <v>284786</v>
      </c>
      <c r="AY138" s="749">
        <v>284786</v>
      </c>
      <c r="AZ138" s="749">
        <v>284786</v>
      </c>
      <c r="BA138" s="749">
        <v>284786</v>
      </c>
      <c r="BB138" s="749">
        <v>284786</v>
      </c>
      <c r="BC138" s="749">
        <v>284786</v>
      </c>
      <c r="BD138" s="749">
        <v>284784</v>
      </c>
      <c r="BE138" s="749">
        <v>284784</v>
      </c>
      <c r="BF138" s="749">
        <v>284077</v>
      </c>
      <c r="BG138" s="749">
        <v>278088</v>
      </c>
      <c r="BH138" s="749">
        <v>278045</v>
      </c>
      <c r="BI138" s="749">
        <v>278045</v>
      </c>
      <c r="BJ138" s="749">
        <v>278023</v>
      </c>
      <c r="BK138" s="749">
        <v>235967</v>
      </c>
      <c r="BL138" s="749">
        <v>235967</v>
      </c>
      <c r="BM138" s="749">
        <v>27920</v>
      </c>
      <c r="BN138" s="749">
        <v>0</v>
      </c>
      <c r="BO138" s="749">
        <v>0</v>
      </c>
      <c r="BP138" s="749">
        <v>0</v>
      </c>
      <c r="BQ138" s="749"/>
      <c r="BR138" s="749"/>
      <c r="BS138" s="749"/>
      <c r="BT138" s="750"/>
    </row>
    <row r="139" spans="2:72">
      <c r="B139" s="744" t="s">
        <v>208</v>
      </c>
      <c r="C139" s="744" t="s">
        <v>753</v>
      </c>
      <c r="D139" s="744" t="s">
        <v>751</v>
      </c>
      <c r="E139" s="744" t="s">
        <v>754</v>
      </c>
      <c r="F139" s="744" t="s">
        <v>29</v>
      </c>
      <c r="G139" s="744"/>
      <c r="H139" s="744">
        <v>2017</v>
      </c>
      <c r="I139" s="643" t="s">
        <v>573</v>
      </c>
      <c r="J139" s="643" t="s">
        <v>585</v>
      </c>
      <c r="K139" s="50"/>
      <c r="L139" s="748"/>
      <c r="M139" s="749"/>
      <c r="N139" s="749"/>
      <c r="O139" s="749"/>
      <c r="P139" s="749">
        <v>0</v>
      </c>
      <c r="Q139" s="749">
        <v>0</v>
      </c>
      <c r="R139" s="749">
        <v>20</v>
      </c>
      <c r="S139" s="749">
        <v>15</v>
      </c>
      <c r="T139" s="749">
        <v>15</v>
      </c>
      <c r="U139" s="749">
        <v>15</v>
      </c>
      <c r="V139" s="749">
        <v>15</v>
      </c>
      <c r="W139" s="749">
        <v>15</v>
      </c>
      <c r="X139" s="749">
        <v>15</v>
      </c>
      <c r="Y139" s="749">
        <v>15</v>
      </c>
      <c r="Z139" s="749">
        <v>15</v>
      </c>
      <c r="AA139" s="749">
        <v>15</v>
      </c>
      <c r="AB139" s="749">
        <v>14</v>
      </c>
      <c r="AC139" s="749">
        <v>14</v>
      </c>
      <c r="AD139" s="749">
        <v>14</v>
      </c>
      <c r="AE139" s="749">
        <v>12</v>
      </c>
      <c r="AF139" s="749">
        <v>12</v>
      </c>
      <c r="AG139" s="749">
        <v>9</v>
      </c>
      <c r="AH139" s="749">
        <v>7</v>
      </c>
      <c r="AI139" s="749">
        <v>0</v>
      </c>
      <c r="AJ139" s="749">
        <v>0</v>
      </c>
      <c r="AK139" s="749">
        <v>0</v>
      </c>
      <c r="AL139" s="749">
        <v>0</v>
      </c>
      <c r="AM139" s="749">
        <v>0</v>
      </c>
      <c r="AN139" s="749"/>
      <c r="AO139" s="750"/>
      <c r="AP139" s="50"/>
      <c r="AQ139" s="748"/>
      <c r="AR139" s="749"/>
      <c r="AS139" s="749"/>
      <c r="AT139" s="749"/>
      <c r="AU139" s="749">
        <v>0</v>
      </c>
      <c r="AV139" s="749">
        <v>0</v>
      </c>
      <c r="AW139" s="749">
        <v>296767</v>
      </c>
      <c r="AX139" s="749">
        <v>214915</v>
      </c>
      <c r="AY139" s="749">
        <v>214915</v>
      </c>
      <c r="AZ139" s="749">
        <v>214915</v>
      </c>
      <c r="BA139" s="749">
        <v>214915</v>
      </c>
      <c r="BB139" s="749">
        <v>214915</v>
      </c>
      <c r="BC139" s="749">
        <v>214915</v>
      </c>
      <c r="BD139" s="749">
        <v>214911</v>
      </c>
      <c r="BE139" s="749">
        <v>214911</v>
      </c>
      <c r="BF139" s="749">
        <v>214911</v>
      </c>
      <c r="BG139" s="749">
        <v>210998</v>
      </c>
      <c r="BH139" s="749">
        <v>210630</v>
      </c>
      <c r="BI139" s="749">
        <v>210630</v>
      </c>
      <c r="BJ139" s="749">
        <v>177849</v>
      </c>
      <c r="BK139" s="749">
        <v>177849</v>
      </c>
      <c r="BL139" s="749">
        <v>137752</v>
      </c>
      <c r="BM139" s="749">
        <v>109178</v>
      </c>
      <c r="BN139" s="749">
        <v>0</v>
      </c>
      <c r="BO139" s="749">
        <v>0</v>
      </c>
      <c r="BP139" s="749">
        <v>0</v>
      </c>
      <c r="BQ139" s="749"/>
      <c r="BR139" s="749"/>
      <c r="BS139" s="749"/>
      <c r="BT139" s="750"/>
    </row>
    <row r="140" spans="2:72">
      <c r="B140" s="744" t="s">
        <v>208</v>
      </c>
      <c r="C140" s="744" t="s">
        <v>756</v>
      </c>
      <c r="D140" s="744" t="s">
        <v>779</v>
      </c>
      <c r="E140" s="744" t="s">
        <v>754</v>
      </c>
      <c r="F140" s="744" t="s">
        <v>29</v>
      </c>
      <c r="G140" s="744"/>
      <c r="H140" s="744">
        <v>2017</v>
      </c>
      <c r="I140" s="643" t="s">
        <v>573</v>
      </c>
      <c r="J140" s="643" t="s">
        <v>585</v>
      </c>
      <c r="K140" s="50"/>
      <c r="L140" s="748"/>
      <c r="M140" s="749"/>
      <c r="N140" s="749"/>
      <c r="O140" s="749"/>
      <c r="P140" s="749">
        <v>0</v>
      </c>
      <c r="Q140" s="749">
        <v>0</v>
      </c>
      <c r="R140" s="749">
        <v>25</v>
      </c>
      <c r="S140" s="749">
        <v>25</v>
      </c>
      <c r="T140" s="749">
        <v>25</v>
      </c>
      <c r="U140" s="749">
        <v>25</v>
      </c>
      <c r="V140" s="749">
        <v>25</v>
      </c>
      <c r="W140" s="749">
        <v>25</v>
      </c>
      <c r="X140" s="749">
        <v>25</v>
      </c>
      <c r="Y140" s="749">
        <v>25</v>
      </c>
      <c r="Z140" s="749">
        <v>25</v>
      </c>
      <c r="AA140" s="749">
        <v>25</v>
      </c>
      <c r="AB140" s="749">
        <v>25</v>
      </c>
      <c r="AC140" s="749">
        <v>25</v>
      </c>
      <c r="AD140" s="749">
        <v>25</v>
      </c>
      <c r="AE140" s="749">
        <v>25</v>
      </c>
      <c r="AF140" s="749">
        <v>25</v>
      </c>
      <c r="AG140" s="749">
        <v>25</v>
      </c>
      <c r="AH140" s="749">
        <v>25</v>
      </c>
      <c r="AI140" s="749">
        <v>25</v>
      </c>
      <c r="AJ140" s="749">
        <v>24</v>
      </c>
      <c r="AK140" s="749">
        <v>0</v>
      </c>
      <c r="AL140" s="749">
        <v>0</v>
      </c>
      <c r="AM140" s="749">
        <v>0</v>
      </c>
      <c r="AN140" s="749"/>
      <c r="AO140" s="750"/>
      <c r="AP140" s="50"/>
      <c r="AQ140" s="748"/>
      <c r="AR140" s="749"/>
      <c r="AS140" s="749"/>
      <c r="AT140" s="749"/>
      <c r="AU140" s="749">
        <v>0</v>
      </c>
      <c r="AV140" s="749">
        <v>0</v>
      </c>
      <c r="AW140" s="749">
        <v>92992</v>
      </c>
      <c r="AX140" s="749">
        <v>92992</v>
      </c>
      <c r="AY140" s="749">
        <v>92992</v>
      </c>
      <c r="AZ140" s="749">
        <v>92992</v>
      </c>
      <c r="BA140" s="749">
        <v>92992</v>
      </c>
      <c r="BB140" s="749">
        <v>92992</v>
      </c>
      <c r="BC140" s="749">
        <v>92992</v>
      </c>
      <c r="BD140" s="749">
        <v>92992</v>
      </c>
      <c r="BE140" s="749">
        <v>92992</v>
      </c>
      <c r="BF140" s="749">
        <v>92992</v>
      </c>
      <c r="BG140" s="749">
        <v>92992</v>
      </c>
      <c r="BH140" s="749">
        <v>92992</v>
      </c>
      <c r="BI140" s="749">
        <v>92992</v>
      </c>
      <c r="BJ140" s="749">
        <v>92992</v>
      </c>
      <c r="BK140" s="749">
        <v>92992</v>
      </c>
      <c r="BL140" s="749">
        <v>92992</v>
      </c>
      <c r="BM140" s="749">
        <v>92992</v>
      </c>
      <c r="BN140" s="749">
        <v>92992</v>
      </c>
      <c r="BO140" s="749">
        <v>87685</v>
      </c>
      <c r="BP140" s="749">
        <v>0</v>
      </c>
      <c r="BQ140" s="749"/>
      <c r="BR140" s="749"/>
      <c r="BS140" s="749"/>
      <c r="BT140" s="750"/>
    </row>
    <row r="141" spans="2:72">
      <c r="B141" s="744" t="s">
        <v>208</v>
      </c>
      <c r="C141" s="744" t="s">
        <v>753</v>
      </c>
      <c r="D141" s="744" t="s">
        <v>116</v>
      </c>
      <c r="E141" s="744" t="s">
        <v>754</v>
      </c>
      <c r="F141" s="744" t="s">
        <v>29</v>
      </c>
      <c r="G141" s="744"/>
      <c r="H141" s="744">
        <v>2017</v>
      </c>
      <c r="I141" s="643" t="s">
        <v>573</v>
      </c>
      <c r="J141" s="643" t="s">
        <v>585</v>
      </c>
      <c r="K141" s="50"/>
      <c r="L141" s="748"/>
      <c r="M141" s="749"/>
      <c r="N141" s="749"/>
      <c r="O141" s="749"/>
      <c r="P141" s="749">
        <v>0</v>
      </c>
      <c r="Q141" s="749">
        <v>0</v>
      </c>
      <c r="R141" s="749">
        <v>1</v>
      </c>
      <c r="S141" s="749">
        <v>1</v>
      </c>
      <c r="T141" s="749">
        <v>1</v>
      </c>
      <c r="U141" s="749">
        <v>1</v>
      </c>
      <c r="V141" s="749">
        <v>1</v>
      </c>
      <c r="W141" s="749">
        <v>1</v>
      </c>
      <c r="X141" s="749">
        <v>1</v>
      </c>
      <c r="Y141" s="749">
        <v>1</v>
      </c>
      <c r="Z141" s="749">
        <v>1</v>
      </c>
      <c r="AA141" s="749">
        <v>1</v>
      </c>
      <c r="AB141" s="749">
        <v>0</v>
      </c>
      <c r="AC141" s="749">
        <v>0</v>
      </c>
      <c r="AD141" s="749">
        <v>0</v>
      </c>
      <c r="AE141" s="749">
        <v>0</v>
      </c>
      <c r="AF141" s="749">
        <v>0</v>
      </c>
      <c r="AG141" s="749">
        <v>0</v>
      </c>
      <c r="AH141" s="749">
        <v>0</v>
      </c>
      <c r="AI141" s="749">
        <v>0</v>
      </c>
      <c r="AJ141" s="749">
        <v>0</v>
      </c>
      <c r="AK141" s="749">
        <v>0</v>
      </c>
      <c r="AL141" s="749">
        <v>0</v>
      </c>
      <c r="AM141" s="749">
        <v>0</v>
      </c>
      <c r="AN141" s="749"/>
      <c r="AO141" s="750"/>
      <c r="AP141" s="50"/>
      <c r="AQ141" s="748"/>
      <c r="AR141" s="749"/>
      <c r="AS141" s="749"/>
      <c r="AT141" s="749"/>
      <c r="AU141" s="749">
        <v>0</v>
      </c>
      <c r="AV141" s="749">
        <v>0</v>
      </c>
      <c r="AW141" s="749">
        <v>7191</v>
      </c>
      <c r="AX141" s="749">
        <v>7191</v>
      </c>
      <c r="AY141" s="749">
        <v>7191</v>
      </c>
      <c r="AZ141" s="749">
        <v>7191</v>
      </c>
      <c r="BA141" s="749">
        <v>7191</v>
      </c>
      <c r="BB141" s="749">
        <v>7191</v>
      </c>
      <c r="BC141" s="749">
        <v>7191</v>
      </c>
      <c r="BD141" s="749">
        <v>7191</v>
      </c>
      <c r="BE141" s="749">
        <v>7191</v>
      </c>
      <c r="BF141" s="749">
        <v>7191</v>
      </c>
      <c r="BG141" s="749">
        <v>6740</v>
      </c>
      <c r="BH141" s="749">
        <v>6694</v>
      </c>
      <c r="BI141" s="749">
        <v>6694</v>
      </c>
      <c r="BJ141" s="749">
        <v>6694</v>
      </c>
      <c r="BK141" s="749">
        <v>6694</v>
      </c>
      <c r="BL141" s="749">
        <v>6694</v>
      </c>
      <c r="BM141" s="749">
        <v>6694</v>
      </c>
      <c r="BN141" s="749">
        <v>6694</v>
      </c>
      <c r="BO141" s="749">
        <v>6694</v>
      </c>
      <c r="BP141" s="749">
        <v>6694</v>
      </c>
      <c r="BQ141" s="749"/>
      <c r="BR141" s="749"/>
      <c r="BS141" s="749"/>
      <c r="BT141" s="750"/>
    </row>
    <row r="142" spans="2:72">
      <c r="B142" s="744" t="s">
        <v>208</v>
      </c>
      <c r="C142" s="744" t="s">
        <v>760</v>
      </c>
      <c r="D142" s="744" t="s">
        <v>118</v>
      </c>
      <c r="E142" s="744" t="s">
        <v>754</v>
      </c>
      <c r="F142" s="744" t="s">
        <v>758</v>
      </c>
      <c r="G142" s="744"/>
      <c r="H142" s="744">
        <v>2017</v>
      </c>
      <c r="I142" s="643" t="s">
        <v>573</v>
      </c>
      <c r="J142" s="643" t="s">
        <v>585</v>
      </c>
      <c r="K142" s="50"/>
      <c r="L142" s="748"/>
      <c r="M142" s="749"/>
      <c r="N142" s="749"/>
      <c r="O142" s="749"/>
      <c r="P142" s="749">
        <v>0</v>
      </c>
      <c r="Q142" s="749">
        <v>0</v>
      </c>
      <c r="R142" s="749">
        <v>26</v>
      </c>
      <c r="S142" s="749">
        <v>26</v>
      </c>
      <c r="T142" s="749">
        <v>26</v>
      </c>
      <c r="U142" s="749">
        <v>26</v>
      </c>
      <c r="V142" s="749">
        <v>26</v>
      </c>
      <c r="W142" s="749">
        <v>25</v>
      </c>
      <c r="X142" s="749">
        <v>25</v>
      </c>
      <c r="Y142" s="749">
        <v>25</v>
      </c>
      <c r="Z142" s="749">
        <v>25</v>
      </c>
      <c r="AA142" s="749">
        <v>25</v>
      </c>
      <c r="AB142" s="749">
        <v>25</v>
      </c>
      <c r="AC142" s="749">
        <v>25</v>
      </c>
      <c r="AD142" s="749">
        <v>17</v>
      </c>
      <c r="AE142" s="749">
        <v>16</v>
      </c>
      <c r="AF142" s="749">
        <v>3</v>
      </c>
      <c r="AG142" s="749">
        <v>0</v>
      </c>
      <c r="AH142" s="749">
        <v>0</v>
      </c>
      <c r="AI142" s="749">
        <v>0</v>
      </c>
      <c r="AJ142" s="749">
        <v>0</v>
      </c>
      <c r="AK142" s="749">
        <v>0</v>
      </c>
      <c r="AL142" s="749">
        <v>0</v>
      </c>
      <c r="AM142" s="749">
        <v>0</v>
      </c>
      <c r="AN142" s="749"/>
      <c r="AO142" s="750"/>
      <c r="AP142" s="50"/>
      <c r="AQ142" s="748"/>
      <c r="AR142" s="749"/>
      <c r="AS142" s="749"/>
      <c r="AT142" s="749"/>
      <c r="AU142" s="749">
        <v>0</v>
      </c>
      <c r="AV142" s="749">
        <v>0</v>
      </c>
      <c r="AW142" s="749">
        <v>250945</v>
      </c>
      <c r="AX142" s="749">
        <v>250945</v>
      </c>
      <c r="AY142" s="749">
        <v>250945</v>
      </c>
      <c r="AZ142" s="749">
        <v>250945</v>
      </c>
      <c r="BA142" s="749">
        <v>250945</v>
      </c>
      <c r="BB142" s="749">
        <v>244867</v>
      </c>
      <c r="BC142" s="749">
        <v>244867</v>
      </c>
      <c r="BD142" s="749">
        <v>244867</v>
      </c>
      <c r="BE142" s="749">
        <v>244867</v>
      </c>
      <c r="BF142" s="749">
        <v>244867</v>
      </c>
      <c r="BG142" s="749">
        <v>244867</v>
      </c>
      <c r="BH142" s="749">
        <v>244867</v>
      </c>
      <c r="BI142" s="749">
        <v>155905</v>
      </c>
      <c r="BJ142" s="749">
        <v>154000</v>
      </c>
      <c r="BK142" s="749">
        <v>48283</v>
      </c>
      <c r="BL142" s="749">
        <v>0</v>
      </c>
      <c r="BM142" s="749">
        <v>0</v>
      </c>
      <c r="BN142" s="749">
        <v>0</v>
      </c>
      <c r="BO142" s="749">
        <v>0</v>
      </c>
      <c r="BP142" s="749">
        <v>0</v>
      </c>
      <c r="BQ142" s="749"/>
      <c r="BR142" s="749"/>
      <c r="BS142" s="749"/>
      <c r="BT142" s="750"/>
    </row>
    <row r="143" spans="2:72">
      <c r="B143" s="744" t="s">
        <v>208</v>
      </c>
      <c r="C143" s="744" t="s">
        <v>753</v>
      </c>
      <c r="D143" s="744" t="s">
        <v>782</v>
      </c>
      <c r="E143" s="744" t="s">
        <v>754</v>
      </c>
      <c r="F143" s="744" t="s">
        <v>29</v>
      </c>
      <c r="G143" s="744"/>
      <c r="H143" s="744">
        <v>2017</v>
      </c>
      <c r="I143" s="643" t="s">
        <v>573</v>
      </c>
      <c r="J143" s="643" t="s">
        <v>585</v>
      </c>
      <c r="K143" s="50"/>
      <c r="L143" s="748"/>
      <c r="M143" s="749"/>
      <c r="N143" s="749"/>
      <c r="O143" s="749"/>
      <c r="P143" s="749">
        <v>0</v>
      </c>
      <c r="Q143" s="749">
        <v>0</v>
      </c>
      <c r="R143" s="749">
        <v>0</v>
      </c>
      <c r="S143" s="749">
        <v>0</v>
      </c>
      <c r="T143" s="749">
        <v>0</v>
      </c>
      <c r="U143" s="749">
        <v>0</v>
      </c>
      <c r="V143" s="749">
        <v>0</v>
      </c>
      <c r="W143" s="749">
        <v>0</v>
      </c>
      <c r="X143" s="749">
        <v>0</v>
      </c>
      <c r="Y143" s="749">
        <v>0</v>
      </c>
      <c r="Z143" s="749">
        <v>0</v>
      </c>
      <c r="AA143" s="749">
        <v>0</v>
      </c>
      <c r="AB143" s="749">
        <v>0</v>
      </c>
      <c r="AC143" s="749">
        <v>0</v>
      </c>
      <c r="AD143" s="749">
        <v>0</v>
      </c>
      <c r="AE143" s="749">
        <v>0</v>
      </c>
      <c r="AF143" s="749">
        <v>0</v>
      </c>
      <c r="AG143" s="749">
        <v>0</v>
      </c>
      <c r="AH143" s="749">
        <v>0</v>
      </c>
      <c r="AI143" s="749">
        <v>0</v>
      </c>
      <c r="AJ143" s="749">
        <v>0</v>
      </c>
      <c r="AK143" s="749">
        <v>0</v>
      </c>
      <c r="AL143" s="749">
        <v>0</v>
      </c>
      <c r="AM143" s="749">
        <v>0</v>
      </c>
      <c r="AN143" s="749"/>
      <c r="AO143" s="750"/>
      <c r="AP143" s="50"/>
      <c r="AQ143" s="748"/>
      <c r="AR143" s="749"/>
      <c r="AS143" s="749"/>
      <c r="AT143" s="749"/>
      <c r="AU143" s="749">
        <v>0</v>
      </c>
      <c r="AV143" s="749">
        <v>0</v>
      </c>
      <c r="AW143" s="749">
        <v>651</v>
      </c>
      <c r="AX143" s="749">
        <v>651</v>
      </c>
      <c r="AY143" s="749">
        <v>651</v>
      </c>
      <c r="AZ143" s="749">
        <v>651</v>
      </c>
      <c r="BA143" s="749">
        <v>651</v>
      </c>
      <c r="BB143" s="749">
        <v>651</v>
      </c>
      <c r="BC143" s="749">
        <v>651</v>
      </c>
      <c r="BD143" s="749">
        <v>651</v>
      </c>
      <c r="BE143" s="749">
        <v>651</v>
      </c>
      <c r="BF143" s="749">
        <v>651</v>
      </c>
      <c r="BG143" s="749">
        <v>651</v>
      </c>
      <c r="BH143" s="749">
        <v>651</v>
      </c>
      <c r="BI143" s="749">
        <v>651</v>
      </c>
      <c r="BJ143" s="749">
        <v>651</v>
      </c>
      <c r="BK143" s="749">
        <v>651</v>
      </c>
      <c r="BL143" s="749">
        <v>651</v>
      </c>
      <c r="BM143" s="749">
        <v>651</v>
      </c>
      <c r="BN143" s="749">
        <v>651</v>
      </c>
      <c r="BO143" s="749">
        <v>651</v>
      </c>
      <c r="BP143" s="749">
        <v>0</v>
      </c>
      <c r="BQ143" s="749"/>
      <c r="BR143" s="749"/>
      <c r="BS143" s="749"/>
      <c r="BT143" s="750"/>
    </row>
    <row r="144" spans="2:72">
      <c r="B144" s="744" t="s">
        <v>208</v>
      </c>
      <c r="C144" s="744" t="s">
        <v>753</v>
      </c>
      <c r="D144" s="744" t="s">
        <v>113</v>
      </c>
      <c r="E144" s="744" t="s">
        <v>754</v>
      </c>
      <c r="F144" s="744" t="s">
        <v>29</v>
      </c>
      <c r="G144" s="744"/>
      <c r="H144" s="744">
        <v>2017</v>
      </c>
      <c r="I144" s="643" t="s">
        <v>783</v>
      </c>
      <c r="J144" s="643" t="s">
        <v>578</v>
      </c>
      <c r="K144" s="50"/>
      <c r="L144" s="748"/>
      <c r="M144" s="749"/>
      <c r="N144" s="749"/>
      <c r="O144" s="749"/>
      <c r="P144" s="749"/>
      <c r="Q144" s="749"/>
      <c r="R144" s="749"/>
      <c r="S144" s="749"/>
      <c r="T144" s="749"/>
      <c r="U144" s="749"/>
      <c r="V144" s="749"/>
      <c r="W144" s="749"/>
      <c r="X144" s="749"/>
      <c r="Y144" s="749"/>
      <c r="Z144" s="749"/>
      <c r="AA144" s="749"/>
      <c r="AB144" s="749"/>
      <c r="AC144" s="749"/>
      <c r="AD144" s="749"/>
      <c r="AE144" s="749"/>
      <c r="AF144" s="749"/>
      <c r="AG144" s="749"/>
      <c r="AH144" s="749"/>
      <c r="AI144" s="749"/>
      <c r="AJ144" s="749"/>
      <c r="AK144" s="749"/>
      <c r="AL144" s="749"/>
      <c r="AM144" s="749"/>
      <c r="AN144" s="749"/>
      <c r="AO144" s="750"/>
      <c r="AP144" s="50"/>
      <c r="AQ144" s="748"/>
      <c r="AR144" s="749"/>
      <c r="AS144" s="749"/>
      <c r="AT144" s="749"/>
      <c r="AU144" s="749"/>
      <c r="AV144" s="749"/>
      <c r="AW144" s="749">
        <v>413</v>
      </c>
      <c r="AX144" s="749">
        <v>410</v>
      </c>
      <c r="AY144" s="749">
        <v>410</v>
      </c>
      <c r="AZ144" s="749">
        <v>410</v>
      </c>
      <c r="BA144" s="749">
        <v>410</v>
      </c>
      <c r="BB144" s="749">
        <v>410</v>
      </c>
      <c r="BC144" s="749">
        <v>410</v>
      </c>
      <c r="BD144" s="749">
        <v>410</v>
      </c>
      <c r="BE144" s="749">
        <v>410</v>
      </c>
      <c r="BF144" s="749">
        <v>410</v>
      </c>
      <c r="BG144" s="749"/>
      <c r="BH144" s="749"/>
      <c r="BI144" s="749"/>
      <c r="BJ144" s="749"/>
      <c r="BK144" s="749"/>
      <c r="BL144" s="749"/>
      <c r="BM144" s="749"/>
      <c r="BN144" s="749"/>
      <c r="BO144" s="749"/>
      <c r="BP144" s="749"/>
      <c r="BQ144" s="749"/>
      <c r="BR144" s="749"/>
      <c r="BS144" s="749"/>
      <c r="BT144" s="750"/>
    </row>
    <row r="145" spans="2:72">
      <c r="B145" s="744" t="s">
        <v>208</v>
      </c>
      <c r="C145" s="744" t="s">
        <v>753</v>
      </c>
      <c r="D145" s="744" t="s">
        <v>114</v>
      </c>
      <c r="E145" s="744" t="s">
        <v>754</v>
      </c>
      <c r="F145" s="744" t="s">
        <v>29</v>
      </c>
      <c r="G145" s="744"/>
      <c r="H145" s="744">
        <v>2017</v>
      </c>
      <c r="I145" s="643" t="s">
        <v>783</v>
      </c>
      <c r="J145" s="643" t="s">
        <v>578</v>
      </c>
      <c r="K145" s="50"/>
      <c r="L145" s="748"/>
      <c r="M145" s="749"/>
      <c r="N145" s="749"/>
      <c r="O145" s="749"/>
      <c r="P145" s="749"/>
      <c r="Q145" s="749"/>
      <c r="R145" s="749"/>
      <c r="S145" s="749"/>
      <c r="T145" s="749"/>
      <c r="U145" s="749"/>
      <c r="V145" s="749"/>
      <c r="W145" s="749"/>
      <c r="X145" s="749"/>
      <c r="Y145" s="749"/>
      <c r="Z145" s="749"/>
      <c r="AA145" s="749"/>
      <c r="AB145" s="749"/>
      <c r="AC145" s="749"/>
      <c r="AD145" s="749"/>
      <c r="AE145" s="749"/>
      <c r="AF145" s="749"/>
      <c r="AG145" s="749"/>
      <c r="AH145" s="749"/>
      <c r="AI145" s="749"/>
      <c r="AJ145" s="749"/>
      <c r="AK145" s="749"/>
      <c r="AL145" s="749"/>
      <c r="AM145" s="749"/>
      <c r="AN145" s="749"/>
      <c r="AO145" s="750"/>
      <c r="AP145" s="50"/>
      <c r="AQ145" s="748"/>
      <c r="AR145" s="749"/>
      <c r="AS145" s="749"/>
      <c r="AT145" s="749"/>
      <c r="AU145" s="749"/>
      <c r="AV145" s="749"/>
      <c r="AW145" s="749">
        <v>8681</v>
      </c>
      <c r="AX145" s="749">
        <v>8681</v>
      </c>
      <c r="AY145" s="749">
        <v>8681</v>
      </c>
      <c r="AZ145" s="749">
        <v>8681</v>
      </c>
      <c r="BA145" s="749">
        <v>8681</v>
      </c>
      <c r="BB145" s="749">
        <v>8681</v>
      </c>
      <c r="BC145" s="749">
        <v>8681</v>
      </c>
      <c r="BD145" s="749">
        <v>8681</v>
      </c>
      <c r="BE145" s="749">
        <v>8681</v>
      </c>
      <c r="BF145" s="749">
        <v>8681</v>
      </c>
      <c r="BG145" s="749"/>
      <c r="BH145" s="749"/>
      <c r="BI145" s="749"/>
      <c r="BJ145" s="749"/>
      <c r="BK145" s="749"/>
      <c r="BL145" s="749"/>
      <c r="BM145" s="749"/>
      <c r="BN145" s="749"/>
      <c r="BO145" s="749"/>
      <c r="BP145" s="749"/>
      <c r="BQ145" s="749"/>
      <c r="BR145" s="749"/>
      <c r="BS145" s="749"/>
      <c r="BT145" s="750"/>
    </row>
    <row r="146" spans="2:72">
      <c r="B146" s="744" t="s">
        <v>208</v>
      </c>
      <c r="C146" s="744" t="s">
        <v>753</v>
      </c>
      <c r="D146" s="744" t="s">
        <v>116</v>
      </c>
      <c r="E146" s="744" t="s">
        <v>754</v>
      </c>
      <c r="F146" s="744" t="s">
        <v>29</v>
      </c>
      <c r="G146" s="744"/>
      <c r="H146" s="744">
        <v>2017</v>
      </c>
      <c r="I146" s="643" t="s">
        <v>784</v>
      </c>
      <c r="J146" s="643" t="s">
        <v>578</v>
      </c>
      <c r="K146" s="50"/>
      <c r="L146" s="748"/>
      <c r="M146" s="749"/>
      <c r="N146" s="749"/>
      <c r="O146" s="749"/>
      <c r="P146" s="749"/>
      <c r="Q146" s="749"/>
      <c r="R146" s="749"/>
      <c r="S146" s="749"/>
      <c r="T146" s="749"/>
      <c r="U146" s="749"/>
      <c r="V146" s="749"/>
      <c r="W146" s="749"/>
      <c r="X146" s="749"/>
      <c r="Y146" s="749"/>
      <c r="Z146" s="749"/>
      <c r="AA146" s="749"/>
      <c r="AB146" s="749"/>
      <c r="AC146" s="749"/>
      <c r="AD146" s="749"/>
      <c r="AE146" s="749"/>
      <c r="AF146" s="749"/>
      <c r="AG146" s="749"/>
      <c r="AH146" s="749"/>
      <c r="AI146" s="749"/>
      <c r="AJ146" s="749"/>
      <c r="AK146" s="749"/>
      <c r="AL146" s="749"/>
      <c r="AM146" s="749"/>
      <c r="AN146" s="749"/>
      <c r="AO146" s="750"/>
      <c r="AP146" s="50"/>
      <c r="AQ146" s="748"/>
      <c r="AR146" s="749"/>
      <c r="AS146" s="749"/>
      <c r="AT146" s="749"/>
      <c r="AU146" s="749"/>
      <c r="AV146" s="749"/>
      <c r="AW146" s="749">
        <v>90046.258079488296</v>
      </c>
      <c r="AX146" s="749">
        <v>80429.408856747716</v>
      </c>
      <c r="AY146" s="749">
        <v>78633.239455871226</v>
      </c>
      <c r="AZ146" s="749">
        <v>76837.069061484159</v>
      </c>
      <c r="BA146" s="749">
        <v>76681.805851135301</v>
      </c>
      <c r="BB146" s="749">
        <v>76681.805851135301</v>
      </c>
      <c r="BC146" s="749">
        <v>72995</v>
      </c>
      <c r="BD146" s="749">
        <v>72995</v>
      </c>
      <c r="BE146" s="749">
        <v>72995</v>
      </c>
      <c r="BF146" s="749">
        <v>72995</v>
      </c>
      <c r="BG146" s="749"/>
      <c r="BH146" s="749"/>
      <c r="BI146" s="749"/>
      <c r="BJ146" s="749"/>
      <c r="BK146" s="749"/>
      <c r="BL146" s="749"/>
      <c r="BM146" s="749"/>
      <c r="BN146" s="749"/>
      <c r="BO146" s="749"/>
      <c r="BP146" s="749"/>
      <c r="BQ146" s="749"/>
      <c r="BR146" s="749"/>
      <c r="BS146" s="749"/>
      <c r="BT146" s="750"/>
    </row>
    <row r="147" spans="2:72">
      <c r="B147" s="744" t="s">
        <v>208</v>
      </c>
      <c r="C147" s="744" t="s">
        <v>760</v>
      </c>
      <c r="D147" s="744" t="s">
        <v>118</v>
      </c>
      <c r="E147" s="744" t="s">
        <v>754</v>
      </c>
      <c r="F147" s="744" t="s">
        <v>758</v>
      </c>
      <c r="G147" s="744"/>
      <c r="H147" s="744">
        <v>2017</v>
      </c>
      <c r="I147" s="643" t="s">
        <v>784</v>
      </c>
      <c r="J147" s="643" t="s">
        <v>578</v>
      </c>
      <c r="K147" s="50"/>
      <c r="L147" s="748"/>
      <c r="M147" s="749"/>
      <c r="N147" s="749"/>
      <c r="O147" s="749"/>
      <c r="P147" s="749"/>
      <c r="Q147" s="749"/>
      <c r="R147" s="749">
        <v>17</v>
      </c>
      <c r="S147" s="749">
        <v>17</v>
      </c>
      <c r="T147" s="749">
        <v>17</v>
      </c>
      <c r="U147" s="749">
        <v>17</v>
      </c>
      <c r="V147" s="749">
        <v>17</v>
      </c>
      <c r="W147" s="749">
        <v>17</v>
      </c>
      <c r="X147" s="749">
        <v>17</v>
      </c>
      <c r="Y147" s="749">
        <v>17</v>
      </c>
      <c r="Z147" s="749">
        <v>17</v>
      </c>
      <c r="AA147" s="749">
        <v>17</v>
      </c>
      <c r="AB147" s="749"/>
      <c r="AC147" s="749"/>
      <c r="AD147" s="749"/>
      <c r="AE147" s="749"/>
      <c r="AF147" s="749"/>
      <c r="AG147" s="749"/>
      <c r="AH147" s="749"/>
      <c r="AI147" s="749"/>
      <c r="AJ147" s="749"/>
      <c r="AK147" s="749"/>
      <c r="AL147" s="749"/>
      <c r="AM147" s="749"/>
      <c r="AN147" s="749"/>
      <c r="AO147" s="750"/>
      <c r="AP147" s="50"/>
      <c r="AQ147" s="748"/>
      <c r="AR147" s="749"/>
      <c r="AS147" s="749"/>
      <c r="AT147" s="749"/>
      <c r="AU147" s="749"/>
      <c r="AV147" s="749"/>
      <c r="AW147" s="749">
        <v>78004.046414921075</v>
      </c>
      <c r="AX147" s="749">
        <v>78004.046414921075</v>
      </c>
      <c r="AY147" s="749">
        <v>77618.308282202808</v>
      </c>
      <c r="AZ147" s="749">
        <v>77618.308282202808</v>
      </c>
      <c r="BA147" s="749">
        <v>77618.308282202808</v>
      </c>
      <c r="BB147" s="749">
        <v>77616.234216578072</v>
      </c>
      <c r="BC147" s="749">
        <v>77618</v>
      </c>
      <c r="BD147" s="749">
        <v>77618</v>
      </c>
      <c r="BE147" s="749">
        <v>77618</v>
      </c>
      <c r="BF147" s="749">
        <v>77618</v>
      </c>
      <c r="BG147" s="749"/>
      <c r="BH147" s="749"/>
      <c r="BI147" s="749"/>
      <c r="BJ147" s="749"/>
      <c r="BK147" s="749"/>
      <c r="BL147" s="749"/>
      <c r="BM147" s="749"/>
      <c r="BN147" s="749"/>
      <c r="BO147" s="749"/>
      <c r="BP147" s="749"/>
      <c r="BQ147" s="749"/>
      <c r="BR147" s="749"/>
      <c r="BS147" s="749"/>
      <c r="BT147" s="750"/>
    </row>
    <row r="148" spans="2:72">
      <c r="B148" s="744" t="s">
        <v>208</v>
      </c>
      <c r="C148" s="744" t="s">
        <v>756</v>
      </c>
      <c r="D148" s="744" t="s">
        <v>119</v>
      </c>
      <c r="E148" s="744" t="s">
        <v>754</v>
      </c>
      <c r="F148" s="744" t="s">
        <v>756</v>
      </c>
      <c r="G148" s="744"/>
      <c r="H148" s="744">
        <v>2017</v>
      </c>
      <c r="I148" s="643" t="s">
        <v>784</v>
      </c>
      <c r="J148" s="643" t="s">
        <v>578</v>
      </c>
      <c r="K148" s="50"/>
      <c r="L148" s="748"/>
      <c r="M148" s="749"/>
      <c r="N148" s="749"/>
      <c r="O148" s="749"/>
      <c r="P148" s="749"/>
      <c r="Q148" s="749"/>
      <c r="R148" s="749"/>
      <c r="S148" s="749"/>
      <c r="T148" s="749"/>
      <c r="U148" s="749"/>
      <c r="V148" s="749"/>
      <c r="W148" s="749"/>
      <c r="X148" s="749"/>
      <c r="Y148" s="749"/>
      <c r="Z148" s="749"/>
      <c r="AA148" s="749"/>
      <c r="AB148" s="749"/>
      <c r="AC148" s="749"/>
      <c r="AD148" s="749"/>
      <c r="AE148" s="749"/>
      <c r="AF148" s="749"/>
      <c r="AG148" s="749"/>
      <c r="AH148" s="749"/>
      <c r="AI148" s="749"/>
      <c r="AJ148" s="749"/>
      <c r="AK148" s="749"/>
      <c r="AL148" s="749"/>
      <c r="AM148" s="749"/>
      <c r="AN148" s="749"/>
      <c r="AO148" s="750"/>
      <c r="AP148" s="50"/>
      <c r="AQ148" s="748"/>
      <c r="AR148" s="749"/>
      <c r="AS148" s="749"/>
      <c r="AT148" s="749"/>
      <c r="AU148" s="749"/>
      <c r="AV148" s="749"/>
      <c r="AW148" s="749">
        <v>65502.137072149737</v>
      </c>
      <c r="AX148" s="749">
        <v>57674.71860318703</v>
      </c>
      <c r="AY148" s="749">
        <v>42117.116200128061</v>
      </c>
      <c r="AZ148" s="749">
        <v>41989.356035622506</v>
      </c>
      <c r="BA148" s="749">
        <v>41989.356035622506</v>
      </c>
      <c r="BB148" s="749">
        <v>41989.356035622506</v>
      </c>
      <c r="BC148" s="749">
        <v>25927</v>
      </c>
      <c r="BD148" s="749">
        <v>25927</v>
      </c>
      <c r="BE148" s="749">
        <v>24621</v>
      </c>
      <c r="BF148" s="749">
        <v>14532</v>
      </c>
      <c r="BG148" s="749"/>
      <c r="BH148" s="749"/>
      <c r="BI148" s="749"/>
      <c r="BJ148" s="749"/>
      <c r="BK148" s="749"/>
      <c r="BL148" s="749"/>
      <c r="BM148" s="749"/>
      <c r="BN148" s="749"/>
      <c r="BO148" s="749"/>
      <c r="BP148" s="749"/>
      <c r="BQ148" s="749"/>
      <c r="BR148" s="749"/>
      <c r="BS148" s="749"/>
      <c r="BT148" s="750"/>
    </row>
    <row r="149" spans="2:72">
      <c r="B149" s="744" t="s">
        <v>208</v>
      </c>
      <c r="C149" s="744" t="s">
        <v>756</v>
      </c>
      <c r="D149" s="744" t="s">
        <v>122</v>
      </c>
      <c r="E149" s="744" t="s">
        <v>754</v>
      </c>
      <c r="F149" s="744" t="s">
        <v>756</v>
      </c>
      <c r="G149" s="744"/>
      <c r="H149" s="744">
        <v>2017</v>
      </c>
      <c r="I149" s="643" t="s">
        <v>784</v>
      </c>
      <c r="J149" s="643" t="s">
        <v>578</v>
      </c>
      <c r="K149" s="50"/>
      <c r="L149" s="748"/>
      <c r="M149" s="749"/>
      <c r="N149" s="749"/>
      <c r="O149" s="749"/>
      <c r="P149" s="749"/>
      <c r="Q149" s="749"/>
      <c r="R149" s="749"/>
      <c r="S149" s="749"/>
      <c r="T149" s="749"/>
      <c r="U149" s="749"/>
      <c r="V149" s="749"/>
      <c r="W149" s="749"/>
      <c r="X149" s="749"/>
      <c r="Y149" s="749"/>
      <c r="Z149" s="749"/>
      <c r="AA149" s="749"/>
      <c r="AB149" s="749"/>
      <c r="AC149" s="749"/>
      <c r="AD149" s="749"/>
      <c r="AE149" s="749"/>
      <c r="AF149" s="749"/>
      <c r="AG149" s="749"/>
      <c r="AH149" s="749"/>
      <c r="AI149" s="749"/>
      <c r="AJ149" s="749"/>
      <c r="AK149" s="749"/>
      <c r="AL149" s="749"/>
      <c r="AM149" s="749"/>
      <c r="AN149" s="749"/>
      <c r="AO149" s="750"/>
      <c r="AP149" s="50"/>
      <c r="AQ149" s="748"/>
      <c r="AR149" s="749"/>
      <c r="AS149" s="749"/>
      <c r="AT149" s="749"/>
      <c r="AU149" s="749"/>
      <c r="AV149" s="749"/>
      <c r="AW149" s="749">
        <v>623157</v>
      </c>
      <c r="AX149" s="749">
        <v>623157</v>
      </c>
      <c r="AY149" s="749">
        <v>623157</v>
      </c>
      <c r="AZ149" s="749">
        <v>623157</v>
      </c>
      <c r="BA149" s="749">
        <v>623157</v>
      </c>
      <c r="BB149" s="749">
        <v>623157</v>
      </c>
      <c r="BC149" s="749">
        <v>623157</v>
      </c>
      <c r="BD149" s="749">
        <v>623157</v>
      </c>
      <c r="BE149" s="749">
        <v>623157</v>
      </c>
      <c r="BF149" s="749">
        <v>623157</v>
      </c>
      <c r="BG149" s="749"/>
      <c r="BH149" s="749"/>
      <c r="BI149" s="749"/>
      <c r="BJ149" s="749"/>
      <c r="BK149" s="749"/>
      <c r="BL149" s="749"/>
      <c r="BM149" s="749"/>
      <c r="BN149" s="749"/>
      <c r="BO149" s="749"/>
      <c r="BP149" s="749"/>
      <c r="BQ149" s="749"/>
      <c r="BR149" s="749"/>
      <c r="BS149" s="749"/>
      <c r="BT149" s="750"/>
    </row>
    <row r="150" spans="2:72">
      <c r="B150" s="744" t="s">
        <v>208</v>
      </c>
      <c r="C150" s="744" t="s">
        <v>756</v>
      </c>
      <c r="D150" s="744" t="s">
        <v>785</v>
      </c>
      <c r="E150" s="744" t="s">
        <v>754</v>
      </c>
      <c r="F150" s="744" t="s">
        <v>756</v>
      </c>
      <c r="G150" s="744"/>
      <c r="H150" s="744">
        <v>2018</v>
      </c>
      <c r="I150" s="643" t="s">
        <v>784</v>
      </c>
      <c r="J150" s="643" t="s">
        <v>585</v>
      </c>
      <c r="K150" s="50"/>
      <c r="L150" s="748"/>
      <c r="M150" s="749"/>
      <c r="N150" s="749"/>
      <c r="O150" s="749"/>
      <c r="P150" s="749"/>
      <c r="Q150" s="749"/>
      <c r="R150" s="749"/>
      <c r="S150" s="749"/>
      <c r="T150" s="749"/>
      <c r="U150" s="749"/>
      <c r="V150" s="749"/>
      <c r="W150" s="749"/>
      <c r="X150" s="749"/>
      <c r="Y150" s="749"/>
      <c r="Z150" s="749"/>
      <c r="AA150" s="749"/>
      <c r="AB150" s="749"/>
      <c r="AC150" s="749"/>
      <c r="AD150" s="749"/>
      <c r="AE150" s="749"/>
      <c r="AF150" s="749"/>
      <c r="AG150" s="749"/>
      <c r="AH150" s="749"/>
      <c r="AI150" s="749"/>
      <c r="AJ150" s="749"/>
      <c r="AK150" s="749"/>
      <c r="AL150" s="749"/>
      <c r="AM150" s="749"/>
      <c r="AN150" s="749"/>
      <c r="AO150" s="750"/>
      <c r="AP150" s="50"/>
      <c r="AQ150" s="748"/>
      <c r="AR150" s="749"/>
      <c r="AS150" s="749"/>
      <c r="AT150" s="749"/>
      <c r="AU150" s="749"/>
      <c r="AV150" s="749"/>
      <c r="AW150" s="749"/>
      <c r="AX150" s="749">
        <v>13909</v>
      </c>
      <c r="AY150" s="749">
        <v>13909</v>
      </c>
      <c r="AZ150" s="749">
        <v>13909</v>
      </c>
      <c r="BA150" s="749">
        <v>13909</v>
      </c>
      <c r="BB150" s="749">
        <v>13909</v>
      </c>
      <c r="BC150" s="749"/>
      <c r="BD150" s="749"/>
      <c r="BE150" s="749"/>
      <c r="BF150" s="749"/>
      <c r="BG150" s="749"/>
      <c r="BH150" s="749"/>
      <c r="BI150" s="749"/>
      <c r="BJ150" s="749"/>
      <c r="BK150" s="749"/>
      <c r="BL150" s="749"/>
      <c r="BM150" s="749"/>
      <c r="BN150" s="749"/>
      <c r="BO150" s="749"/>
      <c r="BP150" s="749"/>
      <c r="BQ150" s="749"/>
      <c r="BR150" s="749"/>
      <c r="BS150" s="749"/>
      <c r="BT150" s="750"/>
    </row>
    <row r="151" spans="2:72">
      <c r="B151" s="744" t="s">
        <v>208</v>
      </c>
      <c r="C151" s="744" t="s">
        <v>756</v>
      </c>
      <c r="D151" s="744" t="s">
        <v>118</v>
      </c>
      <c r="E151" s="744" t="s">
        <v>754</v>
      </c>
      <c r="F151" s="744" t="s">
        <v>758</v>
      </c>
      <c r="G151" s="744"/>
      <c r="H151" s="744">
        <v>2018</v>
      </c>
      <c r="I151" s="643" t="s">
        <v>784</v>
      </c>
      <c r="J151" s="643" t="s">
        <v>585</v>
      </c>
      <c r="K151" s="50"/>
      <c r="L151" s="748"/>
      <c r="M151" s="749"/>
      <c r="N151" s="749"/>
      <c r="O151" s="749"/>
      <c r="P151" s="749"/>
      <c r="Q151" s="749"/>
      <c r="R151" s="749"/>
      <c r="S151" s="749">
        <v>112</v>
      </c>
      <c r="T151" s="749">
        <v>112</v>
      </c>
      <c r="U151" s="749">
        <v>112</v>
      </c>
      <c r="V151" s="749">
        <v>112</v>
      </c>
      <c r="W151" s="749">
        <v>113</v>
      </c>
      <c r="X151" s="749">
        <v>114</v>
      </c>
      <c r="Y151" s="749">
        <v>115</v>
      </c>
      <c r="Z151" s="749">
        <v>116</v>
      </c>
      <c r="AA151" s="749">
        <v>117</v>
      </c>
      <c r="AB151" s="749"/>
      <c r="AC151" s="749"/>
      <c r="AD151" s="749"/>
      <c r="AE151" s="749"/>
      <c r="AF151" s="749"/>
      <c r="AG151" s="749"/>
      <c r="AH151" s="749"/>
      <c r="AI151" s="749"/>
      <c r="AJ151" s="749"/>
      <c r="AK151" s="749"/>
      <c r="AL151" s="749"/>
      <c r="AM151" s="749"/>
      <c r="AN151" s="749"/>
      <c r="AO151" s="750"/>
      <c r="AP151" s="50"/>
      <c r="AQ151" s="748"/>
      <c r="AR151" s="749"/>
      <c r="AS151" s="749"/>
      <c r="AT151" s="749"/>
      <c r="AU151" s="749"/>
      <c r="AV151" s="749"/>
      <c r="AW151" s="749"/>
      <c r="AX151" s="749">
        <v>977601</v>
      </c>
      <c r="AY151" s="749">
        <v>977601</v>
      </c>
      <c r="AZ151" s="749">
        <v>972766</v>
      </c>
      <c r="BA151" s="749">
        <v>972766</v>
      </c>
      <c r="BB151" s="749">
        <v>972766</v>
      </c>
      <c r="BC151" s="749"/>
      <c r="BD151" s="749"/>
      <c r="BE151" s="749"/>
      <c r="BF151" s="749"/>
      <c r="BG151" s="749"/>
      <c r="BH151" s="749"/>
      <c r="BI151" s="749"/>
      <c r="BJ151" s="749"/>
      <c r="BK151" s="749"/>
      <c r="BL151" s="749"/>
      <c r="BM151" s="749"/>
      <c r="BN151" s="749"/>
      <c r="BO151" s="749"/>
      <c r="BP151" s="749"/>
      <c r="BQ151" s="749"/>
      <c r="BR151" s="749"/>
      <c r="BS151" s="749"/>
      <c r="BT151" s="750"/>
    </row>
    <row r="152" spans="2:72">
      <c r="B152" s="744" t="s">
        <v>208</v>
      </c>
      <c r="C152" s="744" t="s">
        <v>756</v>
      </c>
      <c r="D152" s="744" t="s">
        <v>119</v>
      </c>
      <c r="E152" s="744" t="s">
        <v>754</v>
      </c>
      <c r="F152" s="744" t="s">
        <v>756</v>
      </c>
      <c r="G152" s="744"/>
      <c r="H152" s="744">
        <v>2018</v>
      </c>
      <c r="I152" s="643" t="s">
        <v>784</v>
      </c>
      <c r="J152" s="643" t="s">
        <v>585</v>
      </c>
      <c r="K152" s="50"/>
      <c r="L152" s="748"/>
      <c r="M152" s="749"/>
      <c r="N152" s="749"/>
      <c r="O152" s="749"/>
      <c r="P152" s="749"/>
      <c r="Q152" s="749"/>
      <c r="R152" s="749"/>
      <c r="S152" s="749"/>
      <c r="T152" s="749"/>
      <c r="U152" s="749"/>
      <c r="V152" s="749"/>
      <c r="W152" s="749"/>
      <c r="X152" s="749"/>
      <c r="Y152" s="749"/>
      <c r="Z152" s="749"/>
      <c r="AA152" s="749"/>
      <c r="AB152" s="749"/>
      <c r="AC152" s="749"/>
      <c r="AD152" s="749"/>
      <c r="AE152" s="749"/>
      <c r="AF152" s="749"/>
      <c r="AG152" s="749"/>
      <c r="AH152" s="749"/>
      <c r="AI152" s="749"/>
      <c r="AJ152" s="749"/>
      <c r="AK152" s="749"/>
      <c r="AL152" s="749"/>
      <c r="AM152" s="749"/>
      <c r="AN152" s="749"/>
      <c r="AO152" s="750"/>
      <c r="AP152" s="50"/>
      <c r="AQ152" s="748"/>
      <c r="AR152" s="749"/>
      <c r="AS152" s="749"/>
      <c r="AT152" s="749"/>
      <c r="AU152" s="749"/>
      <c r="AV152" s="749"/>
      <c r="AW152" s="749"/>
      <c r="AX152" s="749">
        <v>61149</v>
      </c>
      <c r="AY152" s="749">
        <v>53842</v>
      </c>
      <c r="AZ152" s="749">
        <v>39318</v>
      </c>
      <c r="BA152" s="749">
        <v>39318</v>
      </c>
      <c r="BB152" s="749">
        <v>39318</v>
      </c>
      <c r="BC152" s="749"/>
      <c r="BD152" s="749"/>
      <c r="BE152" s="749"/>
      <c r="BF152" s="749"/>
      <c r="BG152" s="749"/>
      <c r="BH152" s="749"/>
      <c r="BI152" s="749"/>
      <c r="BJ152" s="749"/>
      <c r="BK152" s="749"/>
      <c r="BL152" s="749"/>
      <c r="BM152" s="749"/>
      <c r="BN152" s="749"/>
      <c r="BO152" s="749"/>
      <c r="BP152" s="749"/>
      <c r="BQ152" s="749"/>
      <c r="BR152" s="749"/>
      <c r="BS152" s="749"/>
      <c r="BT152" s="750"/>
    </row>
    <row r="153" spans="2:72">
      <c r="B153" s="744" t="s">
        <v>208</v>
      </c>
      <c r="C153" s="744" t="s">
        <v>753</v>
      </c>
      <c r="D153" s="744" t="s">
        <v>114</v>
      </c>
      <c r="E153" s="744" t="s">
        <v>754</v>
      </c>
      <c r="F153" s="744" t="s">
        <v>29</v>
      </c>
      <c r="G153" s="744"/>
      <c r="H153" s="744">
        <v>2018</v>
      </c>
      <c r="I153" s="643" t="s">
        <v>784</v>
      </c>
      <c r="J153" s="643" t="s">
        <v>585</v>
      </c>
      <c r="K153" s="50"/>
      <c r="L153" s="748"/>
      <c r="M153" s="749"/>
      <c r="N153" s="749"/>
      <c r="O153" s="749"/>
      <c r="P153" s="749"/>
      <c r="Q153" s="749"/>
      <c r="R153" s="749"/>
      <c r="S153" s="749"/>
      <c r="T153" s="749"/>
      <c r="U153" s="749"/>
      <c r="V153" s="749"/>
      <c r="W153" s="749"/>
      <c r="X153" s="749"/>
      <c r="Y153" s="749"/>
      <c r="Z153" s="749"/>
      <c r="AA153" s="749"/>
      <c r="AB153" s="749"/>
      <c r="AC153" s="749"/>
      <c r="AD153" s="749"/>
      <c r="AE153" s="749"/>
      <c r="AF153" s="749"/>
      <c r="AG153" s="749"/>
      <c r="AH153" s="749"/>
      <c r="AI153" s="749"/>
      <c r="AJ153" s="749"/>
      <c r="AK153" s="749"/>
      <c r="AL153" s="749"/>
      <c r="AM153" s="749"/>
      <c r="AN153" s="749"/>
      <c r="AO153" s="750"/>
      <c r="AP153" s="50"/>
      <c r="AQ153" s="748"/>
      <c r="AR153" s="749"/>
      <c r="AS153" s="749"/>
      <c r="AT153" s="749"/>
      <c r="AU153" s="749"/>
      <c r="AV153" s="749"/>
      <c r="AW153" s="749"/>
      <c r="AX153" s="749">
        <v>36059</v>
      </c>
      <c r="AY153" s="749">
        <v>36059</v>
      </c>
      <c r="AZ153" s="749">
        <v>36059</v>
      </c>
      <c r="BA153" s="749">
        <v>36059</v>
      </c>
      <c r="BB153" s="749">
        <v>36059</v>
      </c>
      <c r="BC153" s="749"/>
      <c r="BD153" s="749"/>
      <c r="BE153" s="749"/>
      <c r="BF153" s="749"/>
      <c r="BG153" s="749"/>
      <c r="BH153" s="749"/>
      <c r="BI153" s="749"/>
      <c r="BJ153" s="749"/>
      <c r="BK153" s="749"/>
      <c r="BL153" s="749"/>
      <c r="BM153" s="749"/>
      <c r="BN153" s="749"/>
      <c r="BO153" s="749"/>
      <c r="BP153" s="749"/>
      <c r="BQ153" s="749"/>
      <c r="BR153" s="749"/>
      <c r="BS153" s="749"/>
      <c r="BT153" s="750"/>
    </row>
    <row r="154" spans="2:72">
      <c r="B154" s="744" t="s">
        <v>208</v>
      </c>
      <c r="C154" s="744" t="s">
        <v>753</v>
      </c>
      <c r="D154" s="744" t="s">
        <v>751</v>
      </c>
      <c r="E154" s="744" t="s">
        <v>754</v>
      </c>
      <c r="F154" s="744" t="s">
        <v>29</v>
      </c>
      <c r="G154" s="744"/>
      <c r="H154" s="744">
        <v>2018</v>
      </c>
      <c r="I154" s="643" t="s">
        <v>784</v>
      </c>
      <c r="J154" s="643" t="s">
        <v>585</v>
      </c>
      <c r="K154" s="50"/>
      <c r="L154" s="748"/>
      <c r="M154" s="749"/>
      <c r="N154" s="749"/>
      <c r="O154" s="749"/>
      <c r="P154" s="749"/>
      <c r="Q154" s="749"/>
      <c r="R154" s="749"/>
      <c r="S154" s="749"/>
      <c r="T154" s="749"/>
      <c r="U154" s="749"/>
      <c r="V154" s="749"/>
      <c r="W154" s="749"/>
      <c r="X154" s="749"/>
      <c r="Y154" s="749"/>
      <c r="Z154" s="749"/>
      <c r="AA154" s="749"/>
      <c r="AB154" s="749"/>
      <c r="AC154" s="749"/>
      <c r="AD154" s="749"/>
      <c r="AE154" s="749"/>
      <c r="AF154" s="749"/>
      <c r="AG154" s="749"/>
      <c r="AH154" s="749"/>
      <c r="AI154" s="749"/>
      <c r="AJ154" s="749"/>
      <c r="AK154" s="749"/>
      <c r="AL154" s="749"/>
      <c r="AM154" s="749"/>
      <c r="AN154" s="749"/>
      <c r="AO154" s="750"/>
      <c r="AP154" s="50"/>
      <c r="AQ154" s="748"/>
      <c r="AR154" s="749"/>
      <c r="AS154" s="749"/>
      <c r="AT154" s="749"/>
      <c r="AU154" s="749"/>
      <c r="AV154" s="749"/>
      <c r="AW154" s="749"/>
      <c r="AX154" s="749">
        <v>127199</v>
      </c>
      <c r="AY154" s="749">
        <v>127199</v>
      </c>
      <c r="AZ154" s="749">
        <v>127199</v>
      </c>
      <c r="BA154" s="749">
        <v>127199</v>
      </c>
      <c r="BB154" s="749">
        <v>127199</v>
      </c>
      <c r="BC154" s="749"/>
      <c r="BD154" s="749"/>
      <c r="BE154" s="749"/>
      <c r="BF154" s="749"/>
      <c r="BG154" s="749"/>
      <c r="BH154" s="749"/>
      <c r="BI154" s="749"/>
      <c r="BJ154" s="749"/>
      <c r="BK154" s="749"/>
      <c r="BL154" s="749"/>
      <c r="BM154" s="749"/>
      <c r="BN154" s="749"/>
      <c r="BO154" s="749"/>
      <c r="BP154" s="749"/>
      <c r="BQ154" s="749"/>
      <c r="BR154" s="749"/>
      <c r="BS154" s="749"/>
      <c r="BT154" s="750"/>
    </row>
    <row r="155" spans="2:72">
      <c r="B155" s="744" t="s">
        <v>208</v>
      </c>
      <c r="C155" s="744" t="s">
        <v>756</v>
      </c>
      <c r="D155" s="744" t="s">
        <v>118</v>
      </c>
      <c r="E155" s="744" t="s">
        <v>754</v>
      </c>
      <c r="F155" s="744" t="s">
        <v>771</v>
      </c>
      <c r="G155" s="744"/>
      <c r="H155" s="744">
        <v>2018</v>
      </c>
      <c r="I155" s="643" t="s">
        <v>786</v>
      </c>
      <c r="J155" s="643" t="s">
        <v>578</v>
      </c>
      <c r="K155" s="50"/>
      <c r="L155" s="748"/>
      <c r="M155" s="749"/>
      <c r="N155" s="749"/>
      <c r="O155" s="749"/>
      <c r="P155" s="749"/>
      <c r="Q155" s="749"/>
      <c r="R155" s="749"/>
      <c r="S155" s="749">
        <v>1.67</v>
      </c>
      <c r="T155" s="749">
        <v>1.67</v>
      </c>
      <c r="U155" s="749">
        <v>1.6617416760893025</v>
      </c>
      <c r="V155" s="749">
        <v>1.6617416760893025</v>
      </c>
      <c r="W155" s="749">
        <v>1.6617416760893025</v>
      </c>
      <c r="X155" s="749">
        <v>1.661697272116015</v>
      </c>
      <c r="Y155" s="749"/>
      <c r="Z155" s="749"/>
      <c r="AA155" s="749"/>
      <c r="AB155" s="749"/>
      <c r="AC155" s="749"/>
      <c r="AD155" s="749"/>
      <c r="AE155" s="749"/>
      <c r="AF155" s="749"/>
      <c r="AG155" s="749"/>
      <c r="AH155" s="749"/>
      <c r="AI155" s="749"/>
      <c r="AJ155" s="749"/>
      <c r="AK155" s="749"/>
      <c r="AL155" s="749"/>
      <c r="AM155" s="749"/>
      <c r="AN155" s="749"/>
      <c r="AO155" s="750"/>
      <c r="AP155" s="50"/>
      <c r="AQ155" s="748"/>
      <c r="AR155" s="749"/>
      <c r="AS155" s="749"/>
      <c r="AT155" s="749"/>
      <c r="AU155" s="749"/>
      <c r="AV155" s="749"/>
      <c r="AW155" s="749"/>
      <c r="AX155" s="749">
        <v>1000.5</v>
      </c>
      <c r="AY155" s="749">
        <v>1000.5</v>
      </c>
      <c r="AZ155" s="749">
        <v>995.55242330978876</v>
      </c>
      <c r="BA155" s="749">
        <v>995.55242330978876</v>
      </c>
      <c r="BB155" s="749">
        <v>995.55242330978876</v>
      </c>
      <c r="BC155" s="749">
        <v>995.52582080962463</v>
      </c>
      <c r="BD155" s="749"/>
      <c r="BE155" s="749"/>
      <c r="BF155" s="749"/>
      <c r="BG155" s="749"/>
      <c r="BH155" s="749"/>
      <c r="BI155" s="749"/>
      <c r="BJ155" s="749"/>
      <c r="BK155" s="749"/>
      <c r="BL155" s="749"/>
      <c r="BM155" s="749"/>
      <c r="BN155" s="749"/>
      <c r="BO155" s="749"/>
      <c r="BP155" s="749"/>
      <c r="BQ155" s="749"/>
      <c r="BR155" s="749"/>
      <c r="BS155" s="749"/>
      <c r="BT155" s="750"/>
    </row>
    <row r="156" spans="2:72">
      <c r="B156" s="744" t="s">
        <v>208</v>
      </c>
      <c r="C156" s="744" t="s">
        <v>756</v>
      </c>
      <c r="D156" s="744" t="s">
        <v>118</v>
      </c>
      <c r="E156" s="744" t="s">
        <v>754</v>
      </c>
      <c r="F156" s="744" t="s">
        <v>760</v>
      </c>
      <c r="G156" s="744"/>
      <c r="H156" s="744">
        <v>2017</v>
      </c>
      <c r="I156" s="643" t="s">
        <v>786</v>
      </c>
      <c r="J156" s="643" t="s">
        <v>578</v>
      </c>
      <c r="K156" s="50"/>
      <c r="L156" s="748"/>
      <c r="M156" s="749"/>
      <c r="N156" s="749"/>
      <c r="O156" s="749"/>
      <c r="P156" s="749"/>
      <c r="Q156" s="749"/>
      <c r="R156" s="749">
        <v>9.7899999999999991</v>
      </c>
      <c r="S156" s="749">
        <v>9.7899999999999991</v>
      </c>
      <c r="T156" s="749">
        <v>9.7415874304875878</v>
      </c>
      <c r="U156" s="749">
        <v>9.7415874304875878</v>
      </c>
      <c r="V156" s="749">
        <v>9.7415874304875878</v>
      </c>
      <c r="W156" s="749">
        <v>9.7413271221651421</v>
      </c>
      <c r="X156" s="749"/>
      <c r="Y156" s="749"/>
      <c r="Z156" s="749"/>
      <c r="AA156" s="749"/>
      <c r="AB156" s="749"/>
      <c r="AC156" s="749"/>
      <c r="AD156" s="749"/>
      <c r="AE156" s="749"/>
      <c r="AF156" s="749"/>
      <c r="AG156" s="749"/>
      <c r="AH156" s="749"/>
      <c r="AI156" s="749"/>
      <c r="AJ156" s="749"/>
      <c r="AK156" s="749"/>
      <c r="AL156" s="749"/>
      <c r="AM156" s="749"/>
      <c r="AN156" s="749"/>
      <c r="AO156" s="750"/>
      <c r="AP156" s="50"/>
      <c r="AQ156" s="748"/>
      <c r="AR156" s="749"/>
      <c r="AS156" s="749"/>
      <c r="AT156" s="749"/>
      <c r="AU156" s="749"/>
      <c r="AV156" s="749"/>
      <c r="AW156" s="749">
        <v>44975</v>
      </c>
      <c r="AX156" s="749">
        <v>44975</v>
      </c>
      <c r="AY156" s="749">
        <v>44752.593941387051</v>
      </c>
      <c r="AZ156" s="749">
        <v>44752.593941387051</v>
      </c>
      <c r="BA156" s="749">
        <v>44752.593941387051</v>
      </c>
      <c r="BB156" s="749">
        <v>44751.398091866933</v>
      </c>
      <c r="BC156" s="749"/>
      <c r="BD156" s="749"/>
      <c r="BE156" s="749"/>
      <c r="BF156" s="749"/>
      <c r="BG156" s="749"/>
      <c r="BH156" s="749"/>
      <c r="BI156" s="749"/>
      <c r="BJ156" s="749"/>
      <c r="BK156" s="749"/>
      <c r="BL156" s="749"/>
      <c r="BM156" s="749"/>
      <c r="BN156" s="749"/>
      <c r="BO156" s="749"/>
      <c r="BP156" s="749"/>
      <c r="BQ156" s="749"/>
      <c r="BR156" s="749"/>
      <c r="BS156" s="749"/>
      <c r="BT156" s="750"/>
    </row>
    <row r="157" spans="2:72">
      <c r="B157" s="744" t="s">
        <v>208</v>
      </c>
      <c r="C157" s="744" t="s">
        <v>756</v>
      </c>
      <c r="D157" s="744" t="s">
        <v>118</v>
      </c>
      <c r="E157" s="744" t="s">
        <v>754</v>
      </c>
      <c r="F157" s="744" t="s">
        <v>771</v>
      </c>
      <c r="G157" s="744"/>
      <c r="H157" s="744">
        <v>2017</v>
      </c>
      <c r="I157" s="643" t="s">
        <v>786</v>
      </c>
      <c r="J157" s="643" t="s">
        <v>578</v>
      </c>
      <c r="K157" s="50"/>
      <c r="L157" s="748"/>
      <c r="M157" s="749"/>
      <c r="N157" s="749"/>
      <c r="O157" s="749"/>
      <c r="P157" s="749"/>
      <c r="Q157" s="749"/>
      <c r="R157" s="749">
        <v>1.06</v>
      </c>
      <c r="S157" s="749">
        <v>1.06</v>
      </c>
      <c r="T157" s="749">
        <v>1.0547581896135694</v>
      </c>
      <c r="U157" s="749">
        <v>1.0547581896135694</v>
      </c>
      <c r="V157" s="749">
        <v>1.0547581896135694</v>
      </c>
      <c r="W157" s="749">
        <v>1.0547300050556743</v>
      </c>
      <c r="X157" s="749"/>
      <c r="Y157" s="749"/>
      <c r="Z157" s="749"/>
      <c r="AA157" s="749"/>
      <c r="AB157" s="749"/>
      <c r="AC157" s="749"/>
      <c r="AD157" s="749"/>
      <c r="AE157" s="749"/>
      <c r="AF157" s="749"/>
      <c r="AG157" s="749"/>
      <c r="AH157" s="749"/>
      <c r="AI157" s="749"/>
      <c r="AJ157" s="749"/>
      <c r="AK157" s="749"/>
      <c r="AL157" s="749"/>
      <c r="AM157" s="749"/>
      <c r="AN157" s="749"/>
      <c r="AO157" s="750"/>
      <c r="AP157" s="50"/>
      <c r="AQ157" s="748"/>
      <c r="AR157" s="749"/>
      <c r="AS157" s="749"/>
      <c r="AT157" s="749"/>
      <c r="AU157" s="749"/>
      <c r="AV157" s="749"/>
      <c r="AW157" s="749">
        <v>4873</v>
      </c>
      <c r="AX157" s="749">
        <v>4873</v>
      </c>
      <c r="AY157" s="749">
        <v>4848.9025075348327</v>
      </c>
      <c r="AZ157" s="749">
        <v>4848.9025075348327</v>
      </c>
      <c r="BA157" s="749">
        <v>4848.9025075348327</v>
      </c>
      <c r="BB157" s="749">
        <v>4848.7729383361329</v>
      </c>
      <c r="BC157" s="749"/>
      <c r="BD157" s="749"/>
      <c r="BE157" s="749"/>
      <c r="BF157" s="749"/>
      <c r="BG157" s="749"/>
      <c r="BH157" s="749"/>
      <c r="BI157" s="749"/>
      <c r="BJ157" s="749"/>
      <c r="BK157" s="749"/>
      <c r="BL157" s="749"/>
      <c r="BM157" s="749"/>
      <c r="BN157" s="749"/>
      <c r="BO157" s="749"/>
      <c r="BP157" s="749"/>
      <c r="BQ157" s="749"/>
      <c r="BR157" s="749"/>
      <c r="BS157" s="749"/>
      <c r="BT157" s="750"/>
    </row>
    <row r="158" spans="2:72">
      <c r="B158" s="744" t="s">
        <v>208</v>
      </c>
      <c r="C158" s="744" t="s">
        <v>756</v>
      </c>
      <c r="D158" s="744" t="s">
        <v>118</v>
      </c>
      <c r="E158" s="744" t="s">
        <v>754</v>
      </c>
      <c r="F158" s="744" t="s">
        <v>771</v>
      </c>
      <c r="G158" s="744"/>
      <c r="H158" s="744">
        <v>2017</v>
      </c>
      <c r="I158" s="643" t="s">
        <v>786</v>
      </c>
      <c r="J158" s="643" t="s">
        <v>578</v>
      </c>
      <c r="K158" s="50"/>
      <c r="L158" s="748"/>
      <c r="M158" s="749"/>
      <c r="N158" s="749"/>
      <c r="O158" s="749"/>
      <c r="P158" s="749"/>
      <c r="Q158" s="749"/>
      <c r="R158" s="749"/>
      <c r="S158" s="749"/>
      <c r="T158" s="749"/>
      <c r="U158" s="749"/>
      <c r="V158" s="749"/>
      <c r="W158" s="749"/>
      <c r="X158" s="749"/>
      <c r="Y158" s="749"/>
      <c r="Z158" s="749"/>
      <c r="AA158" s="749"/>
      <c r="AB158" s="749"/>
      <c r="AC158" s="749"/>
      <c r="AD158" s="749"/>
      <c r="AE158" s="749"/>
      <c r="AF158" s="749"/>
      <c r="AG158" s="749"/>
      <c r="AH158" s="749"/>
      <c r="AI158" s="749"/>
      <c r="AJ158" s="749"/>
      <c r="AK158" s="749"/>
      <c r="AL158" s="749"/>
      <c r="AM158" s="749"/>
      <c r="AN158" s="749"/>
      <c r="AO158" s="750"/>
      <c r="AP158" s="50"/>
      <c r="AQ158" s="748"/>
      <c r="AR158" s="749"/>
      <c r="AS158" s="749"/>
      <c r="AT158" s="749"/>
      <c r="AU158" s="749"/>
      <c r="AV158" s="749"/>
      <c r="AW158" s="749">
        <v>1167</v>
      </c>
      <c r="AX158" s="749">
        <v>1167</v>
      </c>
      <c r="AY158" s="749">
        <v>1161.2290634707881</v>
      </c>
      <c r="AZ158" s="749">
        <v>1161.2290634707881</v>
      </c>
      <c r="BA158" s="749">
        <v>1161.2290634707881</v>
      </c>
      <c r="BB158" s="749">
        <v>1161.1980338678979</v>
      </c>
      <c r="BC158" s="749"/>
      <c r="BD158" s="749"/>
      <c r="BE158" s="749"/>
      <c r="BF158" s="749"/>
      <c r="BG158" s="749"/>
      <c r="BH158" s="749"/>
      <c r="BI158" s="749"/>
      <c r="BJ158" s="749"/>
      <c r="BK158" s="749"/>
      <c r="BL158" s="749"/>
      <c r="BM158" s="749"/>
      <c r="BN158" s="749"/>
      <c r="BO158" s="749"/>
      <c r="BP158" s="749"/>
      <c r="BQ158" s="749"/>
      <c r="BR158" s="749"/>
      <c r="BS158" s="749"/>
      <c r="BT158" s="750"/>
    </row>
    <row r="159" spans="2:72">
      <c r="B159" s="744" t="s">
        <v>208</v>
      </c>
      <c r="C159" s="744" t="s">
        <v>756</v>
      </c>
      <c r="D159" s="744" t="s">
        <v>119</v>
      </c>
      <c r="E159" s="744" t="s">
        <v>754</v>
      </c>
      <c r="F159" s="744" t="s">
        <v>756</v>
      </c>
      <c r="G159" s="744"/>
      <c r="H159" s="744">
        <v>2019</v>
      </c>
      <c r="I159" s="643" t="s">
        <v>784</v>
      </c>
      <c r="J159" s="643" t="s">
        <v>585</v>
      </c>
      <c r="K159" s="50"/>
      <c r="L159" s="748"/>
      <c r="M159" s="749"/>
      <c r="N159" s="749"/>
      <c r="O159" s="749"/>
      <c r="P159" s="749"/>
      <c r="Q159" s="749"/>
      <c r="R159" s="749"/>
      <c r="S159" s="749"/>
      <c r="T159" s="749"/>
      <c r="U159" s="749"/>
      <c r="V159" s="749"/>
      <c r="W159" s="749"/>
      <c r="X159" s="749"/>
      <c r="Y159" s="749"/>
      <c r="Z159" s="749"/>
      <c r="AA159" s="749"/>
      <c r="AB159" s="749"/>
      <c r="AC159" s="749"/>
      <c r="AD159" s="749"/>
      <c r="AE159" s="749"/>
      <c r="AF159" s="749"/>
      <c r="AG159" s="749"/>
      <c r="AH159" s="749"/>
      <c r="AI159" s="749"/>
      <c r="AJ159" s="749"/>
      <c r="AK159" s="749"/>
      <c r="AL159" s="749"/>
      <c r="AM159" s="749"/>
      <c r="AN159" s="749"/>
      <c r="AO159" s="750"/>
      <c r="AP159" s="50"/>
      <c r="AQ159" s="748"/>
      <c r="AR159" s="749"/>
      <c r="AS159" s="749"/>
      <c r="AT159" s="749"/>
      <c r="AU159" s="749"/>
      <c r="AV159" s="749"/>
      <c r="AW159" s="749"/>
      <c r="AX159" s="749"/>
      <c r="AY159" s="749">
        <v>4763.8662922227186</v>
      </c>
      <c r="AZ159" s="749">
        <v>4194.5905912125372</v>
      </c>
      <c r="BA159" s="749">
        <v>3063.1109023269701</v>
      </c>
      <c r="BB159" s="749">
        <v>3053.8191086789793</v>
      </c>
      <c r="BC159" s="749">
        <v>3053.8191086789793</v>
      </c>
      <c r="BD159" s="749">
        <v>3053.8191086789793</v>
      </c>
      <c r="BE159" s="749"/>
      <c r="BF159" s="749"/>
      <c r="BG159" s="749"/>
      <c r="BH159" s="749"/>
      <c r="BI159" s="749"/>
      <c r="BJ159" s="749"/>
      <c r="BK159" s="749"/>
      <c r="BL159" s="749"/>
      <c r="BM159" s="749"/>
      <c r="BN159" s="749"/>
      <c r="BO159" s="749"/>
      <c r="BP159" s="749"/>
      <c r="BQ159" s="749"/>
      <c r="BR159" s="749"/>
      <c r="BS159" s="749"/>
      <c r="BT159" s="750"/>
    </row>
    <row r="160" spans="2:72">
      <c r="B160" s="744"/>
      <c r="C160" s="744"/>
      <c r="D160" s="744"/>
      <c r="E160" s="744"/>
      <c r="F160" s="744"/>
      <c r="G160" s="744"/>
      <c r="H160" s="744"/>
      <c r="I160" s="643"/>
      <c r="J160" s="643"/>
      <c r="K160" s="50"/>
      <c r="L160" s="748"/>
      <c r="M160" s="749"/>
      <c r="N160" s="749"/>
      <c r="O160" s="749"/>
      <c r="P160" s="749"/>
      <c r="Q160" s="749"/>
      <c r="R160" s="749"/>
      <c r="S160" s="749"/>
      <c r="T160" s="749"/>
      <c r="U160" s="749"/>
      <c r="V160" s="749"/>
      <c r="W160" s="749"/>
      <c r="X160" s="749"/>
      <c r="Y160" s="749"/>
      <c r="Z160" s="749"/>
      <c r="AA160" s="749"/>
      <c r="AB160" s="749"/>
      <c r="AC160" s="749"/>
      <c r="AD160" s="749"/>
      <c r="AE160" s="749"/>
      <c r="AF160" s="749"/>
      <c r="AG160" s="749"/>
      <c r="AH160" s="749"/>
      <c r="AI160" s="749"/>
      <c r="AJ160" s="749"/>
      <c r="AK160" s="749"/>
      <c r="AL160" s="749"/>
      <c r="AM160" s="749"/>
      <c r="AN160" s="749"/>
      <c r="AO160" s="750"/>
      <c r="AP160" s="50"/>
      <c r="AQ160" s="748"/>
      <c r="AR160" s="749"/>
      <c r="AS160" s="749"/>
      <c r="AT160" s="749"/>
      <c r="AU160" s="749"/>
      <c r="AV160" s="749"/>
      <c r="AW160" s="749"/>
      <c r="AX160" s="749"/>
      <c r="AY160" s="749"/>
      <c r="AZ160" s="749"/>
      <c r="BA160" s="749"/>
      <c r="BB160" s="749"/>
      <c r="BC160" s="749"/>
      <c r="BD160" s="749"/>
      <c r="BE160" s="749"/>
      <c r="BF160" s="749"/>
      <c r="BG160" s="749"/>
      <c r="BH160" s="749"/>
      <c r="BI160" s="749"/>
      <c r="BJ160" s="749"/>
      <c r="BK160" s="749"/>
      <c r="BL160" s="749"/>
      <c r="BM160" s="749"/>
      <c r="BN160" s="749"/>
      <c r="BO160" s="749"/>
      <c r="BP160" s="749"/>
      <c r="BQ160" s="749"/>
      <c r="BR160" s="749"/>
      <c r="BS160" s="749"/>
      <c r="BT160" s="750"/>
    </row>
    <row r="161" spans="2:72">
      <c r="B161" s="744"/>
      <c r="C161" s="744"/>
      <c r="D161" s="744"/>
      <c r="E161" s="744"/>
      <c r="F161" s="744"/>
      <c r="G161" s="744"/>
      <c r="H161" s="744"/>
      <c r="I161" s="643"/>
      <c r="J161" s="643"/>
      <c r="K161" s="50"/>
      <c r="L161" s="748"/>
      <c r="M161" s="749"/>
      <c r="N161" s="749"/>
      <c r="O161" s="749"/>
      <c r="P161" s="749"/>
      <c r="Q161" s="749"/>
      <c r="R161" s="749"/>
      <c r="S161" s="749"/>
      <c r="T161" s="749"/>
      <c r="U161" s="749"/>
      <c r="V161" s="749"/>
      <c r="W161" s="749"/>
      <c r="X161" s="749"/>
      <c r="Y161" s="749"/>
      <c r="Z161" s="749"/>
      <c r="AA161" s="749"/>
      <c r="AB161" s="749"/>
      <c r="AC161" s="749"/>
      <c r="AD161" s="749"/>
      <c r="AE161" s="749"/>
      <c r="AF161" s="749"/>
      <c r="AG161" s="749"/>
      <c r="AH161" s="749"/>
      <c r="AI161" s="749"/>
      <c r="AJ161" s="749"/>
      <c r="AK161" s="749"/>
      <c r="AL161" s="749"/>
      <c r="AM161" s="749"/>
      <c r="AN161" s="749"/>
      <c r="AO161" s="750"/>
      <c r="AP161" s="50"/>
      <c r="AQ161" s="748"/>
      <c r="AR161" s="749"/>
      <c r="AS161" s="749"/>
      <c r="AT161" s="749"/>
      <c r="AU161" s="749"/>
      <c r="AV161" s="749"/>
      <c r="AW161" s="749"/>
      <c r="AX161" s="749"/>
      <c r="AY161" s="749"/>
      <c r="AZ161" s="749"/>
      <c r="BA161" s="749"/>
      <c r="BB161" s="749"/>
      <c r="BC161" s="749"/>
      <c r="BD161" s="749"/>
      <c r="BE161" s="749"/>
      <c r="BF161" s="749"/>
      <c r="BG161" s="749"/>
      <c r="BH161" s="749"/>
      <c r="BI161" s="749"/>
      <c r="BJ161" s="749"/>
      <c r="BK161" s="749"/>
      <c r="BL161" s="749"/>
      <c r="BM161" s="749"/>
      <c r="BN161" s="749"/>
      <c r="BO161" s="749"/>
      <c r="BP161" s="749"/>
      <c r="BQ161" s="749"/>
      <c r="BR161" s="749"/>
      <c r="BS161" s="749"/>
      <c r="BT161" s="750"/>
    </row>
    <row r="162" spans="2:72">
      <c r="B162" s="744"/>
      <c r="C162" s="744"/>
      <c r="D162" s="744"/>
      <c r="E162" s="744"/>
      <c r="F162" s="744"/>
      <c r="G162" s="744"/>
      <c r="H162" s="744"/>
      <c r="I162" s="643"/>
      <c r="J162" s="643"/>
      <c r="K162" s="50"/>
      <c r="L162" s="748"/>
      <c r="M162" s="749"/>
      <c r="N162" s="749"/>
      <c r="O162" s="749"/>
      <c r="P162" s="749"/>
      <c r="Q162" s="749"/>
      <c r="R162" s="749"/>
      <c r="S162" s="749"/>
      <c r="T162" s="749"/>
      <c r="U162" s="749"/>
      <c r="V162" s="749"/>
      <c r="W162" s="749"/>
      <c r="X162" s="749"/>
      <c r="Y162" s="749"/>
      <c r="Z162" s="749"/>
      <c r="AA162" s="749"/>
      <c r="AB162" s="749"/>
      <c r="AC162" s="749"/>
      <c r="AD162" s="749"/>
      <c r="AE162" s="749"/>
      <c r="AF162" s="749"/>
      <c r="AG162" s="749"/>
      <c r="AH162" s="749"/>
      <c r="AI162" s="749"/>
      <c r="AJ162" s="749"/>
      <c r="AK162" s="749"/>
      <c r="AL162" s="749"/>
      <c r="AM162" s="749"/>
      <c r="AN162" s="749"/>
      <c r="AO162" s="750"/>
      <c r="AP162" s="50"/>
      <c r="AQ162" s="748"/>
      <c r="AR162" s="749"/>
      <c r="AS162" s="749"/>
      <c r="AT162" s="749"/>
      <c r="AU162" s="749"/>
      <c r="AV162" s="749"/>
      <c r="AW162" s="749"/>
      <c r="AX162" s="749"/>
      <c r="AY162" s="749"/>
      <c r="AZ162" s="749"/>
      <c r="BA162" s="749"/>
      <c r="BB162" s="749"/>
      <c r="BC162" s="749"/>
      <c r="BD162" s="749"/>
      <c r="BE162" s="749"/>
      <c r="BF162" s="749"/>
      <c r="BG162" s="749"/>
      <c r="BH162" s="749"/>
      <c r="BI162" s="749"/>
      <c r="BJ162" s="749"/>
      <c r="BK162" s="749"/>
      <c r="BL162" s="749"/>
      <c r="BM162" s="749"/>
      <c r="BN162" s="749"/>
      <c r="BO162" s="749"/>
      <c r="BP162" s="749"/>
      <c r="BQ162" s="749"/>
      <c r="BR162" s="749"/>
      <c r="BS162" s="749"/>
      <c r="BT162" s="750"/>
    </row>
    <row r="163" spans="2:72">
      <c r="B163" s="744"/>
      <c r="C163" s="744"/>
      <c r="D163" s="744"/>
      <c r="E163" s="744"/>
      <c r="F163" s="744"/>
      <c r="G163" s="744"/>
      <c r="H163" s="744"/>
      <c r="I163" s="643"/>
      <c r="J163" s="643"/>
      <c r="K163" s="50"/>
      <c r="L163" s="748"/>
      <c r="M163" s="749"/>
      <c r="N163" s="749"/>
      <c r="O163" s="749"/>
      <c r="P163" s="749"/>
      <c r="Q163" s="749"/>
      <c r="R163" s="749"/>
      <c r="S163" s="749"/>
      <c r="T163" s="749"/>
      <c r="U163" s="749"/>
      <c r="V163" s="749"/>
      <c r="W163" s="749"/>
      <c r="X163" s="749"/>
      <c r="Y163" s="749"/>
      <c r="Z163" s="749"/>
      <c r="AA163" s="749"/>
      <c r="AB163" s="749"/>
      <c r="AC163" s="749"/>
      <c r="AD163" s="749"/>
      <c r="AE163" s="749"/>
      <c r="AF163" s="749"/>
      <c r="AG163" s="749"/>
      <c r="AH163" s="749"/>
      <c r="AI163" s="749"/>
      <c r="AJ163" s="749"/>
      <c r="AK163" s="749"/>
      <c r="AL163" s="749"/>
      <c r="AM163" s="749"/>
      <c r="AN163" s="749"/>
      <c r="AO163" s="750"/>
      <c r="AP163" s="50"/>
      <c r="AQ163" s="748"/>
      <c r="AR163" s="749"/>
      <c r="AS163" s="749"/>
      <c r="AT163" s="749"/>
      <c r="AU163" s="749"/>
      <c r="AV163" s="749"/>
      <c r="AW163" s="749"/>
      <c r="AX163" s="749"/>
      <c r="AY163" s="749"/>
      <c r="AZ163" s="749"/>
      <c r="BA163" s="749"/>
      <c r="BB163" s="749"/>
      <c r="BC163" s="749"/>
      <c r="BD163" s="749"/>
      <c r="BE163" s="749"/>
      <c r="BF163" s="749"/>
      <c r="BG163" s="749"/>
      <c r="BH163" s="749"/>
      <c r="BI163" s="749"/>
      <c r="BJ163" s="749"/>
      <c r="BK163" s="749"/>
      <c r="BL163" s="749"/>
      <c r="BM163" s="749"/>
      <c r="BN163" s="749"/>
      <c r="BO163" s="749"/>
      <c r="BP163" s="749"/>
      <c r="BQ163" s="749"/>
      <c r="BR163" s="749"/>
      <c r="BS163" s="749"/>
      <c r="BT163" s="750"/>
    </row>
    <row r="164" spans="2:72">
      <c r="B164" s="744"/>
      <c r="C164" s="744"/>
      <c r="D164" s="744"/>
      <c r="E164" s="744"/>
      <c r="F164" s="744"/>
      <c r="G164" s="744"/>
      <c r="H164" s="744"/>
      <c r="I164" s="643"/>
      <c r="J164" s="643"/>
      <c r="K164" s="50"/>
      <c r="L164" s="748"/>
      <c r="M164" s="749"/>
      <c r="N164" s="749"/>
      <c r="O164" s="749"/>
      <c r="P164" s="749"/>
      <c r="Q164" s="749"/>
      <c r="R164" s="749"/>
      <c r="S164" s="749"/>
      <c r="T164" s="749"/>
      <c r="U164" s="749"/>
      <c r="V164" s="749"/>
      <c r="W164" s="749"/>
      <c r="X164" s="749"/>
      <c r="Y164" s="749"/>
      <c r="Z164" s="749"/>
      <c r="AA164" s="749"/>
      <c r="AB164" s="749"/>
      <c r="AC164" s="749"/>
      <c r="AD164" s="749"/>
      <c r="AE164" s="749"/>
      <c r="AF164" s="749"/>
      <c r="AG164" s="749"/>
      <c r="AH164" s="749"/>
      <c r="AI164" s="749"/>
      <c r="AJ164" s="749"/>
      <c r="AK164" s="749"/>
      <c r="AL164" s="749"/>
      <c r="AM164" s="749"/>
      <c r="AN164" s="749"/>
      <c r="AO164" s="750"/>
      <c r="AP164" s="50"/>
      <c r="AQ164" s="748"/>
      <c r="AR164" s="749"/>
      <c r="AS164" s="749"/>
      <c r="AT164" s="749"/>
      <c r="AU164" s="749"/>
      <c r="AV164" s="749"/>
      <c r="AW164" s="749"/>
      <c r="AX164" s="749"/>
      <c r="AY164" s="749"/>
      <c r="AZ164" s="749"/>
      <c r="BA164" s="749"/>
      <c r="BB164" s="749"/>
      <c r="BC164" s="749"/>
      <c r="BD164" s="749"/>
      <c r="BE164" s="749"/>
      <c r="BF164" s="749"/>
      <c r="BG164" s="749"/>
      <c r="BH164" s="749"/>
      <c r="BI164" s="749"/>
      <c r="BJ164" s="749"/>
      <c r="BK164" s="749"/>
      <c r="BL164" s="749"/>
      <c r="BM164" s="749"/>
      <c r="BN164" s="749"/>
      <c r="BO164" s="749"/>
      <c r="BP164" s="749"/>
      <c r="BQ164" s="749"/>
      <c r="BR164" s="749"/>
      <c r="BS164" s="749"/>
      <c r="BT164" s="750"/>
    </row>
    <row r="165" spans="2:72">
      <c r="B165" s="744"/>
      <c r="C165" s="744"/>
      <c r="D165" s="744"/>
      <c r="E165" s="744"/>
      <c r="F165" s="744"/>
      <c r="G165" s="744"/>
      <c r="H165" s="744"/>
      <c r="I165" s="643"/>
      <c r="J165" s="643"/>
      <c r="K165" s="50"/>
      <c r="L165" s="748"/>
      <c r="M165" s="749"/>
      <c r="N165" s="749"/>
      <c r="O165" s="749"/>
      <c r="P165" s="749"/>
      <c r="Q165" s="749"/>
      <c r="R165" s="749"/>
      <c r="S165" s="749"/>
      <c r="T165" s="749"/>
      <c r="U165" s="749"/>
      <c r="V165" s="749"/>
      <c r="W165" s="749"/>
      <c r="X165" s="749"/>
      <c r="Y165" s="749"/>
      <c r="Z165" s="749"/>
      <c r="AA165" s="749"/>
      <c r="AB165" s="749"/>
      <c r="AC165" s="749"/>
      <c r="AD165" s="749"/>
      <c r="AE165" s="749"/>
      <c r="AF165" s="749"/>
      <c r="AG165" s="749"/>
      <c r="AH165" s="749"/>
      <c r="AI165" s="749"/>
      <c r="AJ165" s="749"/>
      <c r="AK165" s="749"/>
      <c r="AL165" s="749"/>
      <c r="AM165" s="749"/>
      <c r="AN165" s="749"/>
      <c r="AO165" s="750"/>
      <c r="AP165" s="50"/>
      <c r="AQ165" s="748"/>
      <c r="AR165" s="749"/>
      <c r="AS165" s="749"/>
      <c r="AT165" s="749"/>
      <c r="AU165" s="749"/>
      <c r="AV165" s="749"/>
      <c r="AW165" s="749"/>
      <c r="AX165" s="749"/>
      <c r="AY165" s="749"/>
      <c r="AZ165" s="749"/>
      <c r="BA165" s="749"/>
      <c r="BB165" s="749"/>
      <c r="BC165" s="749"/>
      <c r="BD165" s="749"/>
      <c r="BE165" s="749"/>
      <c r="BF165" s="749"/>
      <c r="BG165" s="749"/>
      <c r="BH165" s="749"/>
      <c r="BI165" s="749"/>
      <c r="BJ165" s="749"/>
      <c r="BK165" s="749"/>
      <c r="BL165" s="749"/>
      <c r="BM165" s="749"/>
      <c r="BN165" s="749"/>
      <c r="BO165" s="749"/>
      <c r="BP165" s="749"/>
      <c r="BQ165" s="749"/>
      <c r="BR165" s="749"/>
      <c r="BS165" s="749"/>
      <c r="BT165" s="750"/>
    </row>
    <row r="166" spans="2:72">
      <c r="B166" s="744"/>
      <c r="C166" s="744"/>
      <c r="D166" s="744"/>
      <c r="E166" s="744"/>
      <c r="F166" s="744"/>
      <c r="G166" s="744"/>
      <c r="H166" s="744"/>
      <c r="I166" s="643"/>
      <c r="J166" s="643"/>
      <c r="K166" s="50"/>
      <c r="L166" s="748"/>
      <c r="M166" s="749"/>
      <c r="N166" s="749"/>
      <c r="O166" s="749"/>
      <c r="P166" s="749"/>
      <c r="Q166" s="749"/>
      <c r="R166" s="749"/>
      <c r="S166" s="749"/>
      <c r="T166" s="749"/>
      <c r="U166" s="749"/>
      <c r="V166" s="749"/>
      <c r="W166" s="749"/>
      <c r="X166" s="749"/>
      <c r="Y166" s="749"/>
      <c r="Z166" s="749"/>
      <c r="AA166" s="749"/>
      <c r="AB166" s="749"/>
      <c r="AC166" s="749"/>
      <c r="AD166" s="749"/>
      <c r="AE166" s="749"/>
      <c r="AF166" s="749"/>
      <c r="AG166" s="749"/>
      <c r="AH166" s="749"/>
      <c r="AI166" s="749"/>
      <c r="AJ166" s="749"/>
      <c r="AK166" s="749"/>
      <c r="AL166" s="749"/>
      <c r="AM166" s="749"/>
      <c r="AN166" s="749"/>
      <c r="AO166" s="750"/>
      <c r="AP166" s="50"/>
      <c r="AQ166" s="748"/>
      <c r="AR166" s="749"/>
      <c r="AS166" s="749"/>
      <c r="AT166" s="749"/>
      <c r="AU166" s="749"/>
      <c r="AV166" s="749"/>
      <c r="AW166" s="749"/>
      <c r="AX166" s="749"/>
      <c r="AY166" s="749"/>
      <c r="AZ166" s="749"/>
      <c r="BA166" s="749"/>
      <c r="BB166" s="749"/>
      <c r="BC166" s="749"/>
      <c r="BD166" s="749"/>
      <c r="BE166" s="749"/>
      <c r="BF166" s="749"/>
      <c r="BG166" s="749"/>
      <c r="BH166" s="749"/>
      <c r="BI166" s="749"/>
      <c r="BJ166" s="749"/>
      <c r="BK166" s="749"/>
      <c r="BL166" s="749"/>
      <c r="BM166" s="749"/>
      <c r="BN166" s="749"/>
      <c r="BO166" s="749"/>
      <c r="BP166" s="749"/>
      <c r="BQ166" s="749"/>
      <c r="BR166" s="749"/>
      <c r="BS166" s="749"/>
      <c r="BT166" s="750"/>
    </row>
    <row r="167" spans="2:72">
      <c r="B167" s="744" t="s">
        <v>208</v>
      </c>
      <c r="C167" s="744"/>
      <c r="D167" s="744"/>
      <c r="E167" s="744"/>
      <c r="F167" s="744"/>
      <c r="G167" s="744"/>
      <c r="H167" s="744"/>
      <c r="I167" s="643"/>
      <c r="J167" s="643"/>
      <c r="K167" s="50"/>
      <c r="L167" s="748"/>
      <c r="M167" s="749"/>
      <c r="N167" s="749"/>
      <c r="O167" s="749"/>
      <c r="P167" s="749"/>
      <c r="Q167" s="749"/>
      <c r="R167" s="749"/>
      <c r="S167" s="749"/>
      <c r="T167" s="749"/>
      <c r="U167" s="749"/>
      <c r="V167" s="749"/>
      <c r="W167" s="749"/>
      <c r="X167" s="749"/>
      <c r="Y167" s="749"/>
      <c r="Z167" s="749"/>
      <c r="AA167" s="749"/>
      <c r="AB167" s="749"/>
      <c r="AC167" s="749"/>
      <c r="AD167" s="749"/>
      <c r="AE167" s="749"/>
      <c r="AF167" s="749"/>
      <c r="AG167" s="749"/>
      <c r="AH167" s="749"/>
      <c r="AI167" s="749"/>
      <c r="AJ167" s="749"/>
      <c r="AK167" s="749"/>
      <c r="AL167" s="749"/>
      <c r="AM167" s="749"/>
      <c r="AN167" s="749"/>
      <c r="AO167" s="750"/>
      <c r="AP167" s="50"/>
      <c r="AQ167" s="748"/>
      <c r="AR167" s="749"/>
      <c r="AS167" s="749"/>
      <c r="AT167" s="749"/>
      <c r="AU167" s="749"/>
      <c r="AV167" s="749"/>
      <c r="AW167" s="749"/>
      <c r="AX167" s="749"/>
      <c r="AY167" s="749"/>
      <c r="AZ167" s="749"/>
      <c r="BA167" s="749"/>
      <c r="BB167" s="749"/>
      <c r="BC167" s="749"/>
      <c r="BD167" s="749"/>
      <c r="BE167" s="749"/>
      <c r="BF167" s="749"/>
      <c r="BG167" s="749"/>
      <c r="BH167" s="749"/>
      <c r="BI167" s="749"/>
      <c r="BJ167" s="749"/>
      <c r="BK167" s="749"/>
      <c r="BL167" s="749"/>
      <c r="BM167" s="749"/>
      <c r="BN167" s="749"/>
      <c r="BO167" s="749"/>
      <c r="BP167" s="749"/>
      <c r="BQ167" s="749"/>
      <c r="BR167" s="749"/>
      <c r="BS167" s="749"/>
      <c r="BT167" s="750"/>
    </row>
    <row r="168" spans="2:72">
      <c r="I168" s="12"/>
      <c r="J168" s="12"/>
      <c r="K168" s="12"/>
    </row>
    <row r="169" spans="2:72">
      <c r="I169" s="12"/>
      <c r="J169" s="12"/>
      <c r="K169" s="12"/>
    </row>
    <row r="170" spans="2:72" ht="15" thickBot="1">
      <c r="I170" s="12"/>
      <c r="J170" s="12"/>
      <c r="K170" s="12"/>
      <c r="R170" s="754">
        <f t="shared" ref="R170:W170" si="0">SUBTOTAL(9,R27:R167)</f>
        <v>824.84999999999991</v>
      </c>
      <c r="S170" s="754">
        <f t="shared" si="0"/>
        <v>918.51999999999987</v>
      </c>
      <c r="T170" s="754">
        <f t="shared" si="0"/>
        <v>913.46634562010115</v>
      </c>
      <c r="U170" s="754">
        <f t="shared" si="0"/>
        <v>908.45808729619046</v>
      </c>
      <c r="V170" s="754">
        <f t="shared" si="0"/>
        <v>775.45808729619046</v>
      </c>
      <c r="W170" s="754">
        <f t="shared" si="0"/>
        <v>771.45779880331008</v>
      </c>
      <c r="AQ170" s="754">
        <f t="shared" ref="AQ170:BB170" si="1">SUBTOTAL(9,AQ27:AQ167)</f>
        <v>868041</v>
      </c>
      <c r="AR170" s="754">
        <f t="shared" si="1"/>
        <v>1599751</v>
      </c>
      <c r="AS170" s="754">
        <f t="shared" si="1"/>
        <v>1901880</v>
      </c>
      <c r="AT170" s="754">
        <f t="shared" si="1"/>
        <v>2893599</v>
      </c>
      <c r="AU170" s="754">
        <f t="shared" si="1"/>
        <v>4259726</v>
      </c>
      <c r="AV170" s="754">
        <f t="shared" si="1"/>
        <v>4736355</v>
      </c>
      <c r="AW170" s="754">
        <f t="shared" si="1"/>
        <v>6205900.4415665586</v>
      </c>
      <c r="AX170" s="754">
        <f t="shared" si="1"/>
        <v>7195113.673874856</v>
      </c>
      <c r="AY170" s="754">
        <f t="shared" si="1"/>
        <v>7144433.7557428172</v>
      </c>
      <c r="AZ170" s="754">
        <f t="shared" si="1"/>
        <v>7065695.6019062251</v>
      </c>
      <c r="BA170" s="754">
        <f t="shared" si="1"/>
        <v>6461393.8590069907</v>
      </c>
      <c r="BB170" s="754">
        <f t="shared" si="1"/>
        <v>6326899.1366993962</v>
      </c>
      <c r="BC170" s="754"/>
    </row>
    <row r="171" spans="2:72" ht="15" thickTop="1">
      <c r="I171" s="12"/>
      <c r="J171" s="12"/>
      <c r="K171" s="12"/>
    </row>
    <row r="172" spans="2:72">
      <c r="I172" s="12"/>
      <c r="J172" s="12"/>
      <c r="K172" s="12"/>
    </row>
    <row r="173" spans="2:72">
      <c r="I173" s="12"/>
      <c r="J173" s="12"/>
      <c r="K173" s="12"/>
      <c r="AW173" s="12">
        <v>2017</v>
      </c>
      <c r="AX173" s="12">
        <v>2018</v>
      </c>
      <c r="AY173" s="12">
        <v>2019</v>
      </c>
      <c r="AZ173" s="12">
        <v>2020</v>
      </c>
      <c r="BA173" s="12">
        <v>2021</v>
      </c>
      <c r="BB173" s="12">
        <v>2022</v>
      </c>
    </row>
    <row r="174" spans="2:72">
      <c r="B174" s="744" t="s">
        <v>208</v>
      </c>
      <c r="C174" s="744" t="s">
        <v>753</v>
      </c>
      <c r="D174" s="744" t="s">
        <v>113</v>
      </c>
      <c r="E174" s="744" t="s">
        <v>754</v>
      </c>
      <c r="F174" s="744" t="s">
        <v>29</v>
      </c>
      <c r="G174" s="744"/>
      <c r="H174" s="744">
        <v>2016</v>
      </c>
      <c r="I174" s="643" t="s">
        <v>572</v>
      </c>
      <c r="J174" s="643" t="s">
        <v>585</v>
      </c>
      <c r="K174" s="50"/>
      <c r="L174" s="748"/>
      <c r="M174" s="749"/>
      <c r="N174" s="749"/>
      <c r="O174" s="749"/>
      <c r="P174" s="749"/>
      <c r="Q174" s="749">
        <v>18</v>
      </c>
      <c r="R174" s="749">
        <v>18</v>
      </c>
      <c r="S174" s="749">
        <v>18</v>
      </c>
      <c r="T174" s="749">
        <v>18</v>
      </c>
      <c r="U174" s="749">
        <v>18</v>
      </c>
      <c r="V174" s="749">
        <v>18</v>
      </c>
      <c r="W174" s="749">
        <v>18</v>
      </c>
      <c r="X174" s="749">
        <v>18</v>
      </c>
      <c r="Y174" s="749">
        <v>18</v>
      </c>
      <c r="Z174" s="749">
        <v>17</v>
      </c>
      <c r="AA174" s="749">
        <v>17</v>
      </c>
      <c r="AB174" s="749">
        <v>17</v>
      </c>
      <c r="AC174" s="749">
        <v>17</v>
      </c>
      <c r="AD174" s="749">
        <v>17</v>
      </c>
      <c r="AE174" s="749">
        <v>15</v>
      </c>
      <c r="AF174" s="749">
        <v>15</v>
      </c>
      <c r="AG174" s="749">
        <v>6</v>
      </c>
      <c r="AH174" s="749">
        <v>0</v>
      </c>
      <c r="AI174" s="749">
        <v>0</v>
      </c>
      <c r="AJ174" s="749">
        <v>0</v>
      </c>
      <c r="AK174" s="749">
        <v>0</v>
      </c>
      <c r="AL174" s="749">
        <v>0</v>
      </c>
      <c r="AM174" s="749">
        <v>0</v>
      </c>
      <c r="AN174" s="749">
        <v>0</v>
      </c>
      <c r="AO174" s="750">
        <v>0</v>
      </c>
      <c r="AP174" s="50"/>
      <c r="AQ174" s="748"/>
      <c r="AR174" s="749"/>
      <c r="AS174" s="749"/>
      <c r="AT174" s="749"/>
      <c r="AU174" s="749"/>
      <c r="AV174" s="749">
        <v>270246</v>
      </c>
      <c r="AW174" s="749">
        <v>270246</v>
      </c>
      <c r="AX174" s="749">
        <v>270246</v>
      </c>
      <c r="AY174" s="749">
        <v>270246</v>
      </c>
      <c r="AZ174" s="749">
        <v>270246</v>
      </c>
      <c r="BA174" s="749">
        <v>270246</v>
      </c>
      <c r="BB174" s="749">
        <v>270246</v>
      </c>
      <c r="BC174" s="749">
        <v>270211</v>
      </c>
      <c r="BD174" s="749">
        <v>270211</v>
      </c>
      <c r="BE174" s="749">
        <v>268909</v>
      </c>
      <c r="BF174" s="749">
        <v>265692</v>
      </c>
      <c r="BG174" s="749">
        <v>265541</v>
      </c>
      <c r="BH174" s="749">
        <v>265541</v>
      </c>
      <c r="BI174" s="749">
        <v>264125</v>
      </c>
      <c r="BJ174" s="749">
        <v>227245</v>
      </c>
      <c r="BK174" s="749">
        <v>227245</v>
      </c>
      <c r="BL174" s="749">
        <v>100572</v>
      </c>
      <c r="BM174" s="749">
        <v>0</v>
      </c>
      <c r="BN174" s="749">
        <v>0</v>
      </c>
      <c r="BO174" s="749">
        <v>0</v>
      </c>
      <c r="BP174" s="749">
        <v>0</v>
      </c>
      <c r="BQ174" s="749">
        <v>0</v>
      </c>
      <c r="BR174" s="749">
        <v>0</v>
      </c>
      <c r="BS174" s="749">
        <v>0</v>
      </c>
      <c r="BT174" s="750">
        <v>0</v>
      </c>
    </row>
    <row r="175" spans="2:72">
      <c r="I175" s="12"/>
      <c r="J175" s="12"/>
      <c r="K175" s="12"/>
      <c r="AW175" s="755">
        <f t="shared" ref="AW175:BF175" si="2">AW174/AV174</f>
        <v>1</v>
      </c>
      <c r="AX175" s="755">
        <f t="shared" si="2"/>
        <v>1</v>
      </c>
      <c r="AY175" s="755">
        <f t="shared" si="2"/>
        <v>1</v>
      </c>
      <c r="AZ175" s="755">
        <f t="shared" si="2"/>
        <v>1</v>
      </c>
      <c r="BA175" s="755">
        <f t="shared" si="2"/>
        <v>1</v>
      </c>
      <c r="BB175" s="755">
        <f t="shared" si="2"/>
        <v>1</v>
      </c>
      <c r="BC175" s="755">
        <f t="shared" si="2"/>
        <v>0.99987048836985559</v>
      </c>
      <c r="BD175" s="755">
        <f t="shared" si="2"/>
        <v>1</v>
      </c>
      <c r="BE175" s="755">
        <f t="shared" si="2"/>
        <v>0.99518154331244846</v>
      </c>
      <c r="BF175" s="755">
        <f t="shared" si="2"/>
        <v>0.98803684517810852</v>
      </c>
      <c r="BG175" s="755"/>
    </row>
    <row r="176" spans="2:72">
      <c r="B176" s="744" t="s">
        <v>208</v>
      </c>
      <c r="C176" s="744" t="s">
        <v>753</v>
      </c>
      <c r="D176" s="744" t="s">
        <v>113</v>
      </c>
      <c r="E176" s="744" t="s">
        <v>754</v>
      </c>
      <c r="F176" s="744" t="s">
        <v>29</v>
      </c>
      <c r="G176" s="744"/>
      <c r="H176" s="744">
        <v>2016</v>
      </c>
      <c r="I176" s="643" t="s">
        <v>573</v>
      </c>
      <c r="J176" s="643" t="s">
        <v>578</v>
      </c>
      <c r="K176" s="50"/>
      <c r="L176" s="748"/>
      <c r="M176" s="749"/>
      <c r="N176" s="749"/>
      <c r="O176" s="749"/>
      <c r="P176" s="749">
        <v>0</v>
      </c>
      <c r="Q176" s="749">
        <v>2</v>
      </c>
      <c r="R176" s="749">
        <v>2</v>
      </c>
      <c r="S176" s="749">
        <v>2</v>
      </c>
      <c r="T176" s="749">
        <v>2</v>
      </c>
      <c r="U176" s="749">
        <v>2</v>
      </c>
      <c r="V176" s="749">
        <v>2</v>
      </c>
      <c r="W176" s="749">
        <v>2</v>
      </c>
      <c r="X176" s="749">
        <v>2</v>
      </c>
      <c r="Y176" s="749">
        <v>2</v>
      </c>
      <c r="Z176" s="749">
        <v>2</v>
      </c>
      <c r="AA176" s="749">
        <v>2</v>
      </c>
      <c r="AB176" s="749">
        <v>2</v>
      </c>
      <c r="AC176" s="749">
        <v>2</v>
      </c>
      <c r="AD176" s="749">
        <v>2</v>
      </c>
      <c r="AE176" s="749">
        <v>2</v>
      </c>
      <c r="AF176" s="749">
        <v>2</v>
      </c>
      <c r="AG176" s="749">
        <v>1</v>
      </c>
      <c r="AH176" s="749"/>
      <c r="AI176" s="749"/>
      <c r="AJ176" s="749"/>
      <c r="AK176" s="749"/>
      <c r="AL176" s="749"/>
      <c r="AM176" s="749"/>
      <c r="AN176" s="749"/>
      <c r="AO176" s="750"/>
      <c r="AP176" s="50"/>
      <c r="AQ176" s="748"/>
      <c r="AR176" s="749"/>
      <c r="AS176" s="749"/>
      <c r="AT176" s="749"/>
      <c r="AU176" s="749"/>
      <c r="AV176" s="749">
        <v>29546</v>
      </c>
      <c r="AW176" s="749">
        <v>29546</v>
      </c>
      <c r="AX176" s="749">
        <v>29546</v>
      </c>
      <c r="AY176" s="749">
        <v>29546</v>
      </c>
      <c r="AZ176" s="749">
        <v>29546</v>
      </c>
      <c r="BA176" s="749">
        <v>29546</v>
      </c>
      <c r="BB176" s="749">
        <v>29546</v>
      </c>
      <c r="BC176" s="749">
        <v>29544</v>
      </c>
      <c r="BD176" s="749">
        <v>29544</v>
      </c>
      <c r="BE176" s="749">
        <v>29587</v>
      </c>
      <c r="BF176" s="749">
        <v>29611</v>
      </c>
      <c r="BG176" s="749">
        <v>29642</v>
      </c>
      <c r="BH176" s="749">
        <v>29642</v>
      </c>
      <c r="BI176" s="749">
        <v>29565</v>
      </c>
      <c r="BJ176" s="749">
        <v>25598</v>
      </c>
      <c r="BK176" s="749">
        <v>25598</v>
      </c>
      <c r="BL176" s="749">
        <v>10548</v>
      </c>
      <c r="BM176" s="749">
        <v>0</v>
      </c>
      <c r="BN176" s="749"/>
      <c r="BO176" s="749"/>
      <c r="BP176" s="749"/>
      <c r="BQ176" s="749"/>
      <c r="BR176" s="749"/>
      <c r="BS176" s="749"/>
      <c r="BT176" s="750"/>
    </row>
    <row r="177" spans="2:72">
      <c r="I177" s="12"/>
      <c r="J177" s="12"/>
      <c r="K177" s="12"/>
      <c r="AW177" s="755">
        <f t="shared" ref="AW177:BF177" si="3">AW176/AV176</f>
        <v>1</v>
      </c>
      <c r="AX177" s="755">
        <f t="shared" si="3"/>
        <v>1</v>
      </c>
      <c r="AY177" s="755">
        <f t="shared" si="3"/>
        <v>1</v>
      </c>
      <c r="AZ177" s="755">
        <f t="shared" si="3"/>
        <v>1</v>
      </c>
      <c r="BA177" s="755">
        <f t="shared" si="3"/>
        <v>1</v>
      </c>
      <c r="BB177" s="755">
        <f t="shared" si="3"/>
        <v>1</v>
      </c>
      <c r="BC177" s="755">
        <f t="shared" si="3"/>
        <v>0.99993230894198881</v>
      </c>
      <c r="BD177" s="755">
        <f t="shared" si="3"/>
        <v>1</v>
      </c>
      <c r="BE177" s="755">
        <f t="shared" si="3"/>
        <v>1.0014554562686162</v>
      </c>
      <c r="BF177" s="755">
        <f t="shared" si="3"/>
        <v>1.0008111670666171</v>
      </c>
      <c r="BG177" s="755"/>
    </row>
    <row r="178" spans="2:72">
      <c r="B178" s="744" t="s">
        <v>208</v>
      </c>
      <c r="C178" s="744" t="s">
        <v>753</v>
      </c>
      <c r="D178" s="744" t="s">
        <v>113</v>
      </c>
      <c r="E178" s="744" t="s">
        <v>754</v>
      </c>
      <c r="F178" s="744" t="s">
        <v>29</v>
      </c>
      <c r="G178" s="744"/>
      <c r="H178" s="744">
        <v>2017</v>
      </c>
      <c r="I178" s="643" t="s">
        <v>573</v>
      </c>
      <c r="J178" s="643" t="s">
        <v>585</v>
      </c>
      <c r="K178" s="50"/>
      <c r="L178" s="748"/>
      <c r="M178" s="749"/>
      <c r="N178" s="749"/>
      <c r="O178" s="749"/>
      <c r="P178" s="749">
        <v>0</v>
      </c>
      <c r="Q178" s="749">
        <v>0</v>
      </c>
      <c r="R178" s="749">
        <v>25</v>
      </c>
      <c r="S178" s="749">
        <v>20</v>
      </c>
      <c r="T178" s="749">
        <v>20</v>
      </c>
      <c r="U178" s="749">
        <v>20</v>
      </c>
      <c r="V178" s="749">
        <v>20</v>
      </c>
      <c r="W178" s="749">
        <v>20</v>
      </c>
      <c r="X178" s="749">
        <v>20</v>
      </c>
      <c r="Y178" s="749">
        <v>20</v>
      </c>
      <c r="Z178" s="749">
        <v>20</v>
      </c>
      <c r="AA178" s="749">
        <v>20</v>
      </c>
      <c r="AB178" s="749">
        <v>19</v>
      </c>
      <c r="AC178" s="749">
        <v>19</v>
      </c>
      <c r="AD178" s="749">
        <v>19</v>
      </c>
      <c r="AE178" s="749">
        <v>19</v>
      </c>
      <c r="AF178" s="749">
        <v>16</v>
      </c>
      <c r="AG178" s="749">
        <v>16</v>
      </c>
      <c r="AH178" s="749">
        <v>2</v>
      </c>
      <c r="AI178" s="749">
        <v>0</v>
      </c>
      <c r="AJ178" s="749">
        <v>0</v>
      </c>
      <c r="AK178" s="749">
        <v>0</v>
      </c>
      <c r="AL178" s="749">
        <v>0</v>
      </c>
      <c r="AM178" s="749">
        <v>0</v>
      </c>
      <c r="AN178" s="749"/>
      <c r="AO178" s="750"/>
      <c r="AP178" s="50"/>
      <c r="AQ178" s="748"/>
      <c r="AR178" s="749"/>
      <c r="AS178" s="749"/>
      <c r="AT178" s="749"/>
      <c r="AU178" s="749">
        <v>0</v>
      </c>
      <c r="AV178" s="749"/>
      <c r="AW178" s="749">
        <v>353831</v>
      </c>
      <c r="AX178" s="749">
        <v>284786</v>
      </c>
      <c r="AY178" s="749">
        <v>284786</v>
      </c>
      <c r="AZ178" s="749">
        <v>284786</v>
      </c>
      <c r="BA178" s="749">
        <v>284786</v>
      </c>
      <c r="BB178" s="749">
        <v>284786</v>
      </c>
      <c r="BC178" s="749">
        <v>284786</v>
      </c>
      <c r="BD178" s="749">
        <v>284784</v>
      </c>
      <c r="BE178" s="749">
        <v>284784</v>
      </c>
      <c r="BF178" s="749">
        <v>284077</v>
      </c>
      <c r="BG178" s="749">
        <v>278088</v>
      </c>
      <c r="BH178" s="749">
        <v>278045</v>
      </c>
      <c r="BI178" s="749">
        <v>278045</v>
      </c>
      <c r="BJ178" s="749">
        <v>278023</v>
      </c>
      <c r="BK178" s="749">
        <v>235967</v>
      </c>
      <c r="BL178" s="749">
        <v>235967</v>
      </c>
      <c r="BM178" s="749">
        <v>27920</v>
      </c>
      <c r="BN178" s="749">
        <v>0</v>
      </c>
      <c r="BO178" s="749">
        <v>0</v>
      </c>
      <c r="BP178" s="749">
        <v>0</v>
      </c>
      <c r="BQ178" s="749"/>
      <c r="BR178" s="749"/>
      <c r="BS178" s="749"/>
      <c r="BT178" s="750"/>
    </row>
    <row r="179" spans="2:72">
      <c r="I179" s="12"/>
      <c r="J179" s="12"/>
      <c r="K179" s="12"/>
      <c r="AX179" s="755">
        <f t="shared" ref="AX179:BF179" si="4">AX178/AW178</f>
        <v>0.80486446919574595</v>
      </c>
      <c r="AY179" s="755">
        <f t="shared" si="4"/>
        <v>1</v>
      </c>
      <c r="AZ179" s="755">
        <f t="shared" si="4"/>
        <v>1</v>
      </c>
      <c r="BA179" s="755">
        <f t="shared" si="4"/>
        <v>1</v>
      </c>
      <c r="BB179" s="755">
        <f t="shared" si="4"/>
        <v>1</v>
      </c>
      <c r="BC179" s="755">
        <f t="shared" si="4"/>
        <v>1</v>
      </c>
      <c r="BD179" s="755">
        <f t="shared" si="4"/>
        <v>0.99999297718286717</v>
      </c>
      <c r="BE179" s="755">
        <f t="shared" si="4"/>
        <v>1</v>
      </c>
      <c r="BF179" s="755">
        <f t="shared" si="4"/>
        <v>0.99751741670880389</v>
      </c>
      <c r="BG179" s="755"/>
    </row>
    <row r="180" spans="2:72">
      <c r="B180" s="744" t="s">
        <v>208</v>
      </c>
      <c r="C180" s="744" t="s">
        <v>753</v>
      </c>
      <c r="D180" s="744" t="s">
        <v>113</v>
      </c>
      <c r="E180" s="744" t="s">
        <v>754</v>
      </c>
      <c r="F180" s="744" t="s">
        <v>29</v>
      </c>
      <c r="G180" s="744"/>
      <c r="H180" s="744">
        <v>2017</v>
      </c>
      <c r="I180" s="643" t="s">
        <v>783</v>
      </c>
      <c r="J180" s="643" t="s">
        <v>578</v>
      </c>
      <c r="K180" s="50"/>
      <c r="L180" s="748"/>
      <c r="M180" s="749"/>
      <c r="N180" s="749"/>
      <c r="O180" s="749"/>
      <c r="P180" s="749"/>
      <c r="Q180" s="749"/>
      <c r="R180" s="749"/>
      <c r="S180" s="749"/>
      <c r="T180" s="749"/>
      <c r="U180" s="749"/>
      <c r="V180" s="749"/>
      <c r="W180" s="749"/>
      <c r="X180" s="749"/>
      <c r="Y180" s="749"/>
      <c r="Z180" s="749"/>
      <c r="AA180" s="749"/>
      <c r="AB180" s="749"/>
      <c r="AC180" s="749"/>
      <c r="AD180" s="749"/>
      <c r="AE180" s="749"/>
      <c r="AF180" s="749"/>
      <c r="AG180" s="749"/>
      <c r="AH180" s="749"/>
      <c r="AI180" s="749"/>
      <c r="AJ180" s="749"/>
      <c r="AK180" s="749"/>
      <c r="AL180" s="749"/>
      <c r="AM180" s="749"/>
      <c r="AN180" s="749"/>
      <c r="AO180" s="750"/>
      <c r="AP180" s="50"/>
      <c r="AQ180" s="748"/>
      <c r="AR180" s="749"/>
      <c r="AS180" s="749"/>
      <c r="AT180" s="749"/>
      <c r="AU180" s="749"/>
      <c r="AV180" s="749"/>
      <c r="AW180" s="749">
        <v>413.13489263324323</v>
      </c>
      <c r="AX180" s="756">
        <v>410</v>
      </c>
      <c r="AY180" s="756">
        <v>410</v>
      </c>
      <c r="AZ180" s="749">
        <v>410</v>
      </c>
      <c r="BA180" s="756">
        <v>410</v>
      </c>
      <c r="BB180" s="756">
        <v>410</v>
      </c>
      <c r="BC180" s="756">
        <v>410</v>
      </c>
      <c r="BD180" s="756">
        <v>410</v>
      </c>
      <c r="BE180" s="756">
        <v>410</v>
      </c>
      <c r="BF180" s="756">
        <v>410</v>
      </c>
      <c r="BG180" s="749"/>
      <c r="BH180" s="749"/>
      <c r="BI180" s="749"/>
      <c r="BJ180" s="749"/>
      <c r="BK180" s="749"/>
      <c r="BL180" s="749"/>
      <c r="BM180" s="749"/>
      <c r="BN180" s="749"/>
      <c r="BO180" s="749"/>
      <c r="BP180" s="749"/>
      <c r="BQ180" s="749"/>
      <c r="BR180" s="749"/>
      <c r="BS180" s="749"/>
      <c r="BT180" s="750"/>
    </row>
    <row r="181" spans="2:72">
      <c r="I181" s="12"/>
      <c r="J181" s="12"/>
      <c r="K181" s="12"/>
      <c r="AX181" s="757">
        <f>AX180/AW180</f>
        <v>0.99241193932262173</v>
      </c>
      <c r="AY181" s="757">
        <f>AY180/AX180</f>
        <v>1</v>
      </c>
      <c r="AZ181" s="755">
        <f>AZ180/AY180</f>
        <v>1</v>
      </c>
      <c r="BA181" s="757">
        <f>BA180/AZ180</f>
        <v>1</v>
      </c>
      <c r="BB181" s="757">
        <f>BB180/BA180</f>
        <v>1</v>
      </c>
      <c r="BC181" s="757">
        <f t="shared" ref="BC181:BF181" si="5">BC180/BB180</f>
        <v>1</v>
      </c>
      <c r="BD181" s="757">
        <f t="shared" si="5"/>
        <v>1</v>
      </c>
      <c r="BE181" s="757">
        <f t="shared" si="5"/>
        <v>1</v>
      </c>
      <c r="BF181" s="757">
        <f t="shared" si="5"/>
        <v>1</v>
      </c>
    </row>
    <row r="182" spans="2:72">
      <c r="I182" s="12"/>
      <c r="J182" s="12"/>
      <c r="K182" s="12"/>
    </row>
    <row r="183" spans="2:72">
      <c r="I183" s="12"/>
      <c r="J183" s="12"/>
      <c r="K183" s="12"/>
      <c r="AW183" s="12">
        <v>2017</v>
      </c>
      <c r="AX183" s="12">
        <v>2018</v>
      </c>
      <c r="AY183" s="12">
        <v>2019</v>
      </c>
      <c r="AZ183" s="12">
        <v>2020</v>
      </c>
      <c r="BA183" s="12">
        <v>2021</v>
      </c>
      <c r="BB183" s="12">
        <v>2022</v>
      </c>
    </row>
    <row r="184" spans="2:72">
      <c r="B184" s="744" t="s">
        <v>208</v>
      </c>
      <c r="C184" s="744" t="s">
        <v>753</v>
      </c>
      <c r="D184" s="744" t="s">
        <v>779</v>
      </c>
      <c r="E184" s="744" t="s">
        <v>754</v>
      </c>
      <c r="F184" s="744" t="s">
        <v>29</v>
      </c>
      <c r="G184" s="744"/>
      <c r="H184" s="744">
        <v>2016</v>
      </c>
      <c r="I184" s="643" t="s">
        <v>572</v>
      </c>
      <c r="J184" s="643" t="s">
        <v>585</v>
      </c>
      <c r="K184" s="50"/>
      <c r="L184" s="748"/>
      <c r="M184" s="749"/>
      <c r="N184" s="749"/>
      <c r="O184" s="749"/>
      <c r="P184" s="749"/>
      <c r="Q184" s="749">
        <v>18</v>
      </c>
      <c r="R184" s="749">
        <v>18</v>
      </c>
      <c r="S184" s="749">
        <v>18</v>
      </c>
      <c r="T184" s="749">
        <v>18</v>
      </c>
      <c r="U184" s="749">
        <v>18</v>
      </c>
      <c r="V184" s="749">
        <v>18</v>
      </c>
      <c r="W184" s="749">
        <v>18</v>
      </c>
      <c r="X184" s="749">
        <v>18</v>
      </c>
      <c r="Y184" s="749">
        <v>18</v>
      </c>
      <c r="Z184" s="749">
        <v>18</v>
      </c>
      <c r="AA184" s="749">
        <v>18</v>
      </c>
      <c r="AB184" s="749">
        <v>18</v>
      </c>
      <c r="AC184" s="749">
        <v>18</v>
      </c>
      <c r="AD184" s="749">
        <v>18</v>
      </c>
      <c r="AE184" s="749">
        <v>18</v>
      </c>
      <c r="AF184" s="749">
        <v>18</v>
      </c>
      <c r="AG184" s="749">
        <v>18</v>
      </c>
      <c r="AH184" s="749">
        <v>18</v>
      </c>
      <c r="AI184" s="749">
        <v>17</v>
      </c>
      <c r="AJ184" s="749">
        <v>0</v>
      </c>
      <c r="AK184" s="749">
        <v>0</v>
      </c>
      <c r="AL184" s="749">
        <v>0</v>
      </c>
      <c r="AM184" s="749">
        <v>0</v>
      </c>
      <c r="AN184" s="749">
        <v>0</v>
      </c>
      <c r="AO184" s="750">
        <v>0</v>
      </c>
      <c r="AP184" s="50"/>
      <c r="AQ184" s="748"/>
      <c r="AR184" s="749"/>
      <c r="AS184" s="749"/>
      <c r="AT184" s="749"/>
      <c r="AU184" s="749"/>
      <c r="AV184" s="749">
        <v>64103</v>
      </c>
      <c r="AW184" s="749">
        <v>64103</v>
      </c>
      <c r="AX184" s="749">
        <v>64103</v>
      </c>
      <c r="AY184" s="749">
        <v>64103</v>
      </c>
      <c r="AZ184" s="749">
        <v>64103</v>
      </c>
      <c r="BA184" s="749">
        <v>64103</v>
      </c>
      <c r="BB184" s="749">
        <v>64103</v>
      </c>
      <c r="BC184" s="749">
        <v>64103</v>
      </c>
      <c r="BD184" s="749">
        <v>64103</v>
      </c>
      <c r="BE184" s="749">
        <v>64103</v>
      </c>
      <c r="BF184" s="749">
        <v>64103</v>
      </c>
      <c r="BG184" s="749">
        <v>64103</v>
      </c>
      <c r="BH184" s="749">
        <v>64103</v>
      </c>
      <c r="BI184" s="749">
        <v>64103</v>
      </c>
      <c r="BJ184" s="749">
        <v>64103</v>
      </c>
      <c r="BK184" s="749">
        <v>64103</v>
      </c>
      <c r="BL184" s="749">
        <v>64103</v>
      </c>
      <c r="BM184" s="749">
        <v>64103</v>
      </c>
      <c r="BN184" s="749">
        <v>63149</v>
      </c>
      <c r="BO184" s="749">
        <v>0</v>
      </c>
      <c r="BP184" s="749">
        <v>0</v>
      </c>
      <c r="BQ184" s="749">
        <v>0</v>
      </c>
      <c r="BR184" s="749">
        <v>0</v>
      </c>
      <c r="BS184" s="749">
        <v>0</v>
      </c>
      <c r="BT184" s="750">
        <v>0</v>
      </c>
    </row>
    <row r="185" spans="2:72">
      <c r="I185"/>
      <c r="J185"/>
      <c r="K185" s="12"/>
      <c r="AW185" s="755">
        <f t="shared" ref="AW185:BF185" si="6">AW184/AV184</f>
        <v>1</v>
      </c>
      <c r="AX185" s="755">
        <f t="shared" si="6"/>
        <v>1</v>
      </c>
      <c r="AY185" s="755">
        <f t="shared" si="6"/>
        <v>1</v>
      </c>
      <c r="AZ185" s="755">
        <f t="shared" si="6"/>
        <v>1</v>
      </c>
      <c r="BA185" s="755">
        <f t="shared" si="6"/>
        <v>1</v>
      </c>
      <c r="BB185" s="755">
        <f t="shared" si="6"/>
        <v>1</v>
      </c>
      <c r="BC185" s="755">
        <f t="shared" si="6"/>
        <v>1</v>
      </c>
      <c r="BD185" s="755">
        <f t="shared" si="6"/>
        <v>1</v>
      </c>
      <c r="BE185" s="755">
        <f t="shared" si="6"/>
        <v>1</v>
      </c>
      <c r="BF185" s="755">
        <f t="shared" si="6"/>
        <v>1</v>
      </c>
      <c r="BG185" s="755"/>
    </row>
    <row r="186" spans="2:72">
      <c r="B186" s="744" t="s">
        <v>208</v>
      </c>
      <c r="C186" s="744" t="s">
        <v>756</v>
      </c>
      <c r="D186" s="744" t="s">
        <v>779</v>
      </c>
      <c r="E186" s="744" t="s">
        <v>754</v>
      </c>
      <c r="F186" s="744" t="s">
        <v>29</v>
      </c>
      <c r="G186" s="744"/>
      <c r="H186" s="744">
        <v>2016</v>
      </c>
      <c r="I186" s="643" t="s">
        <v>573</v>
      </c>
      <c r="J186" s="643" t="s">
        <v>578</v>
      </c>
      <c r="K186" s="50"/>
      <c r="L186" s="748"/>
      <c r="M186" s="749"/>
      <c r="N186" s="749"/>
      <c r="O186" s="749"/>
      <c r="P186" s="749">
        <v>0</v>
      </c>
      <c r="Q186" s="749">
        <v>0</v>
      </c>
      <c r="R186" s="749">
        <v>0</v>
      </c>
      <c r="S186" s="749">
        <v>0</v>
      </c>
      <c r="T186" s="749">
        <v>0</v>
      </c>
      <c r="U186" s="749">
        <v>0</v>
      </c>
      <c r="V186" s="749">
        <v>0</v>
      </c>
      <c r="W186" s="749">
        <v>0</v>
      </c>
      <c r="X186" s="749">
        <v>0</v>
      </c>
      <c r="Y186" s="749">
        <v>0</v>
      </c>
      <c r="Z186" s="749">
        <v>0</v>
      </c>
      <c r="AA186" s="749">
        <v>0</v>
      </c>
      <c r="AB186" s="749">
        <v>0</v>
      </c>
      <c r="AC186" s="749">
        <v>0</v>
      </c>
      <c r="AD186" s="749">
        <v>0</v>
      </c>
      <c r="AE186" s="749">
        <v>0</v>
      </c>
      <c r="AF186" s="749">
        <v>0</v>
      </c>
      <c r="AG186" s="749">
        <v>0</v>
      </c>
      <c r="AH186" s="749"/>
      <c r="AI186" s="749"/>
      <c r="AJ186" s="749"/>
      <c r="AK186" s="749"/>
      <c r="AL186" s="749"/>
      <c r="AM186" s="749"/>
      <c r="AN186" s="749"/>
      <c r="AO186" s="750"/>
      <c r="AP186" s="50"/>
      <c r="AQ186" s="748"/>
      <c r="AR186" s="749"/>
      <c r="AS186" s="749"/>
      <c r="AT186" s="749"/>
      <c r="AU186" s="749"/>
      <c r="AV186" s="749">
        <v>32</v>
      </c>
      <c r="AW186" s="749">
        <v>32</v>
      </c>
      <c r="AX186" s="749">
        <v>32</v>
      </c>
      <c r="AY186" s="749">
        <v>32</v>
      </c>
      <c r="AZ186" s="749">
        <v>32</v>
      </c>
      <c r="BA186" s="749">
        <v>32</v>
      </c>
      <c r="BB186" s="749">
        <v>32</v>
      </c>
      <c r="BC186" s="749">
        <v>32</v>
      </c>
      <c r="BD186" s="749">
        <v>32</v>
      </c>
      <c r="BE186" s="749">
        <v>32</v>
      </c>
      <c r="BF186" s="749">
        <v>32</v>
      </c>
      <c r="BG186" s="749">
        <v>32</v>
      </c>
      <c r="BH186" s="749">
        <v>32</v>
      </c>
      <c r="BI186" s="749">
        <v>32</v>
      </c>
      <c r="BJ186" s="749">
        <v>32</v>
      </c>
      <c r="BK186" s="749">
        <v>32</v>
      </c>
      <c r="BL186" s="749">
        <v>32</v>
      </c>
      <c r="BM186" s="749">
        <v>32</v>
      </c>
      <c r="BN186" s="749"/>
      <c r="BO186" s="749"/>
      <c r="BP186" s="749"/>
      <c r="BQ186" s="749"/>
      <c r="BR186" s="749"/>
      <c r="BS186" s="749"/>
      <c r="BT186" s="750"/>
    </row>
    <row r="187" spans="2:72">
      <c r="I187" s="12"/>
      <c r="J187" s="12"/>
      <c r="K187" s="12"/>
      <c r="AW187" s="755">
        <f t="shared" ref="AW187:BF187" si="7">AW186/AV186</f>
        <v>1</v>
      </c>
      <c r="AX187" s="755">
        <f t="shared" si="7"/>
        <v>1</v>
      </c>
      <c r="AY187" s="755">
        <f t="shared" si="7"/>
        <v>1</v>
      </c>
      <c r="AZ187" s="755">
        <f t="shared" si="7"/>
        <v>1</v>
      </c>
      <c r="BA187" s="755">
        <f t="shared" si="7"/>
        <v>1</v>
      </c>
      <c r="BB187" s="755">
        <f t="shared" si="7"/>
        <v>1</v>
      </c>
      <c r="BC187" s="755">
        <f t="shared" si="7"/>
        <v>1</v>
      </c>
      <c r="BD187" s="755">
        <f t="shared" si="7"/>
        <v>1</v>
      </c>
      <c r="BE187" s="755">
        <f t="shared" si="7"/>
        <v>1</v>
      </c>
      <c r="BF187" s="755">
        <f t="shared" si="7"/>
        <v>1</v>
      </c>
      <c r="BG187" s="755"/>
    </row>
    <row r="188" spans="2:72">
      <c r="B188" s="744" t="s">
        <v>208</v>
      </c>
      <c r="C188" s="744" t="s">
        <v>756</v>
      </c>
      <c r="D188" s="744" t="s">
        <v>779</v>
      </c>
      <c r="E188" s="744" t="s">
        <v>754</v>
      </c>
      <c r="F188" s="744" t="s">
        <v>29</v>
      </c>
      <c r="G188" s="744"/>
      <c r="H188" s="744">
        <v>2017</v>
      </c>
      <c r="I188" s="643" t="s">
        <v>573</v>
      </c>
      <c r="J188" s="643" t="s">
        <v>585</v>
      </c>
      <c r="K188" s="50"/>
      <c r="L188" s="748"/>
      <c r="M188" s="749"/>
      <c r="N188" s="749"/>
      <c r="O188" s="749"/>
      <c r="P188" s="749">
        <v>0</v>
      </c>
      <c r="Q188" s="749">
        <v>0</v>
      </c>
      <c r="R188" s="749">
        <v>25</v>
      </c>
      <c r="S188" s="749">
        <v>25</v>
      </c>
      <c r="T188" s="749">
        <v>25</v>
      </c>
      <c r="U188" s="749">
        <v>25</v>
      </c>
      <c r="V188" s="749">
        <v>25</v>
      </c>
      <c r="W188" s="749">
        <v>25</v>
      </c>
      <c r="X188" s="749">
        <v>25</v>
      </c>
      <c r="Y188" s="749">
        <v>25</v>
      </c>
      <c r="Z188" s="749">
        <v>25</v>
      </c>
      <c r="AA188" s="749">
        <v>25</v>
      </c>
      <c r="AB188" s="749">
        <v>25</v>
      </c>
      <c r="AC188" s="749">
        <v>25</v>
      </c>
      <c r="AD188" s="749">
        <v>25</v>
      </c>
      <c r="AE188" s="749">
        <v>25</v>
      </c>
      <c r="AF188" s="749">
        <v>25</v>
      </c>
      <c r="AG188" s="749">
        <v>25</v>
      </c>
      <c r="AH188" s="749">
        <v>25</v>
      </c>
      <c r="AI188" s="749">
        <v>25</v>
      </c>
      <c r="AJ188" s="749">
        <v>24</v>
      </c>
      <c r="AK188" s="749">
        <v>0</v>
      </c>
      <c r="AL188" s="749">
        <v>0</v>
      </c>
      <c r="AM188" s="749">
        <v>0</v>
      </c>
      <c r="AN188" s="749"/>
      <c r="AO188" s="750"/>
      <c r="AP188" s="50"/>
      <c r="AQ188" s="748"/>
      <c r="AR188" s="749"/>
      <c r="AS188" s="749"/>
      <c r="AT188" s="749"/>
      <c r="AU188" s="749">
        <v>0</v>
      </c>
      <c r="AV188" s="749">
        <v>0</v>
      </c>
      <c r="AW188" s="749">
        <v>92992</v>
      </c>
      <c r="AX188" s="749">
        <v>92992</v>
      </c>
      <c r="AY188" s="749">
        <v>92992</v>
      </c>
      <c r="AZ188" s="749">
        <v>92992</v>
      </c>
      <c r="BA188" s="749">
        <v>92992</v>
      </c>
      <c r="BB188" s="749">
        <v>92992</v>
      </c>
      <c r="BC188" s="749">
        <v>92992</v>
      </c>
      <c r="BD188" s="749">
        <v>92992</v>
      </c>
      <c r="BE188" s="749">
        <v>92992</v>
      </c>
      <c r="BF188" s="749">
        <v>92992</v>
      </c>
      <c r="BG188" s="749">
        <v>92992</v>
      </c>
      <c r="BH188" s="749">
        <v>92992</v>
      </c>
      <c r="BI188" s="749">
        <v>92992</v>
      </c>
      <c r="BJ188" s="749">
        <v>92992</v>
      </c>
      <c r="BK188" s="749">
        <v>92992</v>
      </c>
      <c r="BL188" s="749">
        <v>92992</v>
      </c>
      <c r="BM188" s="749">
        <v>92992</v>
      </c>
      <c r="BN188" s="749">
        <v>92992</v>
      </c>
      <c r="BO188" s="749">
        <v>87685</v>
      </c>
      <c r="BP188" s="749">
        <v>0</v>
      </c>
      <c r="BQ188" s="749"/>
      <c r="BR188" s="749"/>
      <c r="BS188" s="749"/>
      <c r="BT188" s="750"/>
    </row>
    <row r="189" spans="2:72">
      <c r="I189" s="12"/>
      <c r="J189" s="12"/>
      <c r="K189" s="12"/>
      <c r="AW189" s="755"/>
      <c r="AX189" s="755">
        <f t="shared" ref="AX189:BF189" si="8">AX188/AW188</f>
        <v>1</v>
      </c>
      <c r="AY189" s="755">
        <f t="shared" si="8"/>
        <v>1</v>
      </c>
      <c r="AZ189" s="755">
        <f t="shared" si="8"/>
        <v>1</v>
      </c>
      <c r="BA189" s="755">
        <f t="shared" si="8"/>
        <v>1</v>
      </c>
      <c r="BB189" s="755">
        <f t="shared" si="8"/>
        <v>1</v>
      </c>
      <c r="BC189" s="755">
        <f t="shared" si="8"/>
        <v>1</v>
      </c>
      <c r="BD189" s="755">
        <f t="shared" si="8"/>
        <v>1</v>
      </c>
      <c r="BE189" s="755">
        <f t="shared" si="8"/>
        <v>1</v>
      </c>
      <c r="BF189" s="755">
        <f t="shared" si="8"/>
        <v>1</v>
      </c>
      <c r="BG189" s="755"/>
    </row>
    <row r="190" spans="2:72">
      <c r="B190" s="744" t="s">
        <v>208</v>
      </c>
      <c r="C190" s="744" t="s">
        <v>753</v>
      </c>
      <c r="D190" s="744" t="s">
        <v>114</v>
      </c>
      <c r="E190" s="744" t="s">
        <v>754</v>
      </c>
      <c r="F190" s="744" t="s">
        <v>29</v>
      </c>
      <c r="G190" s="744"/>
      <c r="H190" s="744">
        <v>2017</v>
      </c>
      <c r="I190" s="643" t="s">
        <v>783</v>
      </c>
      <c r="J190" s="643" t="s">
        <v>578</v>
      </c>
      <c r="K190" s="50"/>
      <c r="L190" s="748"/>
      <c r="M190" s="749"/>
      <c r="N190" s="749"/>
      <c r="O190" s="749"/>
      <c r="P190" s="749"/>
      <c r="Q190" s="749"/>
      <c r="R190" s="749"/>
      <c r="S190" s="749"/>
      <c r="T190" s="749"/>
      <c r="U190" s="749"/>
      <c r="V190" s="749"/>
      <c r="W190" s="749"/>
      <c r="X190" s="749"/>
      <c r="Y190" s="749"/>
      <c r="Z190" s="749"/>
      <c r="AA190" s="749"/>
      <c r="AB190" s="749"/>
      <c r="AC190" s="749"/>
      <c r="AD190" s="749"/>
      <c r="AE190" s="749"/>
      <c r="AF190" s="749"/>
      <c r="AG190" s="749"/>
      <c r="AH190" s="749"/>
      <c r="AI190" s="749"/>
      <c r="AJ190" s="749"/>
      <c r="AK190" s="749"/>
      <c r="AL190" s="749"/>
      <c r="AM190" s="749"/>
      <c r="AN190" s="749"/>
      <c r="AO190" s="750"/>
      <c r="AP190" s="50"/>
      <c r="AQ190" s="748"/>
      <c r="AR190" s="749"/>
      <c r="AS190" s="749"/>
      <c r="AT190" s="749"/>
      <c r="AU190" s="749"/>
      <c r="AV190" s="749"/>
      <c r="AW190" s="749">
        <v>8680.6872550758999</v>
      </c>
      <c r="AX190" s="756">
        <v>8680.6872550758999</v>
      </c>
      <c r="AY190" s="756">
        <v>8680.6872550758999</v>
      </c>
      <c r="AZ190" s="749">
        <v>8680.6872550758999</v>
      </c>
      <c r="BA190" s="756">
        <v>8680.6872550758999</v>
      </c>
      <c r="BB190" s="756">
        <v>8680.6872550758999</v>
      </c>
      <c r="BC190" s="756">
        <v>8680.6872550758999</v>
      </c>
      <c r="BD190" s="756">
        <v>8680.6872550758999</v>
      </c>
      <c r="BE190" s="756">
        <v>8680.6872550758999</v>
      </c>
      <c r="BF190" s="756">
        <v>8680.6872550758999</v>
      </c>
      <c r="BG190" s="749"/>
      <c r="BH190" s="749"/>
      <c r="BI190" s="749"/>
      <c r="BJ190" s="749"/>
      <c r="BK190" s="749"/>
      <c r="BL190" s="749"/>
      <c r="BM190" s="749"/>
      <c r="BN190" s="749"/>
      <c r="BO190" s="749"/>
      <c r="BP190" s="749"/>
      <c r="BQ190" s="749"/>
      <c r="BR190" s="749"/>
      <c r="BS190" s="749"/>
      <c r="BT190" s="750"/>
    </row>
    <row r="191" spans="2:72">
      <c r="I191" s="12"/>
      <c r="J191" s="12"/>
      <c r="K191" s="12"/>
      <c r="AX191" s="757">
        <f>AX190/AW190</f>
        <v>1</v>
      </c>
      <c r="AY191" s="757">
        <f>AY190/AX190</f>
        <v>1</v>
      </c>
      <c r="AZ191" s="755">
        <f>AZ190/AY190</f>
        <v>1</v>
      </c>
      <c r="BA191" s="757">
        <f>BA190/AZ190</f>
        <v>1</v>
      </c>
      <c r="BB191" s="757">
        <f>BB190/BA190</f>
        <v>1</v>
      </c>
      <c r="BC191" s="757">
        <f t="shared" ref="BC191:BF191" si="9">BC190/BB190</f>
        <v>1</v>
      </c>
      <c r="BD191" s="757">
        <f t="shared" si="9"/>
        <v>1</v>
      </c>
      <c r="BE191" s="757">
        <f t="shared" si="9"/>
        <v>1</v>
      </c>
      <c r="BF191" s="757">
        <f t="shared" si="9"/>
        <v>1</v>
      </c>
    </row>
    <row r="192" spans="2:72">
      <c r="I192" s="12"/>
      <c r="J192" s="12"/>
      <c r="K192" s="12"/>
    </row>
    <row r="193" spans="2:72">
      <c r="B193" s="744" t="s">
        <v>208</v>
      </c>
      <c r="C193" s="744" t="s">
        <v>763</v>
      </c>
      <c r="D193" s="744" t="s">
        <v>14</v>
      </c>
      <c r="E193" s="744" t="s">
        <v>754</v>
      </c>
      <c r="F193" s="744" t="s">
        <v>29</v>
      </c>
      <c r="G193" s="744" t="s">
        <v>755</v>
      </c>
      <c r="H193" s="744">
        <v>2013</v>
      </c>
      <c r="I193" s="643" t="s">
        <v>570</v>
      </c>
      <c r="J193" s="643" t="s">
        <v>578</v>
      </c>
      <c r="K193" s="50"/>
      <c r="L193" s="745">
        <v>0</v>
      </c>
      <c r="M193" s="746">
        <v>0</v>
      </c>
      <c r="N193" s="746">
        <v>0.87983257500000001</v>
      </c>
      <c r="O193" s="746">
        <v>0.87784564300000001</v>
      </c>
      <c r="P193" s="746">
        <v>0.87766501200000002</v>
      </c>
      <c r="Q193" s="746">
        <v>0.863496971</v>
      </c>
      <c r="R193" s="746">
        <v>0.85713547099999998</v>
      </c>
      <c r="S193" s="746">
        <v>0.85077397099999996</v>
      </c>
      <c r="T193" s="746">
        <v>0.84256638900000003</v>
      </c>
      <c r="U193" s="746">
        <v>0.84256638900000003</v>
      </c>
      <c r="V193" s="746">
        <v>0.77824280599999995</v>
      </c>
      <c r="W193" s="746">
        <v>0.77824280599999995</v>
      </c>
      <c r="X193" s="746">
        <v>0.73292095999999995</v>
      </c>
      <c r="Y193" s="746">
        <v>0.73292095999999995</v>
      </c>
      <c r="Z193" s="746">
        <v>0.59720002100000003</v>
      </c>
      <c r="AA193" s="746">
        <v>0.59720002100000003</v>
      </c>
      <c r="AB193" s="746">
        <v>4.1399999999999999E-2</v>
      </c>
      <c r="AC193" s="746">
        <v>0</v>
      </c>
      <c r="AD193" s="746">
        <v>0</v>
      </c>
      <c r="AE193" s="746">
        <v>0</v>
      </c>
      <c r="AF193" s="746">
        <v>0</v>
      </c>
      <c r="AG193" s="746">
        <v>0</v>
      </c>
      <c r="AH193" s="746">
        <v>0</v>
      </c>
      <c r="AI193" s="746">
        <v>0</v>
      </c>
      <c r="AJ193" s="746">
        <v>0</v>
      </c>
      <c r="AK193" s="746">
        <v>0</v>
      </c>
      <c r="AL193" s="746">
        <v>0</v>
      </c>
      <c r="AM193" s="746">
        <v>0</v>
      </c>
      <c r="AN193" s="746">
        <v>0</v>
      </c>
      <c r="AO193" s="747">
        <v>0</v>
      </c>
      <c r="AP193" s="50"/>
      <c r="AQ193" s="745">
        <v>0</v>
      </c>
      <c r="AR193" s="746">
        <v>0</v>
      </c>
      <c r="AS193" s="746">
        <v>7997.6251220000004</v>
      </c>
      <c r="AT193" s="746">
        <v>7958.9322359999996</v>
      </c>
      <c r="AU193" s="746">
        <v>7955.4147030000004</v>
      </c>
      <c r="AV193" s="746">
        <v>7683.4169009999996</v>
      </c>
      <c r="AW193" s="746">
        <v>7561.4881590000005</v>
      </c>
      <c r="AX193" s="746">
        <v>7439.5593950000002</v>
      </c>
      <c r="AY193" s="746">
        <v>7282.1078109999999</v>
      </c>
      <c r="AZ193" s="746">
        <v>6972.2296980000001</v>
      </c>
      <c r="BA193" s="746">
        <v>5738.0274429999999</v>
      </c>
      <c r="BB193" s="746">
        <v>5738.0274429999999</v>
      </c>
      <c r="BC193" s="746">
        <v>5364.1628110000001</v>
      </c>
      <c r="BD193" s="746">
        <v>5364.1628110000001</v>
      </c>
      <c r="BE193" s="746">
        <v>4913</v>
      </c>
      <c r="BF193" s="746">
        <v>4913</v>
      </c>
      <c r="BG193" s="746">
        <v>342</v>
      </c>
      <c r="BH193" s="746">
        <v>0</v>
      </c>
      <c r="BI193" s="746">
        <v>0</v>
      </c>
      <c r="BJ193" s="746">
        <v>0</v>
      </c>
      <c r="BK193" s="746">
        <v>0</v>
      </c>
      <c r="BL193" s="746">
        <v>0</v>
      </c>
      <c r="BM193" s="746">
        <v>0</v>
      </c>
      <c r="BN193" s="746">
        <v>0</v>
      </c>
      <c r="BO193" s="746">
        <v>0</v>
      </c>
      <c r="BP193" s="746">
        <v>0</v>
      </c>
      <c r="BQ193" s="746">
        <v>0</v>
      </c>
      <c r="BR193" s="746">
        <v>0</v>
      </c>
      <c r="BS193" s="746">
        <v>0</v>
      </c>
      <c r="BT193" s="747">
        <v>0</v>
      </c>
    </row>
    <row r="194" spans="2:72">
      <c r="I194"/>
      <c r="J194"/>
      <c r="K194" s="12"/>
      <c r="AV194" s="755">
        <f t="shared" ref="AV194:BF194" si="10">AV193/AU193</f>
        <v>0.96580972681443877</v>
      </c>
      <c r="AW194" s="755">
        <f t="shared" si="10"/>
        <v>0.98413092201411978</v>
      </c>
      <c r="AX194" s="755">
        <f t="shared" si="10"/>
        <v>0.98387503075636307</v>
      </c>
      <c r="AY194" s="755">
        <f t="shared" si="10"/>
        <v>0.97883589932680415</v>
      </c>
      <c r="AZ194" s="755">
        <f t="shared" si="10"/>
        <v>0.95744664580055894</v>
      </c>
      <c r="BA194" s="755">
        <f t="shared" si="10"/>
        <v>0.82298313330755102</v>
      </c>
      <c r="BB194" s="755">
        <f t="shared" si="10"/>
        <v>1</v>
      </c>
      <c r="BC194" s="755">
        <f t="shared" si="10"/>
        <v>0.93484439805946051</v>
      </c>
      <c r="BD194" s="755">
        <f t="shared" si="10"/>
        <v>1</v>
      </c>
      <c r="BE194" s="755">
        <f t="shared" si="10"/>
        <v>0.91589315483213429</v>
      </c>
      <c r="BF194" s="755">
        <f t="shared" si="10"/>
        <v>1</v>
      </c>
      <c r="BG194" s="755"/>
    </row>
    <row r="195" spans="2:72">
      <c r="B195" s="744" t="s">
        <v>208</v>
      </c>
      <c r="C195" s="744" t="s">
        <v>763</v>
      </c>
      <c r="D195" s="744" t="s">
        <v>14</v>
      </c>
      <c r="E195" s="744" t="s">
        <v>754</v>
      </c>
      <c r="F195" s="744" t="s">
        <v>29</v>
      </c>
      <c r="G195" s="744" t="s">
        <v>755</v>
      </c>
      <c r="H195" s="744">
        <v>2014</v>
      </c>
      <c r="I195" s="643" t="s">
        <v>570</v>
      </c>
      <c r="J195" s="643" t="s">
        <v>585</v>
      </c>
      <c r="K195" s="50"/>
      <c r="L195" s="745">
        <v>0</v>
      </c>
      <c r="M195" s="746">
        <v>0</v>
      </c>
      <c r="N195" s="746">
        <v>0</v>
      </c>
      <c r="O195" s="746">
        <v>2.8647613789999999</v>
      </c>
      <c r="P195" s="746">
        <v>2.8636356620000001</v>
      </c>
      <c r="Q195" s="746">
        <v>2.7054003259999999</v>
      </c>
      <c r="R195" s="746">
        <v>2.6307855170000001</v>
      </c>
      <c r="S195" s="746">
        <v>2.5561707089999999</v>
      </c>
      <c r="T195" s="746">
        <v>2.5561707089999999</v>
      </c>
      <c r="U195" s="746">
        <v>2.476769563</v>
      </c>
      <c r="V195" s="746">
        <v>2.476769563</v>
      </c>
      <c r="W195" s="746">
        <v>1.7785931749999999</v>
      </c>
      <c r="X195" s="746">
        <v>1.6479931699999999</v>
      </c>
      <c r="Y195" s="746">
        <v>1.6479931699999999</v>
      </c>
      <c r="Z195" s="746">
        <v>1.6479931699999999</v>
      </c>
      <c r="AA195" s="746">
        <v>1.2187624800000001</v>
      </c>
      <c r="AB195" s="746">
        <v>1.2187624800000001</v>
      </c>
      <c r="AC195" s="746">
        <v>0.241662502</v>
      </c>
      <c r="AD195" s="746">
        <v>0.17180000200000001</v>
      </c>
      <c r="AE195" s="746">
        <v>0.17180000200000001</v>
      </c>
      <c r="AF195" s="746">
        <v>0.17180000200000001</v>
      </c>
      <c r="AG195" s="746">
        <v>0.17180000200000001</v>
      </c>
      <c r="AH195" s="746">
        <v>0.17180000200000001</v>
      </c>
      <c r="AI195" s="746">
        <v>0.17180000200000001</v>
      </c>
      <c r="AJ195" s="746">
        <v>0</v>
      </c>
      <c r="AK195" s="746">
        <v>0</v>
      </c>
      <c r="AL195" s="746">
        <v>0</v>
      </c>
      <c r="AM195" s="746">
        <v>0</v>
      </c>
      <c r="AN195" s="746">
        <v>0</v>
      </c>
      <c r="AO195" s="747">
        <v>0</v>
      </c>
      <c r="AP195" s="50"/>
      <c r="AQ195" s="745">
        <v>0</v>
      </c>
      <c r="AR195" s="746">
        <v>0</v>
      </c>
      <c r="AS195" s="746">
        <v>0</v>
      </c>
      <c r="AT195" s="746">
        <v>32836.041559999998</v>
      </c>
      <c r="AU195" s="746">
        <v>32814.11969</v>
      </c>
      <c r="AV195" s="746">
        <v>29778.510590000002</v>
      </c>
      <c r="AW195" s="746">
        <v>28348.39386</v>
      </c>
      <c r="AX195" s="746">
        <v>26918.276539999999</v>
      </c>
      <c r="AY195" s="746">
        <v>26918.276539999999</v>
      </c>
      <c r="AZ195" s="746">
        <v>25395.07086</v>
      </c>
      <c r="BA195" s="746">
        <v>25395.07086</v>
      </c>
      <c r="BB195" s="746">
        <v>12006.873809999999</v>
      </c>
      <c r="BC195" s="746">
        <v>11884.873809999999</v>
      </c>
      <c r="BD195" s="746">
        <v>11303.97134</v>
      </c>
      <c r="BE195" s="746">
        <v>11303.97134</v>
      </c>
      <c r="BF195" s="746">
        <v>9877.125</v>
      </c>
      <c r="BG195" s="746">
        <v>9877.125</v>
      </c>
      <c r="BH195" s="746">
        <v>1843.125</v>
      </c>
      <c r="BI195" s="746">
        <v>1266</v>
      </c>
      <c r="BJ195" s="746">
        <v>1266</v>
      </c>
      <c r="BK195" s="746">
        <v>1266</v>
      </c>
      <c r="BL195" s="746">
        <v>1266</v>
      </c>
      <c r="BM195" s="746">
        <v>1266</v>
      </c>
      <c r="BN195" s="746">
        <v>1266</v>
      </c>
      <c r="BO195" s="746">
        <v>0</v>
      </c>
      <c r="BP195" s="746">
        <v>0</v>
      </c>
      <c r="BQ195" s="746">
        <v>0</v>
      </c>
      <c r="BR195" s="746">
        <v>0</v>
      </c>
      <c r="BS195" s="746">
        <v>0</v>
      </c>
      <c r="BT195" s="747">
        <v>0</v>
      </c>
    </row>
    <row r="196" spans="2:72">
      <c r="I196"/>
      <c r="J196"/>
      <c r="K196" s="12"/>
      <c r="AV196" s="755">
        <f t="shared" ref="AV196:BF196" si="11">AV195/AU195</f>
        <v>0.9074907652962243</v>
      </c>
      <c r="AW196" s="755">
        <f t="shared" si="11"/>
        <v>0.95197487377087786</v>
      </c>
      <c r="AX196" s="755">
        <f t="shared" si="11"/>
        <v>0.94955208654632395</v>
      </c>
      <c r="AY196" s="755">
        <f t="shared" si="11"/>
        <v>1</v>
      </c>
      <c r="AZ196" s="755">
        <f t="shared" si="11"/>
        <v>0.94341369969446054</v>
      </c>
      <c r="BA196" s="755">
        <f t="shared" si="11"/>
        <v>1</v>
      </c>
      <c r="BB196" s="755">
        <f t="shared" si="11"/>
        <v>0.47280331983291024</v>
      </c>
      <c r="BC196" s="755">
        <f t="shared" si="11"/>
        <v>0.98983915364394093</v>
      </c>
      <c r="BD196" s="755">
        <f t="shared" si="11"/>
        <v>0.95112253783366008</v>
      </c>
      <c r="BE196" s="755">
        <f t="shared" si="11"/>
        <v>1</v>
      </c>
      <c r="BF196" s="755">
        <f t="shared" si="11"/>
        <v>0.87377477374248191</v>
      </c>
      <c r="BG196" s="755"/>
    </row>
    <row r="197" spans="2:72">
      <c r="B197" s="744" t="s">
        <v>208</v>
      </c>
      <c r="C197" s="744" t="s">
        <v>753</v>
      </c>
      <c r="D197" s="744" t="s">
        <v>116</v>
      </c>
      <c r="E197" s="744" t="s">
        <v>754</v>
      </c>
      <c r="F197" s="744" t="s">
        <v>29</v>
      </c>
      <c r="G197" s="744"/>
      <c r="H197" s="744">
        <v>2017</v>
      </c>
      <c r="I197" s="643" t="s">
        <v>573</v>
      </c>
      <c r="J197" s="643" t="s">
        <v>585</v>
      </c>
      <c r="K197" s="50"/>
      <c r="L197" s="748"/>
      <c r="M197" s="749"/>
      <c r="N197" s="749"/>
      <c r="O197" s="749"/>
      <c r="P197" s="749">
        <v>0</v>
      </c>
      <c r="Q197" s="749">
        <v>0</v>
      </c>
      <c r="R197" s="749">
        <v>1</v>
      </c>
      <c r="S197" s="749">
        <v>1</v>
      </c>
      <c r="T197" s="749">
        <v>1</v>
      </c>
      <c r="U197" s="749">
        <v>1</v>
      </c>
      <c r="V197" s="749">
        <v>1</v>
      </c>
      <c r="W197" s="749">
        <v>1</v>
      </c>
      <c r="X197" s="749">
        <v>1</v>
      </c>
      <c r="Y197" s="749">
        <v>1</v>
      </c>
      <c r="Z197" s="749">
        <v>1</v>
      </c>
      <c r="AA197" s="749">
        <v>1</v>
      </c>
      <c r="AB197" s="749">
        <v>0</v>
      </c>
      <c r="AC197" s="749">
        <v>0</v>
      </c>
      <c r="AD197" s="749">
        <v>0</v>
      </c>
      <c r="AE197" s="749">
        <v>0</v>
      </c>
      <c r="AF197" s="749">
        <v>0</v>
      </c>
      <c r="AG197" s="749">
        <v>0</v>
      </c>
      <c r="AH197" s="749">
        <v>0</v>
      </c>
      <c r="AI197" s="749">
        <v>0</v>
      </c>
      <c r="AJ197" s="749">
        <v>0</v>
      </c>
      <c r="AK197" s="749">
        <v>0</v>
      </c>
      <c r="AL197" s="749">
        <v>0</v>
      </c>
      <c r="AM197" s="749">
        <v>0</v>
      </c>
      <c r="AN197" s="749"/>
      <c r="AO197" s="750"/>
      <c r="AP197" s="50"/>
      <c r="AQ197" s="748"/>
      <c r="AR197" s="749"/>
      <c r="AS197" s="749"/>
      <c r="AT197" s="749"/>
      <c r="AU197" s="749">
        <v>0</v>
      </c>
      <c r="AV197" s="749">
        <v>0</v>
      </c>
      <c r="AW197" s="749">
        <v>7191</v>
      </c>
      <c r="AX197" s="749">
        <v>7191</v>
      </c>
      <c r="AY197" s="749">
        <v>7191</v>
      </c>
      <c r="AZ197" s="749">
        <v>7191</v>
      </c>
      <c r="BA197" s="749">
        <v>7191</v>
      </c>
      <c r="BB197" s="749">
        <v>7191</v>
      </c>
      <c r="BC197" s="749">
        <v>7191</v>
      </c>
      <c r="BD197" s="749">
        <v>7191</v>
      </c>
      <c r="BE197" s="749">
        <v>7191</v>
      </c>
      <c r="BF197" s="749">
        <v>7191</v>
      </c>
      <c r="BG197" s="749">
        <v>6740</v>
      </c>
      <c r="BH197" s="749">
        <v>6694</v>
      </c>
      <c r="BI197" s="749">
        <v>6694</v>
      </c>
      <c r="BJ197" s="749">
        <v>6694</v>
      </c>
      <c r="BK197" s="749">
        <v>6694</v>
      </c>
      <c r="BL197" s="749">
        <v>6694</v>
      </c>
      <c r="BM197" s="749">
        <v>6694</v>
      </c>
      <c r="BN197" s="749">
        <v>6694</v>
      </c>
      <c r="BO197" s="749">
        <v>6694</v>
      </c>
      <c r="BP197" s="749">
        <v>6694</v>
      </c>
      <c r="BQ197" s="749"/>
      <c r="BR197" s="749"/>
      <c r="BS197" s="749"/>
      <c r="BT197" s="750"/>
    </row>
    <row r="198" spans="2:72">
      <c r="I198" s="12"/>
      <c r="J198" s="12"/>
      <c r="K198" s="12"/>
      <c r="AW198" s="755"/>
      <c r="AX198" s="755">
        <f t="shared" ref="AX198:BF198" si="12">AX197/AW197</f>
        <v>1</v>
      </c>
      <c r="AY198" s="755">
        <f t="shared" si="12"/>
        <v>1</v>
      </c>
      <c r="AZ198" s="755">
        <f t="shared" si="12"/>
        <v>1</v>
      </c>
      <c r="BA198" s="755">
        <f t="shared" si="12"/>
        <v>1</v>
      </c>
      <c r="BB198" s="755">
        <f t="shared" si="12"/>
        <v>1</v>
      </c>
      <c r="BC198" s="755">
        <f t="shared" si="12"/>
        <v>1</v>
      </c>
      <c r="BD198" s="755">
        <f t="shared" si="12"/>
        <v>1</v>
      </c>
      <c r="BE198" s="755">
        <f t="shared" si="12"/>
        <v>1</v>
      </c>
      <c r="BF198" s="755">
        <f t="shared" si="12"/>
        <v>1</v>
      </c>
      <c r="BG198" s="755"/>
    </row>
    <row r="199" spans="2:72">
      <c r="B199" s="744" t="s">
        <v>208</v>
      </c>
      <c r="C199" s="744" t="s">
        <v>753</v>
      </c>
      <c r="D199" s="744" t="s">
        <v>116</v>
      </c>
      <c r="E199" s="744" t="s">
        <v>754</v>
      </c>
      <c r="F199" s="744" t="s">
        <v>29</v>
      </c>
      <c r="G199" s="744"/>
      <c r="H199" s="744">
        <v>2017</v>
      </c>
      <c r="I199" s="643" t="s">
        <v>783</v>
      </c>
      <c r="J199" s="643" t="s">
        <v>578</v>
      </c>
      <c r="K199" s="50"/>
      <c r="L199" s="748"/>
      <c r="M199" s="749"/>
      <c r="N199" s="749"/>
      <c r="O199" s="749"/>
      <c r="P199" s="749"/>
      <c r="Q199" s="749"/>
      <c r="R199" s="749"/>
      <c r="S199" s="749"/>
      <c r="T199" s="749"/>
      <c r="U199" s="749"/>
      <c r="V199" s="749"/>
      <c r="W199" s="749"/>
      <c r="X199" s="749"/>
      <c r="Y199" s="749"/>
      <c r="Z199" s="749"/>
      <c r="AA199" s="749"/>
      <c r="AB199" s="749"/>
      <c r="AC199" s="749"/>
      <c r="AD199" s="749"/>
      <c r="AE199" s="749"/>
      <c r="AF199" s="749"/>
      <c r="AG199" s="749"/>
      <c r="AH199" s="749"/>
      <c r="AI199" s="749"/>
      <c r="AJ199" s="749"/>
      <c r="AK199" s="749"/>
      <c r="AL199" s="749"/>
      <c r="AM199" s="749"/>
      <c r="AN199" s="749"/>
      <c r="AO199" s="750"/>
      <c r="AP199" s="50"/>
      <c r="AQ199" s="748"/>
      <c r="AR199" s="749"/>
      <c r="AS199" s="749"/>
      <c r="AT199" s="749"/>
      <c r="AU199" s="749"/>
      <c r="AV199" s="749"/>
      <c r="AW199" s="749">
        <v>90046.258079488296</v>
      </c>
      <c r="AX199" s="756">
        <v>84643.482594718997</v>
      </c>
      <c r="AY199" s="756">
        <v>80580.595430172485</v>
      </c>
      <c r="AZ199" s="749">
        <v>76837</v>
      </c>
      <c r="BA199" s="756">
        <v>76837</v>
      </c>
      <c r="BB199" s="756">
        <v>72995</v>
      </c>
      <c r="BC199" s="756">
        <v>72995</v>
      </c>
      <c r="BD199" s="756">
        <v>72995</v>
      </c>
      <c r="BE199" s="756">
        <v>72995</v>
      </c>
      <c r="BF199" s="756">
        <v>72995</v>
      </c>
      <c r="BG199" s="749"/>
      <c r="BH199" s="749"/>
      <c r="BI199" s="749"/>
      <c r="BJ199" s="749"/>
      <c r="BK199" s="749"/>
      <c r="BL199" s="749"/>
      <c r="BM199" s="749"/>
      <c r="BN199" s="749"/>
      <c r="BO199" s="749"/>
      <c r="BP199" s="749"/>
      <c r="BQ199" s="749"/>
      <c r="BR199" s="749"/>
      <c r="BS199" s="749"/>
      <c r="BT199" s="750"/>
    </row>
    <row r="200" spans="2:72">
      <c r="I200" s="12"/>
      <c r="J200" s="12"/>
      <c r="K200" s="12"/>
      <c r="AX200" s="757">
        <f>AX199/AW199</f>
        <v>0.94</v>
      </c>
      <c r="AY200" s="757">
        <f>AY199/AX199</f>
        <v>0.95199999999999996</v>
      </c>
      <c r="AZ200" s="755">
        <f>AZ199/AY199</f>
        <v>0.95354222179437087</v>
      </c>
      <c r="BA200" s="757">
        <f t="shared" ref="BA200:BF200" si="13">BA199/AZ199</f>
        <v>1</v>
      </c>
      <c r="BB200" s="757">
        <f t="shared" si="13"/>
        <v>0.94999804781550556</v>
      </c>
      <c r="BC200" s="757">
        <f t="shared" si="13"/>
        <v>1</v>
      </c>
      <c r="BD200" s="757">
        <f t="shared" si="13"/>
        <v>1</v>
      </c>
      <c r="BE200" s="757">
        <f t="shared" si="13"/>
        <v>1</v>
      </c>
      <c r="BF200" s="757">
        <f t="shared" si="13"/>
        <v>1</v>
      </c>
    </row>
    <row r="201" spans="2:72">
      <c r="I201" s="12"/>
      <c r="J201" s="12"/>
      <c r="K201" s="12"/>
    </row>
    <row r="202" spans="2:72">
      <c r="B202" s="744" t="s">
        <v>208</v>
      </c>
      <c r="C202" s="744" t="s">
        <v>756</v>
      </c>
      <c r="D202" s="744" t="s">
        <v>118</v>
      </c>
      <c r="E202" s="744" t="s">
        <v>754</v>
      </c>
      <c r="F202" s="744" t="s">
        <v>781</v>
      </c>
      <c r="G202" s="744"/>
      <c r="H202" s="744">
        <v>2016</v>
      </c>
      <c r="I202" s="643" t="s">
        <v>573</v>
      </c>
      <c r="J202" s="643" t="s">
        <v>578</v>
      </c>
      <c r="K202" s="50"/>
      <c r="L202" s="748"/>
      <c r="M202" s="749"/>
      <c r="N202" s="749"/>
      <c r="O202" s="749"/>
      <c r="P202" s="749">
        <v>0</v>
      </c>
      <c r="Q202" s="749">
        <v>4</v>
      </c>
      <c r="R202" s="749">
        <v>4</v>
      </c>
      <c r="S202" s="749">
        <v>4</v>
      </c>
      <c r="T202" s="749">
        <v>4</v>
      </c>
      <c r="U202" s="749">
        <v>4</v>
      </c>
      <c r="V202" s="749">
        <v>4</v>
      </c>
      <c r="W202" s="749">
        <v>4</v>
      </c>
      <c r="X202" s="749">
        <v>4</v>
      </c>
      <c r="Y202" s="749">
        <v>4</v>
      </c>
      <c r="Z202" s="749">
        <v>4</v>
      </c>
      <c r="AA202" s="749">
        <v>4</v>
      </c>
      <c r="AB202" s="749">
        <v>3</v>
      </c>
      <c r="AC202" s="749">
        <v>0</v>
      </c>
      <c r="AD202" s="749">
        <v>0</v>
      </c>
      <c r="AE202" s="749">
        <v>0</v>
      </c>
      <c r="AF202" s="749">
        <v>0</v>
      </c>
      <c r="AG202" s="749">
        <v>0</v>
      </c>
      <c r="AH202" s="749"/>
      <c r="AI202" s="749"/>
      <c r="AJ202" s="749"/>
      <c r="AK202" s="749"/>
      <c r="AL202" s="749"/>
      <c r="AM202" s="749"/>
      <c r="AN202" s="749"/>
      <c r="AO202" s="750"/>
      <c r="AP202" s="50"/>
      <c r="AQ202" s="748"/>
      <c r="AR202" s="749"/>
      <c r="AS202" s="749"/>
      <c r="AT202" s="749"/>
      <c r="AU202" s="749"/>
      <c r="AV202" s="749">
        <v>34755</v>
      </c>
      <c r="AW202" s="749">
        <v>37320</v>
      </c>
      <c r="AX202" s="749">
        <v>37320</v>
      </c>
      <c r="AY202" s="749">
        <v>37320</v>
      </c>
      <c r="AZ202" s="749">
        <v>37320</v>
      </c>
      <c r="BA202" s="749">
        <v>37320</v>
      </c>
      <c r="BB202" s="749">
        <v>37320</v>
      </c>
      <c r="BC202" s="749">
        <v>37320</v>
      </c>
      <c r="BD202" s="749">
        <v>37320</v>
      </c>
      <c r="BE202" s="749">
        <v>37320</v>
      </c>
      <c r="BF202" s="749">
        <v>34470</v>
      </c>
      <c r="BG202" s="749">
        <v>27785</v>
      </c>
      <c r="BH202" s="749">
        <v>0</v>
      </c>
      <c r="BI202" s="749">
        <v>0</v>
      </c>
      <c r="BJ202" s="749">
        <v>0</v>
      </c>
      <c r="BK202" s="749">
        <v>0</v>
      </c>
      <c r="BL202" s="749">
        <v>0</v>
      </c>
      <c r="BM202" s="749">
        <v>0</v>
      </c>
      <c r="BN202" s="749"/>
      <c r="BO202" s="749"/>
      <c r="BP202" s="749"/>
      <c r="BQ202" s="749"/>
      <c r="BR202" s="749"/>
      <c r="BS202" s="749"/>
      <c r="BT202" s="750"/>
    </row>
    <row r="203" spans="2:72">
      <c r="I203" s="12"/>
      <c r="J203" s="12"/>
      <c r="K203" s="12"/>
      <c r="Q203" s="12">
        <f>Q202/AV202</f>
        <v>1.1509135376204863E-4</v>
      </c>
      <c r="R203" s="755"/>
      <c r="S203" s="755"/>
      <c r="T203" s="755"/>
      <c r="U203" s="755"/>
      <c r="V203" s="755"/>
      <c r="W203" s="755"/>
      <c r="AW203" s="755">
        <f t="shared" ref="AW203:BF203" si="14">AW202/AV202</f>
        <v>1.0738023305999136</v>
      </c>
      <c r="AX203" s="755">
        <f t="shared" si="14"/>
        <v>1</v>
      </c>
      <c r="AY203" s="755">
        <f t="shared" si="14"/>
        <v>1</v>
      </c>
      <c r="AZ203" s="755">
        <f t="shared" si="14"/>
        <v>1</v>
      </c>
      <c r="BA203" s="755">
        <f t="shared" si="14"/>
        <v>1</v>
      </c>
      <c r="BB203" s="755">
        <f t="shared" si="14"/>
        <v>1</v>
      </c>
      <c r="BC203" s="755">
        <f t="shared" si="14"/>
        <v>1</v>
      </c>
      <c r="BD203" s="755">
        <f t="shared" si="14"/>
        <v>1</v>
      </c>
      <c r="BE203" s="755">
        <f t="shared" si="14"/>
        <v>1</v>
      </c>
      <c r="BF203" s="755">
        <f t="shared" si="14"/>
        <v>0.92363344051446949</v>
      </c>
      <c r="BG203" s="755"/>
    </row>
    <row r="204" spans="2:72">
      <c r="B204" s="744" t="s">
        <v>208</v>
      </c>
      <c r="C204" s="744" t="s">
        <v>760</v>
      </c>
      <c r="D204" s="744" t="s">
        <v>118</v>
      </c>
      <c r="E204" s="744" t="s">
        <v>754</v>
      </c>
      <c r="F204" s="744" t="s">
        <v>758</v>
      </c>
      <c r="G204" s="744"/>
      <c r="H204" s="744">
        <v>2017</v>
      </c>
      <c r="I204" s="643" t="s">
        <v>573</v>
      </c>
      <c r="J204" s="643" t="s">
        <v>585</v>
      </c>
      <c r="K204" s="50"/>
      <c r="L204" s="748"/>
      <c r="M204" s="749"/>
      <c r="N204" s="749"/>
      <c r="O204" s="749"/>
      <c r="P204" s="749">
        <v>0</v>
      </c>
      <c r="Q204" s="749"/>
      <c r="R204" s="749">
        <v>26</v>
      </c>
      <c r="S204" s="749">
        <v>26</v>
      </c>
      <c r="T204" s="749">
        <v>26</v>
      </c>
      <c r="U204" s="749">
        <v>26</v>
      </c>
      <c r="V204" s="749">
        <v>26</v>
      </c>
      <c r="W204" s="749">
        <v>25</v>
      </c>
      <c r="X204" s="749">
        <v>25</v>
      </c>
      <c r="Y204" s="749">
        <v>25</v>
      </c>
      <c r="Z204" s="749">
        <v>25</v>
      </c>
      <c r="AA204" s="749">
        <v>25</v>
      </c>
      <c r="AB204" s="749">
        <v>25</v>
      </c>
      <c r="AC204" s="749">
        <v>25</v>
      </c>
      <c r="AD204" s="749">
        <v>17</v>
      </c>
      <c r="AE204" s="749">
        <v>16</v>
      </c>
      <c r="AF204" s="749">
        <v>3</v>
      </c>
      <c r="AG204" s="749">
        <v>0</v>
      </c>
      <c r="AH204" s="749">
        <v>0</v>
      </c>
      <c r="AI204" s="749">
        <v>0</v>
      </c>
      <c r="AJ204" s="749">
        <v>0</v>
      </c>
      <c r="AK204" s="749">
        <v>0</v>
      </c>
      <c r="AL204" s="749">
        <v>0</v>
      </c>
      <c r="AM204" s="749">
        <v>0</v>
      </c>
      <c r="AN204" s="749"/>
      <c r="AO204" s="750"/>
      <c r="AP204" s="50"/>
      <c r="AQ204" s="748"/>
      <c r="AR204" s="749"/>
      <c r="AS204" s="749"/>
      <c r="AT204" s="749"/>
      <c r="AU204" s="749">
        <v>0</v>
      </c>
      <c r="AV204" s="749">
        <v>0</v>
      </c>
      <c r="AW204" s="749">
        <v>250945</v>
      </c>
      <c r="AX204" s="749">
        <v>250945</v>
      </c>
      <c r="AY204" s="749">
        <v>250945</v>
      </c>
      <c r="AZ204" s="749">
        <v>250945</v>
      </c>
      <c r="BA204" s="749">
        <v>250945</v>
      </c>
      <c r="BB204" s="749">
        <v>244867</v>
      </c>
      <c r="BC204" s="749">
        <v>244867</v>
      </c>
      <c r="BD204" s="749">
        <v>244867</v>
      </c>
      <c r="BE204" s="749">
        <v>244867</v>
      </c>
      <c r="BF204" s="749">
        <v>244867</v>
      </c>
      <c r="BG204" s="749">
        <v>244867</v>
      </c>
      <c r="BH204" s="749">
        <v>244867</v>
      </c>
      <c r="BI204" s="749">
        <v>155905</v>
      </c>
      <c r="BJ204" s="749">
        <v>154000</v>
      </c>
      <c r="BK204" s="749">
        <v>48283</v>
      </c>
      <c r="BL204" s="749">
        <v>0</v>
      </c>
      <c r="BM204" s="749">
        <v>0</v>
      </c>
      <c r="BN204" s="749">
        <v>0</v>
      </c>
      <c r="BO204" s="749">
        <v>0</v>
      </c>
      <c r="BP204" s="749">
        <v>0</v>
      </c>
      <c r="BQ204" s="749"/>
      <c r="BR204" s="749"/>
      <c r="BS204" s="749"/>
      <c r="BT204" s="750"/>
    </row>
    <row r="205" spans="2:72">
      <c r="I205" s="12"/>
      <c r="J205" s="12"/>
      <c r="K205" s="12"/>
      <c r="R205" s="12">
        <f>R204/AW204</f>
        <v>1.036083603976967E-4</v>
      </c>
      <c r="S205" s="755"/>
      <c r="T205" s="755"/>
      <c r="U205" s="755"/>
      <c r="V205" s="755"/>
      <c r="W205" s="755"/>
      <c r="X205" s="755"/>
      <c r="AX205" s="755">
        <f t="shared" ref="AX205:BF205" si="15">AX204/AW204</f>
        <v>1</v>
      </c>
      <c r="AY205" s="755">
        <f t="shared" si="15"/>
        <v>1</v>
      </c>
      <c r="AZ205" s="755">
        <f t="shared" si="15"/>
        <v>1</v>
      </c>
      <c r="BA205" s="755">
        <f t="shared" si="15"/>
        <v>1</v>
      </c>
      <c r="BB205" s="755">
        <f t="shared" si="15"/>
        <v>0.97577955328856925</v>
      </c>
      <c r="BC205" s="755">
        <f t="shared" si="15"/>
        <v>1</v>
      </c>
      <c r="BD205" s="755">
        <f t="shared" si="15"/>
        <v>1</v>
      </c>
      <c r="BE205" s="755">
        <f t="shared" si="15"/>
        <v>1</v>
      </c>
      <c r="BF205" s="755">
        <f t="shared" si="15"/>
        <v>1</v>
      </c>
      <c r="BG205" s="755"/>
    </row>
    <row r="206" spans="2:72">
      <c r="B206" s="744" t="s">
        <v>208</v>
      </c>
      <c r="C206" s="744" t="s">
        <v>760</v>
      </c>
      <c r="D206" s="744" t="s">
        <v>118</v>
      </c>
      <c r="E206" s="744" t="s">
        <v>754</v>
      </c>
      <c r="F206" s="744" t="s">
        <v>758</v>
      </c>
      <c r="G206" s="744"/>
      <c r="H206" s="744">
        <v>2017</v>
      </c>
      <c r="I206" s="643" t="s">
        <v>783</v>
      </c>
      <c r="J206" s="643" t="s">
        <v>578</v>
      </c>
      <c r="K206" s="50"/>
      <c r="L206" s="748"/>
      <c r="M206" s="749"/>
      <c r="N206" s="749"/>
      <c r="O206" s="749"/>
      <c r="P206" s="749"/>
      <c r="Q206" s="749"/>
      <c r="R206" s="756">
        <f>AW206*0.0001</f>
        <v>7.8004046414921078</v>
      </c>
      <c r="S206" s="749">
        <f>R206</f>
        <v>7.8004046414921078</v>
      </c>
      <c r="T206" s="749">
        <f t="shared" ref="T206:AA206" si="16">S206</f>
        <v>7.8004046414921078</v>
      </c>
      <c r="U206" s="749">
        <f>T206*0.995</f>
        <v>7.7614026182846469</v>
      </c>
      <c r="V206" s="756">
        <f t="shared" si="16"/>
        <v>7.7614026182846469</v>
      </c>
      <c r="W206" s="756">
        <f t="shared" si="16"/>
        <v>7.7614026182846469</v>
      </c>
      <c r="X206" s="756">
        <f t="shared" si="16"/>
        <v>7.7614026182846469</v>
      </c>
      <c r="Y206" s="756">
        <f t="shared" si="16"/>
        <v>7.7614026182846469</v>
      </c>
      <c r="Z206" s="756">
        <f t="shared" si="16"/>
        <v>7.7614026182846469</v>
      </c>
      <c r="AA206" s="756">
        <f t="shared" si="16"/>
        <v>7.7614026182846469</v>
      </c>
      <c r="AB206" s="749"/>
      <c r="AC206" s="749"/>
      <c r="AD206" s="749"/>
      <c r="AE206" s="749"/>
      <c r="AF206" s="749"/>
      <c r="AG206" s="749"/>
      <c r="AH206" s="749"/>
      <c r="AI206" s="749"/>
      <c r="AJ206" s="749"/>
      <c r="AK206" s="749"/>
      <c r="AL206" s="749"/>
      <c r="AM206" s="749"/>
      <c r="AN206" s="749"/>
      <c r="AO206" s="750"/>
      <c r="AP206" s="50"/>
      <c r="AQ206" s="748"/>
      <c r="AR206" s="749"/>
      <c r="AS206" s="749"/>
      <c r="AT206" s="749"/>
      <c r="AU206" s="749"/>
      <c r="AV206" s="749"/>
      <c r="AW206" s="749">
        <v>78004.046414921075</v>
      </c>
      <c r="AX206" s="756">
        <v>78004.046414921075</v>
      </c>
      <c r="AY206" s="756">
        <v>78004.046414921075</v>
      </c>
      <c r="AZ206" s="749">
        <v>77618</v>
      </c>
      <c r="BA206" s="756">
        <v>77618</v>
      </c>
      <c r="BB206" s="756">
        <v>77618</v>
      </c>
      <c r="BC206" s="756">
        <v>77618</v>
      </c>
      <c r="BD206" s="756">
        <v>77618</v>
      </c>
      <c r="BE206" s="756">
        <v>77618</v>
      </c>
      <c r="BF206" s="756">
        <v>77618</v>
      </c>
      <c r="BG206" s="749"/>
      <c r="BH206" s="749"/>
      <c r="BI206" s="749"/>
      <c r="BJ206" s="749"/>
      <c r="BK206" s="749"/>
      <c r="BL206" s="749"/>
      <c r="BM206" s="749"/>
      <c r="BN206" s="749"/>
      <c r="BO206" s="749"/>
      <c r="BP206" s="749"/>
      <c r="BQ206" s="749"/>
      <c r="BR206" s="749"/>
      <c r="BS206" s="749"/>
      <c r="BT206" s="750"/>
    </row>
    <row r="207" spans="2:72">
      <c r="I207" s="12"/>
      <c r="J207" s="12"/>
      <c r="K207" s="12"/>
      <c r="S207" s="755">
        <f>S206/R206</f>
        <v>1</v>
      </c>
      <c r="T207" s="755">
        <f>T206/S206</f>
        <v>1</v>
      </c>
      <c r="U207" s="758">
        <f>U206/T206</f>
        <v>0.995</v>
      </c>
      <c r="V207" s="757">
        <f>V206/U206</f>
        <v>1</v>
      </c>
      <c r="W207" s="757">
        <f>W206/V206</f>
        <v>1</v>
      </c>
      <c r="AX207" s="757">
        <f>AX206/AW206</f>
        <v>1</v>
      </c>
      <c r="AY207" s="757">
        <f>AY206/AX206</f>
        <v>1</v>
      </c>
      <c r="AZ207" s="758">
        <f>AZ206/AY206</f>
        <v>0.99505094373094949</v>
      </c>
      <c r="BA207" s="757">
        <f>BA206/AZ206</f>
        <v>1</v>
      </c>
      <c r="BB207" s="757">
        <f>BB206/BA206</f>
        <v>1</v>
      </c>
      <c r="BC207" s="757">
        <f t="shared" ref="BC207:BF207" si="17">BC206/BB206</f>
        <v>1</v>
      </c>
      <c r="BD207" s="757">
        <f t="shared" si="17"/>
        <v>1</v>
      </c>
      <c r="BE207" s="757">
        <f t="shared" si="17"/>
        <v>1</v>
      </c>
      <c r="BF207" s="757">
        <f t="shared" si="17"/>
        <v>1</v>
      </c>
    </row>
    <row r="208" spans="2:72">
      <c r="I208" s="12"/>
      <c r="J208" s="12"/>
      <c r="K208" s="12"/>
    </row>
    <row r="209" spans="2:72">
      <c r="B209" s="744" t="s">
        <v>208</v>
      </c>
      <c r="C209" s="744" t="s">
        <v>756</v>
      </c>
      <c r="D209" s="744" t="s">
        <v>119</v>
      </c>
      <c r="E209" s="744" t="s">
        <v>754</v>
      </c>
      <c r="F209" s="744" t="s">
        <v>776</v>
      </c>
      <c r="G209" s="744"/>
      <c r="H209" s="744">
        <v>2016</v>
      </c>
      <c r="I209" s="643" t="s">
        <v>572</v>
      </c>
      <c r="J209" s="643" t="s">
        <v>585</v>
      </c>
      <c r="K209" s="50"/>
      <c r="L209" s="748"/>
      <c r="M209" s="749"/>
      <c r="N209" s="749"/>
      <c r="O209" s="749"/>
      <c r="P209" s="749"/>
      <c r="Q209" s="749">
        <v>7</v>
      </c>
      <c r="R209" s="749">
        <v>7</v>
      </c>
      <c r="S209" s="749">
        <v>7</v>
      </c>
      <c r="T209" s="749">
        <v>6</v>
      </c>
      <c r="U209" s="749">
        <v>6</v>
      </c>
      <c r="V209" s="749">
        <v>5</v>
      </c>
      <c r="W209" s="749">
        <v>4</v>
      </c>
      <c r="X209" s="749">
        <v>4</v>
      </c>
      <c r="Y209" s="749">
        <v>4</v>
      </c>
      <c r="Z209" s="749">
        <v>3</v>
      </c>
      <c r="AA209" s="749">
        <v>2</v>
      </c>
      <c r="AB209" s="749">
        <v>1</v>
      </c>
      <c r="AC209" s="749">
        <v>0</v>
      </c>
      <c r="AD209" s="749">
        <v>0</v>
      </c>
      <c r="AE209" s="749">
        <v>0</v>
      </c>
      <c r="AF209" s="749">
        <v>0</v>
      </c>
      <c r="AG209" s="749">
        <v>0</v>
      </c>
      <c r="AH209" s="749">
        <v>0</v>
      </c>
      <c r="AI209" s="749">
        <v>0</v>
      </c>
      <c r="AJ209" s="749">
        <v>0</v>
      </c>
      <c r="AK209" s="749">
        <v>0</v>
      </c>
      <c r="AL209" s="749">
        <v>0</v>
      </c>
      <c r="AM209" s="749">
        <v>0</v>
      </c>
      <c r="AN209" s="749">
        <v>0</v>
      </c>
      <c r="AO209" s="750">
        <v>0</v>
      </c>
      <c r="AP209" s="50"/>
      <c r="AQ209" s="748"/>
      <c r="AR209" s="749"/>
      <c r="AS209" s="749"/>
      <c r="AT209" s="749"/>
      <c r="AU209" s="749"/>
      <c r="AV209" s="749">
        <v>34968</v>
      </c>
      <c r="AW209" s="749">
        <v>34968</v>
      </c>
      <c r="AX209" s="749">
        <v>34373</v>
      </c>
      <c r="AY209" s="749">
        <v>30951</v>
      </c>
      <c r="AZ209" s="749">
        <v>30951</v>
      </c>
      <c r="BA209" s="749">
        <v>17867</v>
      </c>
      <c r="BB209" s="749">
        <v>15822</v>
      </c>
      <c r="BC209" s="749">
        <v>15822</v>
      </c>
      <c r="BD209" s="749">
        <v>15082</v>
      </c>
      <c r="BE209" s="749">
        <v>9914</v>
      </c>
      <c r="BF209" s="749">
        <v>5883</v>
      </c>
      <c r="BG209" s="749">
        <v>2941</v>
      </c>
      <c r="BH209" s="749">
        <v>0</v>
      </c>
      <c r="BI209" s="749">
        <v>0</v>
      </c>
      <c r="BJ209" s="749">
        <v>0</v>
      </c>
      <c r="BK209" s="749">
        <v>0</v>
      </c>
      <c r="BL209" s="749">
        <v>0</v>
      </c>
      <c r="BM209" s="749">
        <v>0</v>
      </c>
      <c r="BN209" s="749">
        <v>0</v>
      </c>
      <c r="BO209" s="749">
        <v>0</v>
      </c>
      <c r="BP209" s="749">
        <v>0</v>
      </c>
      <c r="BQ209" s="749">
        <v>0</v>
      </c>
      <c r="BR209" s="749">
        <v>0</v>
      </c>
      <c r="BS209" s="749">
        <v>0</v>
      </c>
      <c r="BT209" s="750">
        <v>0</v>
      </c>
    </row>
    <row r="210" spans="2:72">
      <c r="I210" s="12"/>
      <c r="J210" s="12"/>
      <c r="K210" s="12"/>
      <c r="AW210" s="755">
        <f t="shared" ref="AW210:BF210" si="18">AW209/AV209</f>
        <v>1</v>
      </c>
      <c r="AX210" s="755">
        <f t="shared" si="18"/>
        <v>0.98298444291924048</v>
      </c>
      <c r="AY210" s="755">
        <f t="shared" si="18"/>
        <v>0.90044511680679606</v>
      </c>
      <c r="AZ210" s="755">
        <f t="shared" si="18"/>
        <v>1</v>
      </c>
      <c r="BA210" s="755">
        <f t="shared" si="18"/>
        <v>0.57726729346386219</v>
      </c>
      <c r="BB210" s="755">
        <f t="shared" si="18"/>
        <v>0.88554318016454914</v>
      </c>
      <c r="BC210" s="755">
        <f t="shared" si="18"/>
        <v>1</v>
      </c>
      <c r="BD210" s="755">
        <f t="shared" si="18"/>
        <v>0.9532296801921375</v>
      </c>
      <c r="BE210" s="755">
        <f t="shared" si="18"/>
        <v>0.65733987534809712</v>
      </c>
      <c r="BF210" s="755">
        <f t="shared" si="18"/>
        <v>0.59340326810570909</v>
      </c>
      <c r="BG210" s="755"/>
    </row>
    <row r="211" spans="2:72">
      <c r="B211" s="744" t="s">
        <v>208</v>
      </c>
      <c r="C211" s="744" t="s">
        <v>756</v>
      </c>
      <c r="D211" s="744" t="s">
        <v>119</v>
      </c>
      <c r="E211" s="744" t="s">
        <v>754</v>
      </c>
      <c r="F211" s="744" t="s">
        <v>756</v>
      </c>
      <c r="G211" s="744"/>
      <c r="H211" s="744">
        <v>2016</v>
      </c>
      <c r="I211" s="643" t="s">
        <v>573</v>
      </c>
      <c r="J211" s="643" t="s">
        <v>578</v>
      </c>
      <c r="K211" s="50"/>
      <c r="L211" s="748"/>
      <c r="M211" s="749"/>
      <c r="N211" s="749"/>
      <c r="O211" s="749"/>
      <c r="P211" s="749">
        <v>0</v>
      </c>
      <c r="Q211" s="749">
        <v>2</v>
      </c>
      <c r="R211" s="749">
        <v>2</v>
      </c>
      <c r="S211" s="749">
        <v>2</v>
      </c>
      <c r="T211" s="749">
        <v>2</v>
      </c>
      <c r="U211" s="749">
        <v>2</v>
      </c>
      <c r="V211" s="749">
        <v>1</v>
      </c>
      <c r="W211" s="749">
        <v>1</v>
      </c>
      <c r="X211" s="749">
        <v>1</v>
      </c>
      <c r="Y211" s="749">
        <v>1</v>
      </c>
      <c r="Z211" s="749">
        <v>1</v>
      </c>
      <c r="AA211" s="749">
        <v>1</v>
      </c>
      <c r="AB211" s="749">
        <v>0</v>
      </c>
      <c r="AC211" s="749">
        <v>0</v>
      </c>
      <c r="AD211" s="749">
        <v>0</v>
      </c>
      <c r="AE211" s="749">
        <v>0</v>
      </c>
      <c r="AF211" s="749">
        <v>0</v>
      </c>
      <c r="AG211" s="749">
        <v>0</v>
      </c>
      <c r="AH211" s="749"/>
      <c r="AI211" s="749"/>
      <c r="AJ211" s="749"/>
      <c r="AK211" s="749"/>
      <c r="AL211" s="749"/>
      <c r="AM211" s="749"/>
      <c r="AN211" s="749"/>
      <c r="AO211" s="750"/>
      <c r="AP211" s="50"/>
      <c r="AQ211" s="748"/>
      <c r="AR211" s="749"/>
      <c r="AS211" s="749"/>
      <c r="AT211" s="749"/>
      <c r="AU211" s="749"/>
      <c r="AV211" s="749">
        <v>8459</v>
      </c>
      <c r="AW211" s="749">
        <v>8459</v>
      </c>
      <c r="AX211" s="749">
        <v>8248</v>
      </c>
      <c r="AY211" s="749">
        <v>7037</v>
      </c>
      <c r="AZ211" s="749">
        <v>7037</v>
      </c>
      <c r="BA211" s="749">
        <v>4834</v>
      </c>
      <c r="BB211" s="749">
        <v>4730</v>
      </c>
      <c r="BC211" s="749">
        <v>4730</v>
      </c>
      <c r="BD211" s="749">
        <v>4559</v>
      </c>
      <c r="BE211" s="749">
        <v>3369</v>
      </c>
      <c r="BF211" s="749">
        <v>1947</v>
      </c>
      <c r="BG211" s="749">
        <v>912</v>
      </c>
      <c r="BH211" s="749">
        <v>0</v>
      </c>
      <c r="BI211" s="749">
        <v>0</v>
      </c>
      <c r="BJ211" s="749">
        <v>0</v>
      </c>
      <c r="BK211" s="749">
        <v>0</v>
      </c>
      <c r="BL211" s="749">
        <v>0</v>
      </c>
      <c r="BM211" s="749">
        <v>0</v>
      </c>
      <c r="BN211" s="749"/>
      <c r="BO211" s="749"/>
      <c r="BP211" s="749"/>
      <c r="BQ211" s="749"/>
      <c r="BR211" s="749"/>
      <c r="BS211" s="749"/>
      <c r="BT211" s="750"/>
    </row>
    <row r="212" spans="2:72">
      <c r="I212" s="12"/>
      <c r="J212" s="12"/>
      <c r="K212" s="12"/>
      <c r="AW212" s="755">
        <f t="shared" ref="AW212:BF212" si="19">AW211/AV211</f>
        <v>1</v>
      </c>
      <c r="AX212" s="755">
        <f t="shared" si="19"/>
        <v>0.97505615320959926</v>
      </c>
      <c r="AY212" s="755">
        <f t="shared" si="19"/>
        <v>0.85317652764306495</v>
      </c>
      <c r="AZ212" s="755">
        <f t="shared" si="19"/>
        <v>1</v>
      </c>
      <c r="BA212" s="755">
        <f t="shared" si="19"/>
        <v>0.68694045758135569</v>
      </c>
      <c r="BB212" s="755">
        <f t="shared" si="19"/>
        <v>0.97848572610674389</v>
      </c>
      <c r="BC212" s="755">
        <f t="shared" si="19"/>
        <v>1</v>
      </c>
      <c r="BD212" s="755">
        <f t="shared" si="19"/>
        <v>0.96384778012684991</v>
      </c>
      <c r="BE212" s="755">
        <f t="shared" si="19"/>
        <v>0.73897784601886374</v>
      </c>
      <c r="BF212" s="755">
        <f t="shared" si="19"/>
        <v>0.57791629563668745</v>
      </c>
      <c r="BG212" s="755"/>
    </row>
    <row r="213" spans="2:72">
      <c r="B213" s="744" t="s">
        <v>208</v>
      </c>
      <c r="C213" s="744" t="s">
        <v>756</v>
      </c>
      <c r="D213" s="744" t="s">
        <v>119</v>
      </c>
      <c r="E213" s="744" t="s">
        <v>754</v>
      </c>
      <c r="F213" s="744" t="s">
        <v>756</v>
      </c>
      <c r="G213" s="744"/>
      <c r="H213" s="744">
        <v>2017</v>
      </c>
      <c r="I213" s="643" t="s">
        <v>783</v>
      </c>
      <c r="J213" s="643" t="s">
        <v>578</v>
      </c>
      <c r="K213" s="50"/>
      <c r="L213" s="748"/>
      <c r="M213" s="749"/>
      <c r="N213" s="749"/>
      <c r="O213" s="749"/>
      <c r="P213" s="749"/>
      <c r="Q213" s="749"/>
      <c r="R213" s="749"/>
      <c r="S213" s="749"/>
      <c r="T213" s="749"/>
      <c r="U213" s="749"/>
      <c r="V213" s="749"/>
      <c r="W213" s="749"/>
      <c r="X213" s="749"/>
      <c r="Y213" s="749"/>
      <c r="Z213" s="749"/>
      <c r="AA213" s="749"/>
      <c r="AB213" s="749"/>
      <c r="AC213" s="749"/>
      <c r="AD213" s="749"/>
      <c r="AE213" s="749"/>
      <c r="AF213" s="749"/>
      <c r="AG213" s="749"/>
      <c r="AH213" s="749"/>
      <c r="AI213" s="749"/>
      <c r="AJ213" s="749"/>
      <c r="AK213" s="749"/>
      <c r="AL213" s="749"/>
      <c r="AM213" s="749"/>
      <c r="AN213" s="749"/>
      <c r="AO213" s="750"/>
      <c r="AP213" s="50"/>
      <c r="AQ213" s="748"/>
      <c r="AR213" s="749"/>
      <c r="AS213" s="749"/>
      <c r="AT213" s="749"/>
      <c r="AU213" s="749"/>
      <c r="AV213" s="749"/>
      <c r="AW213" s="749">
        <v>65502.137072149737</v>
      </c>
      <c r="AX213" s="756">
        <v>65502.137072149737</v>
      </c>
      <c r="AY213" s="756">
        <v>55676</v>
      </c>
      <c r="AZ213" s="749">
        <v>41989</v>
      </c>
      <c r="BA213" s="756">
        <f>AZ213*1</f>
        <v>41989</v>
      </c>
      <c r="BB213" s="756">
        <v>27292</v>
      </c>
      <c r="BC213" s="756">
        <v>25927</v>
      </c>
      <c r="BD213" s="756">
        <f>BC213</f>
        <v>25927</v>
      </c>
      <c r="BE213" s="756">
        <v>24621</v>
      </c>
      <c r="BF213" s="756">
        <v>14532</v>
      </c>
      <c r="BG213" s="749"/>
      <c r="BH213" s="749"/>
      <c r="BI213" s="749"/>
      <c r="BJ213" s="749"/>
      <c r="BK213" s="749"/>
      <c r="BL213" s="749"/>
      <c r="BM213" s="749"/>
      <c r="BN213" s="749"/>
      <c r="BO213" s="749"/>
      <c r="BP213" s="749"/>
      <c r="BQ213" s="749"/>
      <c r="BR213" s="749"/>
      <c r="BS213" s="749"/>
      <c r="BT213" s="750"/>
    </row>
    <row r="214" spans="2:72">
      <c r="B214" s="759"/>
      <c r="C214" s="759"/>
      <c r="D214" s="759"/>
      <c r="E214" s="759"/>
      <c r="F214" s="759"/>
      <c r="G214" s="759"/>
      <c r="H214" s="759"/>
      <c r="K214" s="50"/>
      <c r="L214" s="760"/>
      <c r="M214" s="760"/>
      <c r="N214" s="760"/>
      <c r="O214" s="760"/>
      <c r="P214" s="760"/>
      <c r="Q214" s="760"/>
      <c r="R214" s="760"/>
      <c r="S214" s="760"/>
      <c r="T214" s="760"/>
      <c r="U214" s="760"/>
      <c r="V214" s="760"/>
      <c r="W214" s="760"/>
      <c r="X214" s="760"/>
      <c r="Y214" s="760"/>
      <c r="Z214" s="760"/>
      <c r="AA214" s="760"/>
      <c r="AB214" s="760"/>
      <c r="AC214" s="760"/>
      <c r="AD214" s="760"/>
      <c r="AE214" s="760"/>
      <c r="AF214" s="760"/>
      <c r="AG214" s="760"/>
      <c r="AH214" s="760"/>
      <c r="AI214" s="760"/>
      <c r="AJ214" s="760"/>
      <c r="AK214" s="760"/>
      <c r="AL214" s="760"/>
      <c r="AM214" s="760"/>
      <c r="AN214" s="760"/>
      <c r="AO214" s="760"/>
      <c r="AP214" s="50"/>
      <c r="AQ214" s="760"/>
      <c r="AR214" s="760"/>
      <c r="AS214" s="760"/>
      <c r="AT214" s="760"/>
      <c r="AU214" s="760"/>
      <c r="AV214" s="760"/>
      <c r="AW214" s="760"/>
      <c r="AX214" s="761"/>
      <c r="AY214" s="761"/>
      <c r="AZ214" s="760"/>
      <c r="BA214" s="761"/>
      <c r="BB214" s="761"/>
      <c r="BC214" s="761"/>
      <c r="BD214" s="761"/>
      <c r="BE214" s="761"/>
      <c r="BF214" s="761"/>
      <c r="BG214" s="760"/>
      <c r="BH214" s="760"/>
      <c r="BI214" s="760"/>
      <c r="BJ214" s="760"/>
      <c r="BK214" s="760"/>
      <c r="BL214" s="760"/>
      <c r="BM214" s="760"/>
      <c r="BN214" s="760"/>
      <c r="BO214" s="760"/>
      <c r="BP214" s="760"/>
      <c r="BQ214" s="760"/>
      <c r="BR214" s="760"/>
      <c r="BS214" s="760"/>
      <c r="BT214" s="760"/>
    </row>
    <row r="215" spans="2:72">
      <c r="B215" s="762"/>
      <c r="C215" s="762"/>
      <c r="D215" s="762"/>
      <c r="E215" s="762"/>
      <c r="F215" s="762"/>
      <c r="G215" s="762"/>
      <c r="H215" s="762"/>
      <c r="I215"/>
      <c r="J215"/>
      <c r="K215" s="762"/>
      <c r="L215" s="763"/>
      <c r="M215" s="763"/>
      <c r="N215" s="763"/>
      <c r="O215" s="763"/>
      <c r="P215" s="763"/>
      <c r="Q215" s="763"/>
      <c r="R215" s="763"/>
      <c r="S215" s="763"/>
      <c r="T215" s="763"/>
      <c r="U215" s="763"/>
      <c r="V215" s="763"/>
      <c r="W215" s="763"/>
      <c r="X215" s="763"/>
      <c r="Y215" s="763"/>
      <c r="Z215" s="763"/>
      <c r="AA215" s="763"/>
      <c r="AB215" s="763"/>
      <c r="AC215" s="763"/>
      <c r="AD215" s="763"/>
      <c r="AE215" s="763"/>
      <c r="AF215" s="763"/>
      <c r="AG215" s="763"/>
      <c r="AH215" s="763"/>
      <c r="AI215" s="763"/>
      <c r="AJ215" s="763"/>
      <c r="AK215" s="763"/>
      <c r="AL215" s="763"/>
      <c r="AM215" s="763"/>
      <c r="AN215" s="763"/>
      <c r="AO215" s="763"/>
      <c r="AP215" s="762"/>
      <c r="AQ215" s="763"/>
      <c r="AR215" s="763"/>
      <c r="AS215" s="763"/>
      <c r="AT215" s="763"/>
      <c r="AU215" s="763"/>
      <c r="AV215" s="763"/>
      <c r="AW215" s="763"/>
      <c r="AX215" s="763"/>
      <c r="AY215" s="763"/>
      <c r="AZ215" s="763"/>
      <c r="BA215" s="763"/>
      <c r="BB215" s="763"/>
      <c r="BC215" s="763"/>
      <c r="BD215" s="763"/>
      <c r="BE215" s="763"/>
      <c r="BF215" s="763"/>
      <c r="BG215" s="763"/>
      <c r="BH215" s="763"/>
      <c r="BI215" s="763"/>
      <c r="BJ215" s="763"/>
      <c r="BK215" s="763"/>
      <c r="BL215" s="763"/>
      <c r="BM215" s="763"/>
      <c r="BN215" s="763"/>
      <c r="BO215" s="763"/>
      <c r="BP215" s="763"/>
      <c r="BQ215" s="763"/>
      <c r="BR215" s="763"/>
      <c r="BS215" s="763"/>
      <c r="BT215" s="763"/>
    </row>
    <row r="216" spans="2:72">
      <c r="B216" s="744" t="s">
        <v>208</v>
      </c>
      <c r="C216" s="744" t="s">
        <v>756</v>
      </c>
      <c r="D216" s="744" t="s">
        <v>100</v>
      </c>
      <c r="E216" s="744" t="s">
        <v>754</v>
      </c>
      <c r="F216" s="744" t="s">
        <v>776</v>
      </c>
      <c r="G216" s="744"/>
      <c r="H216" s="744">
        <v>2015</v>
      </c>
      <c r="I216" s="643" t="s">
        <v>571</v>
      </c>
      <c r="J216" s="643" t="s">
        <v>585</v>
      </c>
      <c r="K216" s="50"/>
      <c r="L216" s="748"/>
      <c r="M216" s="749"/>
      <c r="N216" s="749"/>
      <c r="O216" s="749"/>
      <c r="P216" s="749">
        <v>106</v>
      </c>
      <c r="Q216" s="749">
        <v>106</v>
      </c>
      <c r="R216" s="749">
        <v>106</v>
      </c>
      <c r="S216" s="749">
        <v>106</v>
      </c>
      <c r="T216" s="749">
        <v>106</v>
      </c>
      <c r="U216" s="749">
        <v>106</v>
      </c>
      <c r="V216" s="749">
        <v>101</v>
      </c>
      <c r="W216" s="749">
        <v>101</v>
      </c>
      <c r="X216" s="749">
        <v>101</v>
      </c>
      <c r="Y216" s="749">
        <v>86</v>
      </c>
      <c r="Z216" s="749">
        <v>51</v>
      </c>
      <c r="AA216" s="749">
        <v>51</v>
      </c>
      <c r="AB216" s="749">
        <v>44</v>
      </c>
      <c r="AC216" s="749">
        <v>44</v>
      </c>
      <c r="AD216" s="749">
        <v>44</v>
      </c>
      <c r="AE216" s="749">
        <v>29</v>
      </c>
      <c r="AF216" s="749">
        <v>4</v>
      </c>
      <c r="AG216" s="749">
        <v>4</v>
      </c>
      <c r="AH216" s="749">
        <v>4</v>
      </c>
      <c r="AI216" s="749">
        <v>4</v>
      </c>
      <c r="AJ216" s="749">
        <v>0</v>
      </c>
      <c r="AK216" s="749">
        <v>0</v>
      </c>
      <c r="AL216" s="749">
        <v>0</v>
      </c>
      <c r="AM216" s="749">
        <v>0</v>
      </c>
      <c r="AN216" s="749">
        <v>0</v>
      </c>
      <c r="AO216" s="750">
        <v>0</v>
      </c>
      <c r="AP216" s="50"/>
      <c r="AQ216" s="748"/>
      <c r="AR216" s="749"/>
      <c r="AS216" s="749"/>
      <c r="AT216" s="749"/>
      <c r="AU216" s="749">
        <v>1067522</v>
      </c>
      <c r="AV216" s="749">
        <v>1067522</v>
      </c>
      <c r="AW216" s="749">
        <v>1066725</v>
      </c>
      <c r="AX216" s="749">
        <v>1066725</v>
      </c>
      <c r="AY216" s="749">
        <v>1066725</v>
      </c>
      <c r="AZ216" s="749">
        <v>1066725</v>
      </c>
      <c r="BA216" s="749">
        <v>1041283</v>
      </c>
      <c r="BB216" s="749">
        <v>1041283</v>
      </c>
      <c r="BC216" s="749">
        <v>1039707</v>
      </c>
      <c r="BD216" s="749">
        <v>956178</v>
      </c>
      <c r="BE216" s="749">
        <v>752431</v>
      </c>
      <c r="BF216" s="749">
        <v>748249</v>
      </c>
      <c r="BG216" s="749">
        <v>233624</v>
      </c>
      <c r="BH216" s="749">
        <v>233624</v>
      </c>
      <c r="BI216" s="749">
        <v>233624</v>
      </c>
      <c r="BJ216" s="749">
        <v>154693</v>
      </c>
      <c r="BK216" s="749">
        <v>14454</v>
      </c>
      <c r="BL216" s="749">
        <v>14454</v>
      </c>
      <c r="BM216" s="749">
        <v>14454</v>
      </c>
      <c r="BN216" s="749">
        <v>14454</v>
      </c>
      <c r="BO216" s="749">
        <v>0</v>
      </c>
      <c r="BP216" s="749">
        <v>0</v>
      </c>
      <c r="BQ216" s="749">
        <v>0</v>
      </c>
      <c r="BR216" s="749">
        <v>0</v>
      </c>
      <c r="BS216" s="749">
        <v>0</v>
      </c>
      <c r="BT216" s="750">
        <v>0</v>
      </c>
    </row>
    <row r="217" spans="2:72">
      <c r="B217" s="744" t="s">
        <v>208</v>
      </c>
      <c r="C217" s="744" t="s">
        <v>760</v>
      </c>
      <c r="D217" s="744" t="s">
        <v>106</v>
      </c>
      <c r="E217" s="744" t="s">
        <v>754</v>
      </c>
      <c r="F217" s="744" t="s">
        <v>760</v>
      </c>
      <c r="G217" s="744"/>
      <c r="H217" s="744">
        <v>2015</v>
      </c>
      <c r="I217" s="643" t="s">
        <v>571</v>
      </c>
      <c r="J217" s="643" t="s">
        <v>585</v>
      </c>
      <c r="K217" s="50"/>
      <c r="L217" s="748"/>
      <c r="M217" s="749"/>
      <c r="N217" s="749"/>
      <c r="O217" s="749"/>
      <c r="P217" s="749">
        <v>0</v>
      </c>
      <c r="Q217" s="749">
        <v>0</v>
      </c>
      <c r="R217" s="749">
        <v>0</v>
      </c>
      <c r="S217" s="749">
        <v>0</v>
      </c>
      <c r="T217" s="749">
        <v>0</v>
      </c>
      <c r="U217" s="749">
        <v>0</v>
      </c>
      <c r="V217" s="749">
        <v>0</v>
      </c>
      <c r="W217" s="749">
        <v>0</v>
      </c>
      <c r="X217" s="749">
        <v>0</v>
      </c>
      <c r="Y217" s="749">
        <v>0</v>
      </c>
      <c r="Z217" s="749">
        <v>0</v>
      </c>
      <c r="AA217" s="749">
        <v>0</v>
      </c>
      <c r="AB217" s="749">
        <v>0</v>
      </c>
      <c r="AC217" s="749">
        <v>0</v>
      </c>
      <c r="AD217" s="749">
        <v>0</v>
      </c>
      <c r="AE217" s="749">
        <v>0</v>
      </c>
      <c r="AF217" s="749">
        <v>0</v>
      </c>
      <c r="AG217" s="749">
        <v>0</v>
      </c>
      <c r="AH217" s="749">
        <v>0</v>
      </c>
      <c r="AI217" s="749">
        <v>0</v>
      </c>
      <c r="AJ217" s="749">
        <v>0</v>
      </c>
      <c r="AK217" s="749">
        <v>0</v>
      </c>
      <c r="AL217" s="749">
        <v>0</v>
      </c>
      <c r="AM217" s="749">
        <v>0</v>
      </c>
      <c r="AN217" s="749">
        <v>0</v>
      </c>
      <c r="AO217" s="750">
        <v>0</v>
      </c>
      <c r="AP217" s="50"/>
      <c r="AQ217" s="748"/>
      <c r="AR217" s="749"/>
      <c r="AS217" s="749"/>
      <c r="AT217" s="749"/>
      <c r="AU217" s="749">
        <v>2774</v>
      </c>
      <c r="AV217" s="749">
        <v>2774</v>
      </c>
      <c r="AW217" s="749">
        <v>2774</v>
      </c>
      <c r="AX217" s="749">
        <v>2774</v>
      </c>
      <c r="AY217" s="749">
        <v>2774</v>
      </c>
      <c r="AZ217" s="749">
        <v>2774</v>
      </c>
      <c r="BA217" s="749">
        <v>2774</v>
      </c>
      <c r="BB217" s="749">
        <v>2774</v>
      </c>
      <c r="BC217" s="749">
        <v>1474</v>
      </c>
      <c r="BD217" s="749">
        <v>1474</v>
      </c>
      <c r="BE217" s="749">
        <v>1474</v>
      </c>
      <c r="BF217" s="749">
        <v>1474</v>
      </c>
      <c r="BG217" s="749">
        <v>1474</v>
      </c>
      <c r="BH217" s="749">
        <v>1474</v>
      </c>
      <c r="BI217" s="749">
        <v>1474</v>
      </c>
      <c r="BJ217" s="749">
        <v>0</v>
      </c>
      <c r="BK217" s="749">
        <v>0</v>
      </c>
      <c r="BL217" s="749">
        <v>0</v>
      </c>
      <c r="BM217" s="749">
        <v>0</v>
      </c>
      <c r="BN217" s="749">
        <v>0</v>
      </c>
      <c r="BO217" s="749">
        <v>0</v>
      </c>
      <c r="BP217" s="749">
        <v>0</v>
      </c>
      <c r="BQ217" s="749">
        <v>0</v>
      </c>
      <c r="BR217" s="749">
        <v>0</v>
      </c>
      <c r="BS217" s="749">
        <v>0</v>
      </c>
      <c r="BT217" s="750">
        <v>0</v>
      </c>
    </row>
    <row r="218" spans="2:72">
      <c r="B218" s="759"/>
      <c r="C218" s="759"/>
      <c r="D218" s="759"/>
      <c r="E218" s="759"/>
      <c r="F218" s="759"/>
      <c r="G218" s="759"/>
      <c r="H218" s="759"/>
      <c r="K218" s="50"/>
      <c r="L218" s="760"/>
      <c r="M218" s="760"/>
      <c r="N218" s="760"/>
      <c r="O218" s="760"/>
      <c r="P218" s="760"/>
      <c r="Q218" s="760"/>
      <c r="R218" s="760"/>
      <c r="S218" s="760"/>
      <c r="T218" s="760"/>
      <c r="U218" s="760"/>
      <c r="V218" s="760"/>
      <c r="W218" s="760"/>
      <c r="X218" s="760"/>
      <c r="Y218" s="760"/>
      <c r="Z218" s="760"/>
      <c r="AA218" s="760"/>
      <c r="AB218" s="760"/>
      <c r="AC218" s="760"/>
      <c r="AD218" s="760"/>
      <c r="AE218" s="760"/>
      <c r="AF218" s="760"/>
      <c r="AG218" s="760"/>
      <c r="AH218" s="760"/>
      <c r="AI218" s="760"/>
      <c r="AJ218" s="760"/>
      <c r="AK218" s="760"/>
      <c r="AL218" s="760"/>
      <c r="AM218" s="760"/>
      <c r="AN218" s="760"/>
      <c r="AO218" s="760"/>
      <c r="AP218" s="50"/>
      <c r="AQ218" s="760"/>
      <c r="AR218" s="760"/>
      <c r="AS218" s="760"/>
      <c r="AT218" s="760"/>
      <c r="AU218" s="760"/>
      <c r="AV218" s="760"/>
      <c r="AW218" s="760"/>
      <c r="AX218" s="760"/>
      <c r="AY218" s="760"/>
      <c r="AZ218" s="760"/>
      <c r="BA218" s="760"/>
      <c r="BB218" s="760"/>
      <c r="BC218" s="760"/>
      <c r="BD218" s="760"/>
      <c r="BE218" s="760"/>
      <c r="BF218" s="760"/>
      <c r="BG218" s="760"/>
      <c r="BH218" s="760"/>
      <c r="BI218" s="760"/>
      <c r="BJ218" s="760"/>
      <c r="BK218" s="760"/>
      <c r="BL218" s="760"/>
      <c r="BM218" s="760"/>
      <c r="BN218" s="760"/>
      <c r="BO218" s="760"/>
      <c r="BP218" s="760"/>
      <c r="BQ218" s="760"/>
      <c r="BR218" s="760"/>
      <c r="BS218" s="760"/>
      <c r="BT218" s="760"/>
    </row>
    <row r="219" spans="2:72">
      <c r="I219" s="12"/>
      <c r="J219" s="12"/>
      <c r="K219" s="12"/>
    </row>
    <row r="220" spans="2:72">
      <c r="B220" s="744" t="s">
        <v>208</v>
      </c>
      <c r="C220" s="744" t="s">
        <v>756</v>
      </c>
      <c r="D220" s="744" t="s">
        <v>122</v>
      </c>
      <c r="E220" s="744" t="s">
        <v>754</v>
      </c>
      <c r="F220" s="744" t="s">
        <v>756</v>
      </c>
      <c r="G220" s="744"/>
      <c r="H220" s="744">
        <v>2017</v>
      </c>
      <c r="I220" s="643" t="s">
        <v>783</v>
      </c>
      <c r="J220" s="643" t="s">
        <v>578</v>
      </c>
      <c r="K220" s="50"/>
      <c r="L220" s="748"/>
      <c r="M220" s="749"/>
      <c r="N220" s="749"/>
      <c r="O220" s="749"/>
      <c r="P220" s="749"/>
      <c r="Q220" s="749"/>
      <c r="R220" s="749"/>
      <c r="S220" s="749"/>
      <c r="T220" s="749"/>
      <c r="U220" s="749"/>
      <c r="V220" s="749"/>
      <c r="W220" s="749"/>
      <c r="X220" s="749"/>
      <c r="Y220" s="749"/>
      <c r="Z220" s="749"/>
      <c r="AA220" s="749"/>
      <c r="AB220" s="749"/>
      <c r="AC220" s="749"/>
      <c r="AD220" s="749"/>
      <c r="AE220" s="749"/>
      <c r="AF220" s="749"/>
      <c r="AG220" s="749"/>
      <c r="AH220" s="749"/>
      <c r="AI220" s="749"/>
      <c r="AJ220" s="749"/>
      <c r="AK220" s="749"/>
      <c r="AL220" s="749"/>
      <c r="AM220" s="749"/>
      <c r="AN220" s="749"/>
      <c r="AO220" s="750"/>
      <c r="AP220" s="50"/>
      <c r="AQ220" s="748"/>
      <c r="AR220" s="749"/>
      <c r="AS220" s="749"/>
      <c r="AT220" s="749"/>
      <c r="AU220" s="749"/>
      <c r="AV220" s="749"/>
      <c r="AW220" s="749">
        <v>623156.52983935457</v>
      </c>
      <c r="AX220" s="749">
        <v>623156.52983935457</v>
      </c>
      <c r="AY220" s="749">
        <v>623156.52983935457</v>
      </c>
      <c r="AZ220" s="749">
        <v>623156.52983935457</v>
      </c>
      <c r="BA220" s="756">
        <v>623156.52983935457</v>
      </c>
      <c r="BB220" s="756">
        <v>623156.52983935457</v>
      </c>
      <c r="BC220" s="756">
        <v>623156.52983935457</v>
      </c>
      <c r="BD220" s="756">
        <v>623156.52983935457</v>
      </c>
      <c r="BE220" s="756"/>
      <c r="BF220" s="756"/>
      <c r="BG220" s="749"/>
      <c r="BH220" s="749"/>
      <c r="BI220" s="749"/>
      <c r="BJ220" s="749"/>
      <c r="BK220" s="749"/>
      <c r="BL220" s="749"/>
      <c r="BM220" s="749"/>
      <c r="BN220" s="749"/>
      <c r="BO220" s="749"/>
      <c r="BP220" s="749"/>
      <c r="BQ220" s="749"/>
      <c r="BR220" s="749"/>
      <c r="BS220" s="749"/>
      <c r="BT220" s="750"/>
    </row>
    <row r="221" spans="2:72">
      <c r="I221" s="12"/>
      <c r="J221" s="12"/>
      <c r="K221" s="12"/>
    </row>
    <row r="222" spans="2:72">
      <c r="I222" s="12"/>
      <c r="J222" s="12"/>
      <c r="K222" s="12"/>
    </row>
    <row r="223" spans="2:72">
      <c r="I223" s="12"/>
      <c r="J223" s="12"/>
      <c r="K223" s="12"/>
    </row>
    <row r="224" spans="2:72">
      <c r="I224" s="12"/>
      <c r="J224" s="12"/>
      <c r="K224" s="12"/>
    </row>
    <row r="225" spans="9:11">
      <c r="I225" s="12"/>
      <c r="J225" s="12"/>
      <c r="K225" s="12"/>
    </row>
    <row r="226" spans="9:11">
      <c r="I226" s="12"/>
      <c r="J226" s="12"/>
      <c r="K226" s="12"/>
    </row>
    <row r="227" spans="9:11">
      <c r="I227" s="12"/>
      <c r="J227" s="12"/>
      <c r="K227" s="12"/>
    </row>
    <row r="228" spans="9:11">
      <c r="I228" s="12"/>
      <c r="J228" s="12"/>
      <c r="K228" s="12"/>
    </row>
    <row r="229" spans="9:11">
      <c r="I229" s="12"/>
      <c r="J229" s="12"/>
      <c r="K229" s="12"/>
    </row>
    <row r="230" spans="9:11">
      <c r="I230" s="12"/>
      <c r="J230" s="12"/>
      <c r="K230" s="12"/>
    </row>
    <row r="231" spans="9:11">
      <c r="I231" s="12"/>
      <c r="J231" s="12"/>
      <c r="K231" s="12"/>
    </row>
    <row r="232" spans="9:11">
      <c r="I232" s="12"/>
      <c r="J232" s="12"/>
      <c r="K232" s="12"/>
    </row>
    <row r="233" spans="9:11">
      <c r="I233" s="12"/>
      <c r="J233" s="12"/>
      <c r="K233" s="12"/>
    </row>
    <row r="234" spans="9:11">
      <c r="I234" s="12"/>
      <c r="J234" s="12"/>
      <c r="K234" s="12"/>
    </row>
    <row r="235" spans="9:11">
      <c r="I235" s="12"/>
      <c r="J235" s="12"/>
      <c r="K235" s="12"/>
    </row>
    <row r="236" spans="9:11">
      <c r="I236" s="12"/>
      <c r="J236" s="12"/>
      <c r="K236" s="12"/>
    </row>
    <row r="237" spans="9:11">
      <c r="I237" s="12"/>
      <c r="J237" s="12"/>
      <c r="K237" s="12"/>
    </row>
    <row r="238" spans="9:11">
      <c r="I238" s="12"/>
      <c r="J238" s="12"/>
      <c r="K238" s="12"/>
    </row>
    <row r="239" spans="9:11">
      <c r="I239" s="12"/>
      <c r="J239" s="12"/>
      <c r="K239" s="12"/>
    </row>
    <row r="240" spans="9:11">
      <c r="I240" s="12"/>
      <c r="J240" s="12"/>
      <c r="K240" s="12"/>
    </row>
    <row r="241" spans="9:11">
      <c r="I241" s="12"/>
      <c r="J241" s="12"/>
      <c r="K241" s="12"/>
    </row>
    <row r="242" spans="9:11">
      <c r="I242" s="12"/>
      <c r="J242" s="12"/>
      <c r="K242" s="12"/>
    </row>
    <row r="243" spans="9:11">
      <c r="I243" s="12"/>
      <c r="J243" s="12"/>
      <c r="K243" s="12"/>
    </row>
    <row r="244" spans="9:11">
      <c r="I244" s="12"/>
      <c r="J244" s="12"/>
      <c r="K244" s="12"/>
    </row>
    <row r="245" spans="9:11">
      <c r="I245" s="12"/>
      <c r="J245" s="12"/>
      <c r="K245" s="12"/>
    </row>
    <row r="246" spans="9:11">
      <c r="I246" s="12"/>
      <c r="J246" s="12"/>
      <c r="K246" s="12"/>
    </row>
    <row r="247" spans="9:11">
      <c r="I247" s="12"/>
      <c r="J247" s="12"/>
      <c r="K247" s="12"/>
    </row>
  </sheetData>
  <autoFilter ref="C26:BT159" xr:uid="{00000000-0009-0000-0000-00000C000000}">
    <sortState xmlns:xlrd2="http://schemas.microsoft.com/office/spreadsheetml/2017/richdata2" ref="C26:BT42">
      <sortCondition ref="H25"/>
    </sortState>
  </autoFilter>
  <mergeCells count="1">
    <mergeCell ref="C24:G24"/>
  </mergeCells>
  <conditionalFormatting sqref="L209:AO209 AQ209:BT209">
    <cfRule type="cellIs" dxfId="40" priority="12" operator="equal">
      <formula>0</formula>
    </cfRule>
  </conditionalFormatting>
  <conditionalFormatting sqref="AX206:AY206">
    <cfRule type="cellIs" dxfId="39" priority="9" operator="equal">
      <formula>0</formula>
    </cfRule>
  </conditionalFormatting>
  <conditionalFormatting sqref="BA213:BB215">
    <cfRule type="cellIs" dxfId="38" priority="11" operator="equal">
      <formula>0</formula>
    </cfRule>
  </conditionalFormatting>
  <conditionalFormatting sqref="AX213:AY215">
    <cfRule type="cellIs" dxfId="37" priority="10" operator="equal">
      <formula>0</formula>
    </cfRule>
  </conditionalFormatting>
  <conditionalFormatting sqref="AX199:AY199">
    <cfRule type="cellIs" dxfId="36" priority="8" operator="equal">
      <formula>0</formula>
    </cfRule>
  </conditionalFormatting>
  <conditionalFormatting sqref="AX190:AY190">
    <cfRule type="cellIs" dxfId="35" priority="7" operator="equal">
      <formula>0</formula>
    </cfRule>
  </conditionalFormatting>
  <conditionalFormatting sqref="AX180:AY180">
    <cfRule type="cellIs" dxfId="34" priority="6" operator="equal">
      <formula>0</formula>
    </cfRule>
  </conditionalFormatting>
  <conditionalFormatting sqref="BA180:BF180">
    <cfRule type="cellIs" dxfId="33" priority="5" operator="equal">
      <formula>0</formula>
    </cfRule>
  </conditionalFormatting>
  <conditionalFormatting sqref="L220:AO220 AQ220:BT220">
    <cfRule type="cellIs" dxfId="32" priority="4" operator="equal">
      <formula>0</formula>
    </cfRule>
  </conditionalFormatting>
  <conditionalFormatting sqref="BC213:BF215">
    <cfRule type="cellIs" dxfId="31" priority="3" operator="equal">
      <formula>0</formula>
    </cfRule>
  </conditionalFormatting>
  <conditionalFormatting sqref="R170:W170">
    <cfRule type="cellIs" dxfId="30" priority="1" operator="equal">
      <formula>0</formula>
    </cfRule>
  </conditionalFormatting>
  <conditionalFormatting sqref="L27:AO69 AQ37:BT71 L123:AO159 AQ123:BT159">
    <cfRule type="cellIs" dxfId="29" priority="41" operator="equal">
      <formula>0</formula>
    </cfRule>
  </conditionalFormatting>
  <conditionalFormatting sqref="L110:AO122 AQ108:BT122">
    <cfRule type="cellIs" dxfId="28" priority="38" operator="equal">
      <formula>0</formula>
    </cfRule>
  </conditionalFormatting>
  <conditionalFormatting sqref="L74:AO86 AQ72:BT88">
    <cfRule type="cellIs" dxfId="27" priority="40" operator="equal">
      <formula>0</formula>
    </cfRule>
  </conditionalFormatting>
  <conditionalFormatting sqref="L91:AO105 AQ89:BT107">
    <cfRule type="cellIs" dxfId="26" priority="39" operator="equal">
      <formula>0</formula>
    </cfRule>
  </conditionalFormatting>
  <conditionalFormatting sqref="L27:AO32">
    <cfRule type="cellIs" dxfId="25" priority="37" operator="equal">
      <formula>0</formula>
    </cfRule>
  </conditionalFormatting>
  <conditionalFormatting sqref="L33:AO43 AQ41:BT43">
    <cfRule type="cellIs" dxfId="24" priority="36" operator="equal">
      <formula>0</formula>
    </cfRule>
  </conditionalFormatting>
  <conditionalFormatting sqref="L70:AO73">
    <cfRule type="cellIs" dxfId="23" priority="35" operator="equal">
      <formula>0</formula>
    </cfRule>
  </conditionalFormatting>
  <conditionalFormatting sqref="L87:AO90">
    <cfRule type="cellIs" dxfId="22" priority="34" operator="equal">
      <formula>0</formula>
    </cfRule>
  </conditionalFormatting>
  <conditionalFormatting sqref="L106:AO109">
    <cfRule type="cellIs" dxfId="21" priority="33" operator="equal">
      <formula>0</formula>
    </cfRule>
  </conditionalFormatting>
  <conditionalFormatting sqref="AQ27:BT28">
    <cfRule type="cellIs" dxfId="20" priority="32" operator="equal">
      <formula>0</formula>
    </cfRule>
  </conditionalFormatting>
  <conditionalFormatting sqref="AQ29:BT40">
    <cfRule type="cellIs" dxfId="19" priority="31" operator="equal">
      <formula>0</formula>
    </cfRule>
  </conditionalFormatting>
  <conditionalFormatting sqref="L160:AO167">
    <cfRule type="cellIs" dxfId="18" priority="30" operator="equal">
      <formula>0</formula>
    </cfRule>
  </conditionalFormatting>
  <conditionalFormatting sqref="AQ160:BT167">
    <cfRule type="cellIs" dxfId="17" priority="29" operator="equal">
      <formula>0</formula>
    </cfRule>
  </conditionalFormatting>
  <conditionalFormatting sqref="AQ170:BC170">
    <cfRule type="cellIs" dxfId="16" priority="28" operator="equal">
      <formula>0</formula>
    </cfRule>
  </conditionalFormatting>
  <conditionalFormatting sqref="L174:AO174 AQ174:BT174 AQ176:BT176 L176:AO176 L178:AO178 AQ178:BT178 L180:AO180 AQ180:AW180 AZ180 BG180:BT180">
    <cfRule type="cellIs" dxfId="15" priority="27" operator="equal">
      <formula>0</formula>
    </cfRule>
  </conditionalFormatting>
  <conditionalFormatting sqref="L184:AO184 AQ184:BT184">
    <cfRule type="cellIs" dxfId="14" priority="24" operator="equal">
      <formula>0</formula>
    </cfRule>
  </conditionalFormatting>
  <conditionalFormatting sqref="L188:AO188 AQ188:BT188">
    <cfRule type="cellIs" dxfId="13" priority="26" operator="equal">
      <formula>0</formula>
    </cfRule>
  </conditionalFormatting>
  <conditionalFormatting sqref="L186:AO186 AQ186:BT186">
    <cfRule type="cellIs" dxfId="12" priority="25" operator="equal">
      <formula>0</formula>
    </cfRule>
  </conditionalFormatting>
  <conditionalFormatting sqref="L190:AO190 AQ190:AW190 AZ190:BT190">
    <cfRule type="cellIs" dxfId="11" priority="23" operator="equal">
      <formula>0</formula>
    </cfRule>
  </conditionalFormatting>
  <conditionalFormatting sqref="L199:AO199 AQ199:AW199 AZ199 BG199:BT199">
    <cfRule type="cellIs" dxfId="10" priority="20" operator="equal">
      <formula>0</formula>
    </cfRule>
  </conditionalFormatting>
  <conditionalFormatting sqref="L197:AO197 AQ197:BT197">
    <cfRule type="cellIs" dxfId="9" priority="22" operator="equal">
      <formula>0</formula>
    </cfRule>
  </conditionalFormatting>
  <conditionalFormatting sqref="L204:AO204 AQ204:BT204">
    <cfRule type="cellIs" dxfId="8" priority="17" operator="equal">
      <formula>0</formula>
    </cfRule>
  </conditionalFormatting>
  <conditionalFormatting sqref="AQ193:BT193 L193:AO193 L195:AO195 AQ195:BT195">
    <cfRule type="cellIs" dxfId="7" priority="21" operator="equal">
      <formula>0</formula>
    </cfRule>
  </conditionalFormatting>
  <conditionalFormatting sqref="BA206:BF206">
    <cfRule type="cellIs" dxfId="6" priority="15" operator="equal">
      <formula>0</formula>
    </cfRule>
  </conditionalFormatting>
  <conditionalFormatting sqref="BA199:BF199">
    <cfRule type="cellIs" dxfId="5" priority="19" operator="equal">
      <formula>0</formula>
    </cfRule>
  </conditionalFormatting>
  <conditionalFormatting sqref="AQ206:AW206 AZ206 BG206:BT206 L206:AO206">
    <cfRule type="cellIs" dxfId="4" priority="18" operator="equal">
      <formula>0</formula>
    </cfRule>
  </conditionalFormatting>
  <conditionalFormatting sqref="L202:AO202 AQ202:BT202">
    <cfRule type="cellIs" dxfId="3" priority="16" operator="equal">
      <formula>0</formula>
    </cfRule>
  </conditionalFormatting>
  <conditionalFormatting sqref="L213:AO215 AQ213:AW215 AZ213:AZ215 BG213:BT215">
    <cfRule type="cellIs" dxfId="2" priority="14" operator="equal">
      <formula>0</formula>
    </cfRule>
  </conditionalFormatting>
  <conditionalFormatting sqref="L211:AO211 AQ211:BT211">
    <cfRule type="cellIs" dxfId="1" priority="13" operator="equal">
      <formula>0</formula>
    </cfRule>
  </conditionalFormatting>
  <conditionalFormatting sqref="L216:AO218 AQ216:BT218">
    <cfRule type="cellIs" dxfId="0" priority="2"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I248:I1048576</xm:sqref>
        </x14:dataValidation>
        <x14:dataValidation type="list" allowBlank="1" showInputMessage="1" showErrorMessage="1" xr:uid="{00000000-0002-0000-0C00-000001000000}">
          <x14:formula1>
            <xm:f>DropDownList!$H$2:$H$3</xm:f>
          </x14:formula1>
          <xm:sqref>J248:J1048576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211"/>
  <sheetViews>
    <sheetView tabSelected="1" topLeftCell="A136" zoomScale="90" zoomScaleNormal="90" workbookViewId="0">
      <selection activeCell="P159" sqref="P159"/>
    </sheetView>
  </sheetViews>
  <sheetFormatPr defaultColWidth="9" defaultRowHeight="14.4"/>
  <cols>
    <col min="1" max="1" width="9" style="12"/>
    <col min="2" max="2" width="10" style="12" customWidth="1"/>
    <col min="3" max="3" width="11.33203125" style="12" customWidth="1"/>
    <col min="4" max="4" width="13.33203125" style="12" customWidth="1"/>
    <col min="5" max="5" width="12.88671875" style="12" customWidth="1"/>
    <col min="6" max="6" width="12" style="12" customWidth="1"/>
    <col min="7" max="7" width="9" style="12"/>
    <col min="8" max="8" width="24.5546875" style="12" customWidth="1"/>
    <col min="9" max="9" width="11" style="12" customWidth="1"/>
    <col min="10" max="10" width="9" style="12"/>
    <col min="11" max="11" width="11.5546875" style="12" customWidth="1"/>
    <col min="12" max="12" width="9" style="12"/>
    <col min="13" max="13" width="26" style="12" customWidth="1"/>
    <col min="14" max="14" width="10" style="12" customWidth="1"/>
    <col min="15" max="15" width="9" style="12"/>
    <col min="16" max="16" width="9.88671875" style="12" customWidth="1"/>
    <col min="17" max="16384" width="9" style="12"/>
  </cols>
  <sheetData>
    <row r="12" spans="1:17" ht="24" customHeight="1" thickBot="1"/>
    <row r="13" spans="1:17" s="9" customFormat="1" ht="23.4" customHeight="1" thickBot="1">
      <c r="A13" s="588"/>
      <c r="B13" s="588" t="s">
        <v>171</v>
      </c>
      <c r="D13" s="126" t="s">
        <v>175</v>
      </c>
      <c r="E13" s="73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6">
      <c r="B15" s="588" t="s">
        <v>505</v>
      </c>
    </row>
    <row r="16" spans="1:17" ht="15.6">
      <c r="B16" s="588"/>
    </row>
    <row r="17" spans="2:21" s="667" customFormat="1" ht="20.399999999999999" customHeight="1">
      <c r="B17" s="665" t="s">
        <v>654</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63" t="s">
        <v>694</v>
      </c>
      <c r="C18" s="863"/>
      <c r="D18" s="863"/>
      <c r="E18" s="863"/>
      <c r="F18" s="863"/>
      <c r="G18" s="863"/>
      <c r="H18" s="863"/>
      <c r="I18" s="863"/>
      <c r="J18" s="863"/>
      <c r="K18" s="863"/>
      <c r="L18" s="863"/>
      <c r="M18" s="863"/>
      <c r="N18" s="863"/>
      <c r="O18" s="863"/>
      <c r="P18" s="863"/>
      <c r="Q18" s="863"/>
      <c r="R18" s="863"/>
      <c r="S18" s="863"/>
      <c r="T18" s="863"/>
      <c r="U18" s="863"/>
    </row>
    <row r="20" spans="2:21" ht="21">
      <c r="B20" s="764" t="s">
        <v>787</v>
      </c>
      <c r="C20" s="765"/>
      <c r="E20" s="765"/>
      <c r="F20" s="765"/>
    </row>
    <row r="21" spans="2:21">
      <c r="B21" s="864" t="s">
        <v>670</v>
      </c>
      <c r="C21" s="864"/>
      <c r="D21" s="864"/>
      <c r="E21" s="864"/>
      <c r="F21" s="864"/>
    </row>
    <row r="22" spans="2:21" ht="43.2">
      <c r="B22" s="741" t="s">
        <v>62</v>
      </c>
      <c r="C22" s="741" t="s">
        <v>671</v>
      </c>
      <c r="D22" s="741" t="s">
        <v>672</v>
      </c>
      <c r="E22" s="741" t="s">
        <v>674</v>
      </c>
      <c r="F22" s="741" t="s">
        <v>673</v>
      </c>
    </row>
    <row r="23" spans="2:21">
      <c r="B23" s="741"/>
      <c r="C23" s="741"/>
      <c r="D23" s="741"/>
      <c r="E23" s="741"/>
      <c r="F23" s="741"/>
    </row>
    <row r="24" spans="2:21">
      <c r="B24" s="731">
        <v>43466</v>
      </c>
      <c r="C24" s="736"/>
      <c r="D24" s="736"/>
      <c r="E24" s="730"/>
      <c r="F24" s="766">
        <f>F48+F77+F106+F137</f>
        <v>46.491980000000012</v>
      </c>
    </row>
    <row r="25" spans="2:21">
      <c r="B25" s="731">
        <v>43497</v>
      </c>
      <c r="C25" s="737"/>
      <c r="D25" s="738"/>
      <c r="E25" s="730"/>
      <c r="F25" s="766">
        <f t="shared" ref="F25:F35" si="0">F49+F78+F107+F138</f>
        <v>46.491980000000012</v>
      </c>
    </row>
    <row r="26" spans="2:21">
      <c r="B26" s="731">
        <v>43525</v>
      </c>
      <c r="C26" s="730"/>
      <c r="D26" s="767"/>
      <c r="E26" s="730"/>
      <c r="F26" s="766">
        <f t="shared" si="0"/>
        <v>46.491980000000012</v>
      </c>
    </row>
    <row r="27" spans="2:21">
      <c r="B27" s="731">
        <v>43556</v>
      </c>
      <c r="C27" s="730"/>
      <c r="D27" s="767"/>
      <c r="E27" s="730"/>
      <c r="F27" s="766">
        <f t="shared" si="0"/>
        <v>46.491980000000012</v>
      </c>
    </row>
    <row r="28" spans="2:21">
      <c r="B28" s="731">
        <v>43586</v>
      </c>
      <c r="C28" s="730"/>
      <c r="D28" s="767"/>
      <c r="E28" s="730"/>
      <c r="F28" s="766">
        <f t="shared" si="0"/>
        <v>46.491980000000012</v>
      </c>
    </row>
    <row r="29" spans="2:21">
      <c r="B29" s="731">
        <v>43617</v>
      </c>
      <c r="C29" s="730"/>
      <c r="D29" s="767"/>
      <c r="E29" s="730"/>
      <c r="F29" s="766">
        <f t="shared" si="0"/>
        <v>46.491980000000012</v>
      </c>
    </row>
    <row r="30" spans="2:21">
      <c r="B30" s="731">
        <v>43647</v>
      </c>
      <c r="C30" s="730"/>
      <c r="D30" s="767"/>
      <c r="E30" s="730"/>
      <c r="F30" s="766">
        <f t="shared" si="0"/>
        <v>46.491980000000012</v>
      </c>
    </row>
    <row r="31" spans="2:21">
      <c r="B31" s="731">
        <v>43678</v>
      </c>
      <c r="C31" s="730"/>
      <c r="D31" s="767"/>
      <c r="E31" s="730"/>
      <c r="F31" s="766">
        <f t="shared" si="0"/>
        <v>46.491980000000012</v>
      </c>
    </row>
    <row r="32" spans="2:21">
      <c r="B32" s="731">
        <v>43709</v>
      </c>
      <c r="C32" s="730"/>
      <c r="D32" s="767"/>
      <c r="E32" s="730"/>
      <c r="F32" s="766">
        <f t="shared" si="0"/>
        <v>46.491980000000012</v>
      </c>
    </row>
    <row r="33" spans="2:16">
      <c r="B33" s="731">
        <v>43739</v>
      </c>
      <c r="C33" s="730"/>
      <c r="D33" s="767"/>
      <c r="E33" s="730"/>
      <c r="F33" s="766">
        <f t="shared" si="0"/>
        <v>46.491980000000012</v>
      </c>
    </row>
    <row r="34" spans="2:16">
      <c r="B34" s="731">
        <v>43770</v>
      </c>
      <c r="C34" s="730"/>
      <c r="D34" s="767"/>
      <c r="E34" s="730"/>
      <c r="F34" s="766">
        <f t="shared" si="0"/>
        <v>58.379488000000009</v>
      </c>
    </row>
    <row r="35" spans="2:16">
      <c r="B35" s="731">
        <v>43800</v>
      </c>
      <c r="C35" s="730"/>
      <c r="D35" s="767"/>
      <c r="E35" s="730"/>
      <c r="F35" s="766">
        <f t="shared" si="0"/>
        <v>58.379488000000009</v>
      </c>
    </row>
    <row r="36" spans="2:16">
      <c r="B36" s="739" t="s">
        <v>26</v>
      </c>
      <c r="C36" s="740"/>
      <c r="D36" s="740"/>
      <c r="E36" s="740"/>
      <c r="F36" s="768">
        <f>SUM(F24:F35)</f>
        <v>581.6787760000002</v>
      </c>
    </row>
    <row r="37" spans="2:16">
      <c r="B37" s="731" t="s">
        <v>788</v>
      </c>
      <c r="C37" s="730"/>
      <c r="D37" s="730"/>
      <c r="E37" s="730"/>
      <c r="F37" s="766">
        <f>F35*12</f>
        <v>700.55385600000011</v>
      </c>
      <c r="G37" s="12" t="s">
        <v>789</v>
      </c>
    </row>
    <row r="38" spans="2:16">
      <c r="B38" s="731" t="s">
        <v>790</v>
      </c>
      <c r="C38" s="730"/>
      <c r="D38" s="730"/>
      <c r="E38" s="730"/>
      <c r="F38" s="766">
        <f t="shared" ref="F38" si="1">F37</f>
        <v>700.55385600000011</v>
      </c>
    </row>
    <row r="39" spans="2:16">
      <c r="B39" s="731"/>
      <c r="C39" s="730"/>
      <c r="D39" s="730"/>
      <c r="E39" s="730"/>
      <c r="F39" s="766"/>
    </row>
    <row r="40" spans="2:16">
      <c r="B40" s="731"/>
      <c r="C40" s="730"/>
      <c r="D40" s="730"/>
      <c r="E40" s="730"/>
      <c r="F40" s="766"/>
    </row>
    <row r="41" spans="2:16" ht="13.2" customHeight="1"/>
    <row r="42" spans="2:16" ht="21" hidden="1">
      <c r="B42" s="732" t="s">
        <v>791</v>
      </c>
    </row>
    <row r="43" spans="2:16" hidden="1"/>
    <row r="44" spans="2:16" ht="21" hidden="1">
      <c r="B44" s="732" t="s">
        <v>691</v>
      </c>
      <c r="C44" s="733"/>
      <c r="E44" s="733"/>
      <c r="F44" s="733"/>
      <c r="H44" s="732" t="s">
        <v>692</v>
      </c>
    </row>
    <row r="45" spans="2:16" ht="18.75" hidden="1" customHeight="1">
      <c r="B45" s="860" t="s">
        <v>670</v>
      </c>
      <c r="C45" s="861"/>
      <c r="D45" s="861"/>
      <c r="E45" s="861"/>
      <c r="F45" s="862"/>
      <c r="H45" s="12" t="s">
        <v>678</v>
      </c>
      <c r="J45" s="12">
        <v>2013</v>
      </c>
      <c r="M45" s="12" t="s">
        <v>679</v>
      </c>
      <c r="O45" s="12">
        <v>2017</v>
      </c>
    </row>
    <row r="46" spans="2:16" ht="43.2" hidden="1">
      <c r="B46" s="741" t="s">
        <v>62</v>
      </c>
      <c r="C46" s="741" t="s">
        <v>671</v>
      </c>
      <c r="D46" s="741" t="s">
        <v>672</v>
      </c>
      <c r="E46" s="741" t="s">
        <v>674</v>
      </c>
      <c r="F46" s="741" t="s">
        <v>673</v>
      </c>
      <c r="H46" s="741" t="s">
        <v>675</v>
      </c>
      <c r="I46" s="741" t="s">
        <v>676</v>
      </c>
      <c r="J46" s="741" t="s">
        <v>677</v>
      </c>
      <c r="K46" s="741" t="s">
        <v>671</v>
      </c>
      <c r="M46" s="741" t="s">
        <v>675</v>
      </c>
      <c r="N46" s="741" t="s">
        <v>676</v>
      </c>
      <c r="O46" s="741" t="s">
        <v>677</v>
      </c>
      <c r="P46" s="741" t="s">
        <v>671</v>
      </c>
    </row>
    <row r="47" spans="2:16" ht="15.6" hidden="1">
      <c r="B47" s="741"/>
      <c r="C47" s="741" t="s">
        <v>681</v>
      </c>
      <c r="D47" s="741" t="s">
        <v>682</v>
      </c>
      <c r="E47" s="741" t="s">
        <v>683</v>
      </c>
      <c r="F47" s="741" t="s">
        <v>684</v>
      </c>
      <c r="H47" s="741"/>
      <c r="I47" s="741" t="s">
        <v>685</v>
      </c>
      <c r="J47" s="741" t="s">
        <v>686</v>
      </c>
      <c r="K47" s="741" t="s">
        <v>687</v>
      </c>
      <c r="M47" s="741"/>
      <c r="N47" s="741" t="s">
        <v>688</v>
      </c>
      <c r="O47" s="741" t="s">
        <v>689</v>
      </c>
      <c r="P47" s="741" t="s">
        <v>690</v>
      </c>
    </row>
    <row r="48" spans="2:16" ht="15.75" hidden="1" customHeight="1">
      <c r="B48" s="731">
        <v>42736</v>
      </c>
      <c r="C48" s="736">
        <f>K70</f>
        <v>0</v>
      </c>
      <c r="D48" s="767">
        <f>C48-C49</f>
        <v>0</v>
      </c>
      <c r="E48" s="730">
        <f>E49</f>
        <v>0.74</v>
      </c>
      <c r="F48" s="769">
        <f>D48*E48</f>
        <v>0</v>
      </c>
      <c r="H48" s="730"/>
      <c r="I48" s="730"/>
      <c r="J48" s="730"/>
      <c r="K48" s="730">
        <f>I48*J48</f>
        <v>0</v>
      </c>
      <c r="M48" s="730"/>
      <c r="N48" s="730"/>
      <c r="O48" s="730"/>
      <c r="P48" s="730">
        <f>N48*O48</f>
        <v>0</v>
      </c>
    </row>
    <row r="49" spans="2:16" ht="15.75" hidden="1" customHeight="1">
      <c r="B49" s="731">
        <v>42767</v>
      </c>
      <c r="C49" s="737">
        <f>P70</f>
        <v>0</v>
      </c>
      <c r="D49" s="767">
        <f>D48</f>
        <v>0</v>
      </c>
      <c r="E49" s="730">
        <v>0.74</v>
      </c>
      <c r="F49" s="769">
        <f>D49*E49</f>
        <v>0</v>
      </c>
      <c r="H49" s="730"/>
      <c r="I49" s="730"/>
      <c r="J49" s="730"/>
      <c r="K49" s="730"/>
      <c r="M49" s="730"/>
      <c r="N49" s="730"/>
      <c r="O49" s="730"/>
      <c r="P49" s="730"/>
    </row>
    <row r="50" spans="2:16" ht="15.75" hidden="1" customHeight="1">
      <c r="B50" s="731">
        <v>42795</v>
      </c>
      <c r="C50" s="730"/>
      <c r="D50" s="767">
        <f>D49</f>
        <v>0</v>
      </c>
      <c r="E50" s="730">
        <f>E49</f>
        <v>0.74</v>
      </c>
      <c r="F50" s="769">
        <f>D50*E50</f>
        <v>0</v>
      </c>
      <c r="H50" s="730"/>
      <c r="I50" s="730"/>
      <c r="J50" s="730"/>
      <c r="K50" s="730"/>
      <c r="M50" s="730"/>
      <c r="N50" s="730"/>
      <c r="O50" s="730"/>
      <c r="P50" s="730"/>
    </row>
    <row r="51" spans="2:16" ht="15.75" hidden="1" customHeight="1">
      <c r="B51" s="731">
        <v>42826</v>
      </c>
      <c r="C51" s="730"/>
      <c r="D51" s="767">
        <f t="shared" ref="D51:E59" si="2">D50</f>
        <v>0</v>
      </c>
      <c r="E51" s="730">
        <f t="shared" si="2"/>
        <v>0.74</v>
      </c>
      <c r="F51" s="769">
        <f t="shared" ref="F51:F59" si="3">D51*E51</f>
        <v>0</v>
      </c>
      <c r="H51" s="730"/>
      <c r="I51" s="730"/>
      <c r="J51" s="730"/>
      <c r="K51" s="730"/>
      <c r="M51" s="730"/>
      <c r="N51" s="730"/>
      <c r="O51" s="730"/>
      <c r="P51" s="730"/>
    </row>
    <row r="52" spans="2:16" ht="15.75" hidden="1" customHeight="1">
      <c r="B52" s="731">
        <v>42856</v>
      </c>
      <c r="C52" s="730"/>
      <c r="D52" s="767">
        <f t="shared" si="2"/>
        <v>0</v>
      </c>
      <c r="E52" s="730">
        <f t="shared" si="2"/>
        <v>0.74</v>
      </c>
      <c r="F52" s="769">
        <f t="shared" si="3"/>
        <v>0</v>
      </c>
      <c r="H52" s="730"/>
      <c r="I52" s="730"/>
      <c r="J52" s="730"/>
      <c r="K52" s="730"/>
      <c r="M52" s="730"/>
      <c r="N52" s="730"/>
      <c r="O52" s="730"/>
      <c r="P52" s="730"/>
    </row>
    <row r="53" spans="2:16" ht="15.75" hidden="1" customHeight="1">
      <c r="B53" s="731">
        <v>42887</v>
      </c>
      <c r="C53" s="730"/>
      <c r="D53" s="767">
        <f t="shared" si="2"/>
        <v>0</v>
      </c>
      <c r="E53" s="730">
        <f t="shared" si="2"/>
        <v>0.74</v>
      </c>
      <c r="F53" s="769">
        <f t="shared" si="3"/>
        <v>0</v>
      </c>
      <c r="H53" s="730"/>
      <c r="I53" s="730"/>
      <c r="J53" s="730"/>
      <c r="K53" s="730"/>
      <c r="M53" s="730"/>
      <c r="N53" s="730"/>
      <c r="O53" s="730"/>
      <c r="P53" s="730"/>
    </row>
    <row r="54" spans="2:16" ht="15.75" hidden="1" customHeight="1">
      <c r="B54" s="731">
        <v>42917</v>
      </c>
      <c r="C54" s="730"/>
      <c r="D54" s="767">
        <f t="shared" si="2"/>
        <v>0</v>
      </c>
      <c r="E54" s="730">
        <f t="shared" si="2"/>
        <v>0.74</v>
      </c>
      <c r="F54" s="769">
        <f t="shared" si="3"/>
        <v>0</v>
      </c>
      <c r="H54" s="730"/>
      <c r="I54" s="730"/>
      <c r="J54" s="730"/>
      <c r="K54" s="730"/>
      <c r="M54" s="730"/>
      <c r="N54" s="730"/>
      <c r="O54" s="730"/>
      <c r="P54" s="730"/>
    </row>
    <row r="55" spans="2:16" ht="15.75" hidden="1" customHeight="1">
      <c r="B55" s="731">
        <v>42948</v>
      </c>
      <c r="C55" s="730"/>
      <c r="D55" s="767">
        <f t="shared" si="2"/>
        <v>0</v>
      </c>
      <c r="E55" s="730">
        <f t="shared" si="2"/>
        <v>0.74</v>
      </c>
      <c r="F55" s="769">
        <f t="shared" si="3"/>
        <v>0</v>
      </c>
      <c r="H55" s="730"/>
      <c r="I55" s="730"/>
      <c r="J55" s="730"/>
      <c r="K55" s="730"/>
      <c r="M55" s="730"/>
      <c r="N55" s="730"/>
      <c r="O55" s="730"/>
      <c r="P55" s="730"/>
    </row>
    <row r="56" spans="2:16" ht="15.75" hidden="1" customHeight="1">
      <c r="B56" s="731">
        <v>42979</v>
      </c>
      <c r="C56" s="730"/>
      <c r="D56" s="767">
        <f t="shared" si="2"/>
        <v>0</v>
      </c>
      <c r="E56" s="730">
        <f t="shared" si="2"/>
        <v>0.74</v>
      </c>
      <c r="F56" s="769">
        <f t="shared" si="3"/>
        <v>0</v>
      </c>
      <c r="H56" s="730"/>
      <c r="I56" s="730"/>
      <c r="J56" s="730"/>
      <c r="K56" s="730"/>
      <c r="M56" s="730"/>
      <c r="N56" s="730"/>
      <c r="O56" s="730"/>
      <c r="P56" s="730"/>
    </row>
    <row r="57" spans="2:16" ht="15.75" hidden="1" customHeight="1">
      <c r="B57" s="731">
        <v>43009</v>
      </c>
      <c r="C57" s="730"/>
      <c r="D57" s="767">
        <f t="shared" si="2"/>
        <v>0</v>
      </c>
      <c r="E57" s="730">
        <f t="shared" si="2"/>
        <v>0.74</v>
      </c>
      <c r="F57" s="769">
        <f t="shared" si="3"/>
        <v>0</v>
      </c>
      <c r="H57" s="730"/>
      <c r="I57" s="730"/>
      <c r="J57" s="730"/>
      <c r="K57" s="730"/>
      <c r="M57" s="730"/>
      <c r="N57" s="730"/>
      <c r="O57" s="730"/>
      <c r="P57" s="730"/>
    </row>
    <row r="58" spans="2:16" ht="15.75" hidden="1" customHeight="1">
      <c r="B58" s="731">
        <v>43040</v>
      </c>
      <c r="C58" s="730"/>
      <c r="D58" s="767">
        <f t="shared" si="2"/>
        <v>0</v>
      </c>
      <c r="E58" s="730">
        <f t="shared" si="2"/>
        <v>0.74</v>
      </c>
      <c r="F58" s="769">
        <f t="shared" si="3"/>
        <v>0</v>
      </c>
      <c r="H58" s="730"/>
      <c r="I58" s="730"/>
      <c r="J58" s="730"/>
      <c r="K58" s="730"/>
      <c r="M58" s="730"/>
      <c r="N58" s="730"/>
      <c r="O58" s="730"/>
      <c r="P58" s="730"/>
    </row>
    <row r="59" spans="2:16" ht="15.75" hidden="1" customHeight="1">
      <c r="B59" s="731">
        <v>43070</v>
      </c>
      <c r="C59" s="730"/>
      <c r="D59" s="767">
        <f t="shared" si="2"/>
        <v>0</v>
      </c>
      <c r="E59" s="730">
        <f t="shared" si="2"/>
        <v>0.74</v>
      </c>
      <c r="F59" s="769">
        <f t="shared" si="3"/>
        <v>0</v>
      </c>
      <c r="H59" s="730"/>
      <c r="I59" s="730"/>
      <c r="J59" s="730"/>
      <c r="K59" s="730"/>
      <c r="M59" s="730"/>
      <c r="N59" s="730"/>
      <c r="O59" s="730"/>
      <c r="P59" s="730"/>
    </row>
    <row r="60" spans="2:16" ht="16.350000000000001" hidden="1" customHeight="1">
      <c r="B60" s="739" t="s">
        <v>26</v>
      </c>
      <c r="C60" s="740"/>
      <c r="D60" s="740"/>
      <c r="E60" s="740"/>
      <c r="F60" s="768">
        <f>SUM(F48:F59)</f>
        <v>0</v>
      </c>
      <c r="H60" s="730"/>
      <c r="I60" s="730"/>
      <c r="J60" s="730"/>
      <c r="K60" s="730"/>
      <c r="M60" s="730"/>
      <c r="N60" s="730"/>
      <c r="O60" s="730"/>
      <c r="P60" s="730"/>
    </row>
    <row r="61" spans="2:16" hidden="1">
      <c r="B61" s="731" t="s">
        <v>693</v>
      </c>
      <c r="C61" s="730"/>
      <c r="D61" s="730"/>
      <c r="E61" s="730"/>
      <c r="F61" s="730"/>
      <c r="H61" s="730"/>
      <c r="I61" s="730"/>
      <c r="J61" s="730"/>
      <c r="K61" s="730"/>
      <c r="M61" s="730"/>
      <c r="N61" s="730"/>
      <c r="O61" s="730"/>
      <c r="P61" s="730"/>
    </row>
    <row r="62" spans="2:16" hidden="1">
      <c r="B62" s="731" t="s">
        <v>693</v>
      </c>
      <c r="C62" s="730"/>
      <c r="D62" s="730"/>
      <c r="E62" s="730"/>
      <c r="F62" s="730"/>
      <c r="H62" s="730"/>
      <c r="I62" s="730"/>
      <c r="J62" s="730"/>
      <c r="K62" s="730"/>
      <c r="M62" s="730"/>
      <c r="N62" s="730"/>
      <c r="O62" s="730"/>
      <c r="P62" s="730"/>
    </row>
    <row r="63" spans="2:16" hidden="1">
      <c r="B63" s="731" t="s">
        <v>693</v>
      </c>
      <c r="C63" s="730"/>
      <c r="D63" s="730"/>
      <c r="E63" s="730"/>
      <c r="F63" s="730"/>
      <c r="H63" s="730"/>
      <c r="I63" s="730"/>
      <c r="J63" s="730"/>
      <c r="K63" s="730"/>
      <c r="M63" s="730"/>
      <c r="N63" s="730"/>
      <c r="O63" s="730"/>
      <c r="P63" s="730"/>
    </row>
    <row r="64" spans="2:16" hidden="1">
      <c r="B64" s="731" t="s">
        <v>693</v>
      </c>
      <c r="C64" s="730"/>
      <c r="D64" s="730"/>
      <c r="E64" s="730"/>
      <c r="F64" s="730"/>
      <c r="H64" s="730"/>
      <c r="I64" s="730"/>
      <c r="J64" s="730"/>
      <c r="K64" s="730"/>
      <c r="M64" s="730"/>
      <c r="N64" s="730"/>
      <c r="O64" s="730"/>
      <c r="P64" s="730"/>
    </row>
    <row r="65" spans="2:16" hidden="1">
      <c r="H65" s="730"/>
      <c r="I65" s="730"/>
      <c r="J65" s="730"/>
      <c r="K65" s="730"/>
      <c r="M65" s="730"/>
      <c r="N65" s="730"/>
      <c r="O65" s="730"/>
      <c r="P65" s="730"/>
    </row>
    <row r="66" spans="2:16" hidden="1">
      <c r="H66" s="730"/>
      <c r="I66" s="730"/>
      <c r="J66" s="730"/>
      <c r="K66" s="730"/>
      <c r="M66" s="730"/>
      <c r="N66" s="730"/>
      <c r="O66" s="730"/>
      <c r="P66" s="730"/>
    </row>
    <row r="67" spans="2:16" hidden="1">
      <c r="H67" s="730"/>
      <c r="I67" s="730"/>
      <c r="J67" s="730"/>
      <c r="K67" s="730"/>
      <c r="M67" s="730"/>
      <c r="N67" s="730"/>
      <c r="O67" s="730"/>
      <c r="P67" s="730"/>
    </row>
    <row r="68" spans="2:16" hidden="1">
      <c r="H68" s="730"/>
      <c r="I68" s="730"/>
      <c r="J68" s="730"/>
      <c r="K68" s="730"/>
      <c r="M68" s="730"/>
      <c r="N68" s="730"/>
      <c r="O68" s="730"/>
      <c r="P68" s="730"/>
    </row>
    <row r="69" spans="2:16" hidden="1">
      <c r="H69" s="730"/>
      <c r="I69" s="730"/>
      <c r="J69" s="730"/>
      <c r="K69" s="730"/>
      <c r="M69" s="730"/>
      <c r="N69" s="730"/>
      <c r="O69" s="730"/>
      <c r="P69" s="730"/>
    </row>
    <row r="70" spans="2:16" hidden="1">
      <c r="H70" s="739" t="s">
        <v>26</v>
      </c>
      <c r="I70" s="740"/>
      <c r="J70" s="740"/>
      <c r="K70" s="736">
        <f>SUM(K48:K69)</f>
        <v>0</v>
      </c>
      <c r="M70" s="739" t="s">
        <v>26</v>
      </c>
      <c r="N70" s="740"/>
      <c r="O70" s="740"/>
      <c r="P70" s="737">
        <f>SUM(P48:P69)</f>
        <v>0</v>
      </c>
    </row>
    <row r="71" spans="2:16" hidden="1"/>
    <row r="72" spans="2:16" ht="21" hidden="1">
      <c r="B72" s="732" t="s">
        <v>792</v>
      </c>
    </row>
    <row r="73" spans="2:16" ht="21" hidden="1">
      <c r="B73" s="732" t="s">
        <v>691</v>
      </c>
      <c r="C73" s="733"/>
      <c r="E73" s="733"/>
      <c r="F73" s="733"/>
      <c r="H73" s="732" t="s">
        <v>692</v>
      </c>
    </row>
    <row r="74" spans="2:16" ht="18.75" hidden="1" customHeight="1">
      <c r="B74" s="860" t="s">
        <v>670</v>
      </c>
      <c r="C74" s="861"/>
      <c r="D74" s="861"/>
      <c r="E74" s="861"/>
      <c r="F74" s="862"/>
      <c r="H74" s="12" t="s">
        <v>678</v>
      </c>
      <c r="J74" s="12">
        <v>2013</v>
      </c>
      <c r="M74" s="12" t="s">
        <v>679</v>
      </c>
      <c r="O74" s="12">
        <v>2017</v>
      </c>
    </row>
    <row r="75" spans="2:16" ht="43.2" hidden="1">
      <c r="B75" s="741" t="s">
        <v>62</v>
      </c>
      <c r="C75" s="741" t="s">
        <v>671</v>
      </c>
      <c r="D75" s="741" t="s">
        <v>672</v>
      </c>
      <c r="E75" s="741" t="s">
        <v>674</v>
      </c>
      <c r="F75" s="741" t="s">
        <v>673</v>
      </c>
      <c r="H75" s="741" t="s">
        <v>675</v>
      </c>
      <c r="I75" s="741" t="s">
        <v>676</v>
      </c>
      <c r="J75" s="741" t="s">
        <v>677</v>
      </c>
      <c r="K75" s="741" t="s">
        <v>671</v>
      </c>
      <c r="M75" s="741" t="s">
        <v>675</v>
      </c>
      <c r="N75" s="741" t="s">
        <v>676</v>
      </c>
      <c r="O75" s="741" t="s">
        <v>677</v>
      </c>
      <c r="P75" s="741" t="s">
        <v>671</v>
      </c>
    </row>
    <row r="76" spans="2:16" ht="15.6" hidden="1">
      <c r="B76" s="741"/>
      <c r="C76" s="741" t="s">
        <v>681</v>
      </c>
      <c r="D76" s="741" t="s">
        <v>682</v>
      </c>
      <c r="E76" s="741" t="s">
        <v>683</v>
      </c>
      <c r="F76" s="741" t="s">
        <v>684</v>
      </c>
      <c r="H76" s="741"/>
      <c r="I76" s="741" t="s">
        <v>685</v>
      </c>
      <c r="J76" s="741" t="s">
        <v>686</v>
      </c>
      <c r="K76" s="741" t="s">
        <v>687</v>
      </c>
      <c r="M76" s="741"/>
      <c r="N76" s="741" t="s">
        <v>688</v>
      </c>
      <c r="O76" s="741" t="s">
        <v>689</v>
      </c>
      <c r="P76" s="741" t="s">
        <v>690</v>
      </c>
    </row>
    <row r="77" spans="2:16" ht="15.75" hidden="1" customHeight="1">
      <c r="B77" s="731">
        <v>42736</v>
      </c>
      <c r="C77" s="736">
        <f>K99</f>
        <v>0</v>
      </c>
      <c r="D77" s="767">
        <f>C77-C78</f>
        <v>0</v>
      </c>
      <c r="E77" s="730">
        <f>E78</f>
        <v>0.74</v>
      </c>
      <c r="F77" s="769">
        <f>D77*E77</f>
        <v>0</v>
      </c>
      <c r="H77" s="730"/>
      <c r="I77" s="730"/>
      <c r="J77" s="730"/>
      <c r="K77" s="730">
        <f>I77*J77</f>
        <v>0</v>
      </c>
      <c r="M77" s="730"/>
      <c r="N77" s="730"/>
      <c r="O77" s="730"/>
      <c r="P77" s="730">
        <f>N77*O77</f>
        <v>0</v>
      </c>
    </row>
    <row r="78" spans="2:16" ht="15.75" hidden="1" customHeight="1">
      <c r="B78" s="731">
        <v>42767</v>
      </c>
      <c r="C78" s="737">
        <f>P99</f>
        <v>0</v>
      </c>
      <c r="D78" s="767">
        <f>D77</f>
        <v>0</v>
      </c>
      <c r="E78" s="730">
        <v>0.74</v>
      </c>
      <c r="F78" s="769">
        <f>D78*E78</f>
        <v>0</v>
      </c>
      <c r="H78" s="730"/>
      <c r="I78" s="730"/>
      <c r="J78" s="730"/>
      <c r="K78" s="730"/>
      <c r="M78" s="730"/>
      <c r="N78" s="730"/>
      <c r="O78" s="730"/>
      <c r="P78" s="730"/>
    </row>
    <row r="79" spans="2:16" ht="15.75" hidden="1" customHeight="1">
      <c r="B79" s="731">
        <v>42795</v>
      </c>
      <c r="C79" s="730"/>
      <c r="D79" s="767">
        <f>D78</f>
        <v>0</v>
      </c>
      <c r="E79" s="730">
        <f>E78</f>
        <v>0.74</v>
      </c>
      <c r="F79" s="769">
        <f>D79*E79</f>
        <v>0</v>
      </c>
      <c r="H79" s="730"/>
      <c r="I79" s="730"/>
      <c r="J79" s="730"/>
      <c r="K79" s="730"/>
      <c r="M79" s="730"/>
      <c r="N79" s="730"/>
      <c r="O79" s="730"/>
      <c r="P79" s="730"/>
    </row>
    <row r="80" spans="2:16" ht="15.75" hidden="1" customHeight="1">
      <c r="B80" s="731">
        <v>42826</v>
      </c>
      <c r="C80" s="730"/>
      <c r="D80" s="767">
        <f t="shared" ref="D80:E88" si="4">D79</f>
        <v>0</v>
      </c>
      <c r="E80" s="730">
        <f t="shared" si="4"/>
        <v>0.74</v>
      </c>
      <c r="F80" s="769">
        <f t="shared" ref="F80:F88" si="5">D80*E80</f>
        <v>0</v>
      </c>
      <c r="H80" s="730"/>
      <c r="I80" s="730"/>
      <c r="J80" s="730"/>
      <c r="K80" s="730"/>
      <c r="M80" s="730"/>
      <c r="N80" s="730"/>
      <c r="O80" s="730"/>
      <c r="P80" s="730"/>
    </row>
    <row r="81" spans="2:16" ht="15.75" hidden="1" customHeight="1">
      <c r="B81" s="731">
        <v>42856</v>
      </c>
      <c r="C81" s="730"/>
      <c r="D81" s="767">
        <f t="shared" si="4"/>
        <v>0</v>
      </c>
      <c r="E81" s="730">
        <f t="shared" si="4"/>
        <v>0.74</v>
      </c>
      <c r="F81" s="769">
        <f t="shared" si="5"/>
        <v>0</v>
      </c>
      <c r="H81" s="730"/>
      <c r="I81" s="730"/>
      <c r="J81" s="730"/>
      <c r="K81" s="730"/>
      <c r="M81" s="730"/>
      <c r="N81" s="730"/>
      <c r="O81" s="730"/>
      <c r="P81" s="730"/>
    </row>
    <row r="82" spans="2:16" ht="15.75" hidden="1" customHeight="1">
      <c r="B82" s="731">
        <v>42887</v>
      </c>
      <c r="C82" s="730"/>
      <c r="D82" s="767">
        <f t="shared" si="4"/>
        <v>0</v>
      </c>
      <c r="E82" s="730">
        <f t="shared" si="4"/>
        <v>0.74</v>
      </c>
      <c r="F82" s="769">
        <f t="shared" si="5"/>
        <v>0</v>
      </c>
      <c r="H82" s="730"/>
      <c r="I82" s="730"/>
      <c r="J82" s="730"/>
      <c r="K82" s="730"/>
      <c r="M82" s="730"/>
      <c r="N82" s="730"/>
      <c r="O82" s="730"/>
      <c r="P82" s="730"/>
    </row>
    <row r="83" spans="2:16" ht="15.75" hidden="1" customHeight="1">
      <c r="B83" s="731">
        <v>42917</v>
      </c>
      <c r="C83" s="730"/>
      <c r="D83" s="767">
        <f t="shared" si="4"/>
        <v>0</v>
      </c>
      <c r="E83" s="730">
        <f t="shared" si="4"/>
        <v>0.74</v>
      </c>
      <c r="F83" s="769">
        <f t="shared" si="5"/>
        <v>0</v>
      </c>
      <c r="H83" s="730"/>
      <c r="I83" s="730"/>
      <c r="J83" s="730"/>
      <c r="K83" s="730"/>
      <c r="M83" s="730"/>
      <c r="N83" s="730"/>
      <c r="O83" s="730"/>
      <c r="P83" s="730"/>
    </row>
    <row r="84" spans="2:16" ht="15.75" hidden="1" customHeight="1">
      <c r="B84" s="731">
        <v>42948</v>
      </c>
      <c r="C84" s="730"/>
      <c r="D84" s="767">
        <f t="shared" si="4"/>
        <v>0</v>
      </c>
      <c r="E84" s="730">
        <f t="shared" si="4"/>
        <v>0.74</v>
      </c>
      <c r="F84" s="769">
        <f t="shared" si="5"/>
        <v>0</v>
      </c>
      <c r="H84" s="730"/>
      <c r="I84" s="730"/>
      <c r="J84" s="730"/>
      <c r="K84" s="730"/>
      <c r="M84" s="730"/>
      <c r="N84" s="730"/>
      <c r="O84" s="730"/>
      <c r="P84" s="730"/>
    </row>
    <row r="85" spans="2:16" ht="15.75" hidden="1" customHeight="1">
      <c r="B85" s="731">
        <v>42979</v>
      </c>
      <c r="C85" s="730"/>
      <c r="D85" s="767">
        <f t="shared" si="4"/>
        <v>0</v>
      </c>
      <c r="E85" s="730">
        <f t="shared" si="4"/>
        <v>0.74</v>
      </c>
      <c r="F85" s="769">
        <f t="shared" si="5"/>
        <v>0</v>
      </c>
      <c r="H85" s="730"/>
      <c r="I85" s="730"/>
      <c r="J85" s="730"/>
      <c r="K85" s="730"/>
      <c r="M85" s="730"/>
      <c r="N85" s="730"/>
      <c r="O85" s="730"/>
      <c r="P85" s="730"/>
    </row>
    <row r="86" spans="2:16" ht="15.75" hidden="1" customHeight="1">
      <c r="B86" s="731">
        <v>43009</v>
      </c>
      <c r="C86" s="730"/>
      <c r="D86" s="767">
        <f t="shared" si="4"/>
        <v>0</v>
      </c>
      <c r="E86" s="730">
        <f t="shared" si="4"/>
        <v>0.74</v>
      </c>
      <c r="F86" s="769">
        <f t="shared" si="5"/>
        <v>0</v>
      </c>
      <c r="H86" s="730"/>
      <c r="I86" s="730"/>
      <c r="J86" s="730"/>
      <c r="K86" s="730"/>
      <c r="M86" s="730"/>
      <c r="N86" s="730"/>
      <c r="O86" s="730"/>
      <c r="P86" s="730"/>
    </row>
    <row r="87" spans="2:16" ht="15.75" hidden="1" customHeight="1">
      <c r="B87" s="731">
        <v>43040</v>
      </c>
      <c r="C87" s="730"/>
      <c r="D87" s="767">
        <f t="shared" si="4"/>
        <v>0</v>
      </c>
      <c r="E87" s="730">
        <f t="shared" si="4"/>
        <v>0.74</v>
      </c>
      <c r="F87" s="769">
        <f t="shared" si="5"/>
        <v>0</v>
      </c>
      <c r="H87" s="730"/>
      <c r="I87" s="730"/>
      <c r="J87" s="730"/>
      <c r="K87" s="730"/>
      <c r="M87" s="730"/>
      <c r="N87" s="730"/>
      <c r="O87" s="730"/>
      <c r="P87" s="730"/>
    </row>
    <row r="88" spans="2:16" ht="15.75" hidden="1" customHeight="1">
      <c r="B88" s="731">
        <v>43070</v>
      </c>
      <c r="C88" s="730"/>
      <c r="D88" s="767">
        <f t="shared" si="4"/>
        <v>0</v>
      </c>
      <c r="E88" s="730">
        <f t="shared" si="4"/>
        <v>0.74</v>
      </c>
      <c r="F88" s="769">
        <f t="shared" si="5"/>
        <v>0</v>
      </c>
      <c r="H88" s="730"/>
      <c r="I88" s="730"/>
      <c r="J88" s="730"/>
      <c r="K88" s="730"/>
      <c r="M88" s="730"/>
      <c r="N88" s="730"/>
      <c r="O88" s="730"/>
      <c r="P88" s="730"/>
    </row>
    <row r="89" spans="2:16" ht="16.350000000000001" hidden="1" customHeight="1">
      <c r="B89" s="739" t="s">
        <v>26</v>
      </c>
      <c r="C89" s="740"/>
      <c r="D89" s="740"/>
      <c r="E89" s="740"/>
      <c r="F89" s="768">
        <f>SUM(F77:F88)</f>
        <v>0</v>
      </c>
      <c r="H89" s="730"/>
      <c r="I89" s="730"/>
      <c r="J89" s="730"/>
      <c r="K89" s="730"/>
      <c r="M89" s="730"/>
      <c r="N89" s="730"/>
      <c r="O89" s="730"/>
      <c r="P89" s="730"/>
    </row>
    <row r="90" spans="2:16" hidden="1">
      <c r="B90" s="731" t="s">
        <v>693</v>
      </c>
      <c r="C90" s="730"/>
      <c r="D90" s="730"/>
      <c r="E90" s="730"/>
      <c r="F90" s="730"/>
      <c r="H90" s="730"/>
      <c r="I90" s="730"/>
      <c r="J90" s="730"/>
      <c r="K90" s="730"/>
      <c r="M90" s="730"/>
      <c r="N90" s="730"/>
      <c r="O90" s="730"/>
      <c r="P90" s="730"/>
    </row>
    <row r="91" spans="2:16" hidden="1">
      <c r="B91" s="731" t="s">
        <v>693</v>
      </c>
      <c r="C91" s="730"/>
      <c r="D91" s="730"/>
      <c r="E91" s="730"/>
      <c r="F91" s="730"/>
      <c r="H91" s="730"/>
      <c r="I91" s="730"/>
      <c r="J91" s="730"/>
      <c r="K91" s="730"/>
      <c r="M91" s="730"/>
      <c r="N91" s="730"/>
      <c r="O91" s="730"/>
      <c r="P91" s="730"/>
    </row>
    <row r="92" spans="2:16" hidden="1">
      <c r="B92" s="731" t="s">
        <v>693</v>
      </c>
      <c r="C92" s="730"/>
      <c r="D92" s="730"/>
      <c r="E92" s="730"/>
      <c r="F92" s="730"/>
      <c r="H92" s="730"/>
      <c r="I92" s="730"/>
      <c r="J92" s="730"/>
      <c r="K92" s="730"/>
      <c r="M92" s="730"/>
      <c r="N92" s="730"/>
      <c r="O92" s="730"/>
      <c r="P92" s="730"/>
    </row>
    <row r="93" spans="2:16" hidden="1">
      <c r="B93" s="731" t="s">
        <v>693</v>
      </c>
      <c r="C93" s="730"/>
      <c r="D93" s="730"/>
      <c r="E93" s="730"/>
      <c r="F93" s="730"/>
      <c r="H93" s="730"/>
      <c r="I93" s="730"/>
      <c r="J93" s="730"/>
      <c r="K93" s="730"/>
      <c r="M93" s="730"/>
      <c r="N93" s="730"/>
      <c r="O93" s="730"/>
      <c r="P93" s="730"/>
    </row>
    <row r="94" spans="2:16" hidden="1">
      <c r="H94" s="730"/>
      <c r="I94" s="730"/>
      <c r="J94" s="730"/>
      <c r="K94" s="730"/>
      <c r="M94" s="730"/>
      <c r="N94" s="730"/>
      <c r="O94" s="730"/>
      <c r="P94" s="730"/>
    </row>
    <row r="95" spans="2:16" hidden="1">
      <c r="H95" s="730"/>
      <c r="I95" s="730"/>
      <c r="J95" s="730"/>
      <c r="K95" s="730"/>
      <c r="M95" s="730"/>
      <c r="N95" s="730"/>
      <c r="O95" s="730"/>
      <c r="P95" s="730"/>
    </row>
    <row r="96" spans="2:16" hidden="1">
      <c r="H96" s="730"/>
      <c r="I96" s="730"/>
      <c r="J96" s="730"/>
      <c r="K96" s="730"/>
      <c r="M96" s="730"/>
      <c r="N96" s="730"/>
      <c r="O96" s="730"/>
      <c r="P96" s="730"/>
    </row>
    <row r="97" spans="2:16" hidden="1">
      <c r="H97" s="730"/>
      <c r="I97" s="730"/>
      <c r="J97" s="730"/>
      <c r="K97" s="730"/>
      <c r="M97" s="730"/>
      <c r="N97" s="730"/>
      <c r="O97" s="730"/>
      <c r="P97" s="730"/>
    </row>
    <row r="98" spans="2:16" hidden="1">
      <c r="H98" s="730"/>
      <c r="I98" s="730"/>
      <c r="J98" s="730"/>
      <c r="K98" s="730"/>
      <c r="M98" s="730"/>
      <c r="N98" s="730"/>
      <c r="O98" s="730"/>
      <c r="P98" s="730"/>
    </row>
    <row r="99" spans="2:16" hidden="1">
      <c r="H99" s="739" t="s">
        <v>26</v>
      </c>
      <c r="I99" s="740"/>
      <c r="J99" s="740"/>
      <c r="K99" s="736">
        <f>SUM(K77:K98)</f>
        <v>0</v>
      </c>
      <c r="M99" s="739" t="s">
        <v>26</v>
      </c>
      <c r="N99" s="740"/>
      <c r="O99" s="740"/>
      <c r="P99" s="737">
        <f>SUM(P77:P98)</f>
        <v>0</v>
      </c>
    </row>
    <row r="101" spans="2:16" ht="21">
      <c r="B101" s="732" t="s">
        <v>793</v>
      </c>
    </row>
    <row r="102" spans="2:16" ht="21">
      <c r="B102" s="732" t="s">
        <v>691</v>
      </c>
      <c r="C102" s="733"/>
      <c r="E102" s="733"/>
      <c r="F102" s="733"/>
      <c r="H102" s="732" t="s">
        <v>692</v>
      </c>
    </row>
    <row r="103" spans="2:16" ht="18.75" customHeight="1">
      <c r="B103" s="860" t="s">
        <v>670</v>
      </c>
      <c r="C103" s="861"/>
      <c r="D103" s="861"/>
      <c r="E103" s="861"/>
      <c r="F103" s="862"/>
      <c r="H103" s="12" t="s">
        <v>678</v>
      </c>
      <c r="J103" s="12">
        <v>2015</v>
      </c>
      <c r="M103" s="12" t="s">
        <v>679</v>
      </c>
      <c r="O103" s="12">
        <v>2017</v>
      </c>
    </row>
    <row r="104" spans="2:16" ht="43.2">
      <c r="B104" s="741" t="s">
        <v>62</v>
      </c>
      <c r="C104" s="741" t="s">
        <v>671</v>
      </c>
      <c r="D104" s="741" t="s">
        <v>672</v>
      </c>
      <c r="E104" s="741" t="s">
        <v>674</v>
      </c>
      <c r="F104" s="741" t="s">
        <v>673</v>
      </c>
      <c r="H104" s="741" t="s">
        <v>675</v>
      </c>
      <c r="I104" s="741" t="s">
        <v>676</v>
      </c>
      <c r="J104" s="741" t="s">
        <v>677</v>
      </c>
      <c r="K104" s="741" t="s">
        <v>671</v>
      </c>
      <c r="M104" s="741" t="s">
        <v>675</v>
      </c>
      <c r="N104" s="741" t="s">
        <v>676</v>
      </c>
      <c r="O104" s="741" t="s">
        <v>677</v>
      </c>
      <c r="P104" s="741" t="s">
        <v>671</v>
      </c>
    </row>
    <row r="105" spans="2:16" ht="15.6">
      <c r="B105" s="741"/>
      <c r="C105" s="741" t="s">
        <v>681</v>
      </c>
      <c r="D105" s="741" t="s">
        <v>682</v>
      </c>
      <c r="E105" s="741" t="s">
        <v>683</v>
      </c>
      <c r="F105" s="741" t="s">
        <v>684</v>
      </c>
      <c r="H105" s="741"/>
      <c r="I105" s="741" t="s">
        <v>685</v>
      </c>
      <c r="J105" s="741" t="s">
        <v>686</v>
      </c>
      <c r="K105" s="741" t="s">
        <v>687</v>
      </c>
      <c r="M105" s="741"/>
      <c r="N105" s="741" t="s">
        <v>688</v>
      </c>
      <c r="O105" s="741" t="s">
        <v>689</v>
      </c>
      <c r="P105" s="741" t="s">
        <v>690</v>
      </c>
    </row>
    <row r="106" spans="2:16" ht="15.75" customHeight="1">
      <c r="B106" s="731">
        <v>42736</v>
      </c>
      <c r="C106" s="736">
        <f>K128</f>
        <v>111.75740000000002</v>
      </c>
      <c r="D106" s="767">
        <f>C106-C107</f>
        <v>62.827000000000019</v>
      </c>
      <c r="E106" s="730">
        <f>E107</f>
        <v>0.74</v>
      </c>
      <c r="F106" s="769">
        <f>D106*E106</f>
        <v>46.491980000000012</v>
      </c>
      <c r="H106" s="730" t="s">
        <v>796</v>
      </c>
      <c r="I106" s="730">
        <v>9.6000000000000002E-2</v>
      </c>
      <c r="J106" s="730">
        <v>16</v>
      </c>
      <c r="K106" s="730">
        <f>I106*J106</f>
        <v>1.536</v>
      </c>
      <c r="M106" s="730" t="s">
        <v>796</v>
      </c>
      <c r="N106" s="730">
        <v>9.6000000000000002E-2</v>
      </c>
      <c r="O106" s="730">
        <v>16</v>
      </c>
      <c r="P106" s="730">
        <f>N106*O106</f>
        <v>1.536</v>
      </c>
    </row>
    <row r="107" spans="2:16" ht="15.75" customHeight="1">
      <c r="B107" s="731">
        <v>42767</v>
      </c>
      <c r="C107" s="737">
        <f>P128</f>
        <v>48.930399999999999</v>
      </c>
      <c r="D107" s="767">
        <f>D106</f>
        <v>62.827000000000019</v>
      </c>
      <c r="E107" s="730">
        <v>0.74</v>
      </c>
      <c r="F107" s="769">
        <f>D107*E107</f>
        <v>46.491980000000012</v>
      </c>
      <c r="H107" s="730" t="s">
        <v>796</v>
      </c>
      <c r="I107" s="730">
        <v>0.13200000000000001</v>
      </c>
      <c r="J107" s="730">
        <v>185</v>
      </c>
      <c r="K107" s="730">
        <f t="shared" ref="K107:K114" si="6">I107*J107</f>
        <v>24.42</v>
      </c>
      <c r="M107" s="730" t="s">
        <v>796</v>
      </c>
      <c r="N107" s="730">
        <v>0.192</v>
      </c>
      <c r="O107" s="730">
        <v>87</v>
      </c>
      <c r="P107" s="730">
        <f t="shared" ref="P107:P118" si="7">N107*O107</f>
        <v>16.704000000000001</v>
      </c>
    </row>
    <row r="108" spans="2:16" ht="15.75" customHeight="1">
      <c r="B108" s="731">
        <v>42795</v>
      </c>
      <c r="C108" s="730"/>
      <c r="D108" s="767">
        <f>D107</f>
        <v>62.827000000000019</v>
      </c>
      <c r="E108" s="730">
        <f>E107</f>
        <v>0.74</v>
      </c>
      <c r="F108" s="769">
        <f>D108*E108</f>
        <v>46.491980000000012</v>
      </c>
      <c r="H108" s="730" t="s">
        <v>796</v>
      </c>
      <c r="I108" s="730">
        <v>0.192</v>
      </c>
      <c r="J108" s="730">
        <v>274</v>
      </c>
      <c r="K108" s="730">
        <f t="shared" si="6"/>
        <v>52.608000000000004</v>
      </c>
      <c r="M108" s="730" t="s">
        <v>796</v>
      </c>
      <c r="N108" s="730">
        <v>0.30599999999999999</v>
      </c>
      <c r="O108" s="730">
        <v>3</v>
      </c>
      <c r="P108" s="730">
        <f t="shared" si="7"/>
        <v>0.91799999999999993</v>
      </c>
    </row>
    <row r="109" spans="2:16" ht="15.75" customHeight="1">
      <c r="B109" s="731">
        <v>42826</v>
      </c>
      <c r="C109" s="730"/>
      <c r="D109" s="767">
        <f t="shared" ref="D109:E117" si="8">D108</f>
        <v>62.827000000000019</v>
      </c>
      <c r="E109" s="730">
        <f t="shared" si="8"/>
        <v>0.74</v>
      </c>
      <c r="F109" s="769">
        <f t="shared" ref="F109:F117" si="9">D109*E109</f>
        <v>46.491980000000012</v>
      </c>
      <c r="H109" s="730" t="s">
        <v>796</v>
      </c>
      <c r="I109" s="730">
        <v>0.30599999999999999</v>
      </c>
      <c r="J109" s="730">
        <v>100</v>
      </c>
      <c r="K109" s="730">
        <f t="shared" si="6"/>
        <v>30.599999999999998</v>
      </c>
      <c r="M109" s="730" t="s">
        <v>796</v>
      </c>
      <c r="N109" s="730">
        <v>0.245</v>
      </c>
      <c r="O109" s="730">
        <v>6</v>
      </c>
      <c r="P109" s="730">
        <f t="shared" si="7"/>
        <v>1.47</v>
      </c>
    </row>
    <row r="110" spans="2:16" ht="15.75" customHeight="1">
      <c r="B110" s="731">
        <v>42856</v>
      </c>
      <c r="C110" s="730"/>
      <c r="D110" s="767">
        <f t="shared" si="8"/>
        <v>62.827000000000019</v>
      </c>
      <c r="E110" s="730">
        <f t="shared" si="8"/>
        <v>0.74</v>
      </c>
      <c r="F110" s="769">
        <f t="shared" si="9"/>
        <v>46.491980000000012</v>
      </c>
      <c r="H110" s="730" t="s">
        <v>796</v>
      </c>
      <c r="I110" s="730">
        <v>0.245</v>
      </c>
      <c r="J110" s="730">
        <v>6</v>
      </c>
      <c r="K110" s="730">
        <f t="shared" si="6"/>
        <v>1.47</v>
      </c>
      <c r="M110" s="730" t="s">
        <v>796</v>
      </c>
      <c r="N110" s="730">
        <v>0.29499999999999998</v>
      </c>
      <c r="O110" s="730">
        <v>2</v>
      </c>
      <c r="P110" s="730">
        <f t="shared" si="7"/>
        <v>0.59</v>
      </c>
    </row>
    <row r="111" spans="2:16" ht="15.75" customHeight="1">
      <c r="B111" s="731">
        <v>42887</v>
      </c>
      <c r="C111" s="730"/>
      <c r="D111" s="767">
        <f t="shared" si="8"/>
        <v>62.827000000000019</v>
      </c>
      <c r="E111" s="730">
        <f t="shared" si="8"/>
        <v>0.74</v>
      </c>
      <c r="F111" s="769">
        <f t="shared" si="9"/>
        <v>46.491980000000012</v>
      </c>
      <c r="H111" s="730" t="s">
        <v>796</v>
      </c>
      <c r="I111" s="730">
        <v>0.29499999999999998</v>
      </c>
      <c r="J111" s="730">
        <v>2</v>
      </c>
      <c r="K111" s="730">
        <f t="shared" si="6"/>
        <v>0.59</v>
      </c>
      <c r="M111" s="730" t="s">
        <v>797</v>
      </c>
      <c r="N111" s="730">
        <v>7.9400000000000012E-2</v>
      </c>
      <c r="O111" s="730">
        <v>1</v>
      </c>
      <c r="P111" s="730">
        <f t="shared" si="7"/>
        <v>7.9400000000000012E-2</v>
      </c>
    </row>
    <row r="112" spans="2:16" ht="15.75" customHeight="1">
      <c r="B112" s="731">
        <v>42917</v>
      </c>
      <c r="C112" s="730"/>
      <c r="D112" s="767">
        <f t="shared" si="8"/>
        <v>62.827000000000019</v>
      </c>
      <c r="E112" s="730">
        <f t="shared" si="8"/>
        <v>0.74</v>
      </c>
      <c r="F112" s="769">
        <f t="shared" si="9"/>
        <v>46.491980000000012</v>
      </c>
      <c r="H112" s="730" t="s">
        <v>797</v>
      </c>
      <c r="I112" s="730">
        <v>7.9400000000000012E-2</v>
      </c>
      <c r="J112" s="730">
        <v>1</v>
      </c>
      <c r="K112" s="730">
        <f t="shared" si="6"/>
        <v>7.9400000000000012E-2</v>
      </c>
      <c r="M112" s="730" t="s">
        <v>798</v>
      </c>
      <c r="N112" s="730">
        <v>4.2999999999999997E-2</v>
      </c>
      <c r="O112" s="730">
        <v>235</v>
      </c>
      <c r="P112" s="730">
        <f t="shared" si="7"/>
        <v>10.104999999999999</v>
      </c>
    </row>
    <row r="113" spans="2:16" ht="15.75" customHeight="1">
      <c r="B113" s="731">
        <v>42948</v>
      </c>
      <c r="C113" s="730"/>
      <c r="D113" s="767">
        <f t="shared" si="8"/>
        <v>62.827000000000019</v>
      </c>
      <c r="E113" s="730">
        <f t="shared" si="8"/>
        <v>0.74</v>
      </c>
      <c r="F113" s="769">
        <f t="shared" si="9"/>
        <v>46.491980000000012</v>
      </c>
      <c r="H113" s="730" t="s">
        <v>797</v>
      </c>
      <c r="I113" s="730">
        <v>0.1002</v>
      </c>
      <c r="J113" s="730">
        <v>3</v>
      </c>
      <c r="K113" s="730">
        <f t="shared" si="6"/>
        <v>0.30059999999999998</v>
      </c>
      <c r="M113" s="730" t="s">
        <v>798</v>
      </c>
      <c r="N113" s="730">
        <v>5.6000000000000001E-2</v>
      </c>
      <c r="O113" s="730">
        <v>127</v>
      </c>
      <c r="P113" s="730">
        <f t="shared" si="7"/>
        <v>7.1120000000000001</v>
      </c>
    </row>
    <row r="114" spans="2:16" ht="15.75" customHeight="1">
      <c r="B114" s="731">
        <v>42979</v>
      </c>
      <c r="C114" s="730"/>
      <c r="D114" s="767">
        <f t="shared" si="8"/>
        <v>62.827000000000019</v>
      </c>
      <c r="E114" s="730">
        <f t="shared" si="8"/>
        <v>0.74</v>
      </c>
      <c r="F114" s="769">
        <f t="shared" si="9"/>
        <v>46.491980000000012</v>
      </c>
      <c r="H114" s="730" t="s">
        <v>797</v>
      </c>
      <c r="I114" s="730">
        <v>0.15340000000000001</v>
      </c>
      <c r="J114" s="730">
        <v>1</v>
      </c>
      <c r="K114" s="730">
        <f t="shared" si="6"/>
        <v>0.15340000000000001</v>
      </c>
      <c r="M114" s="730" t="s">
        <v>798</v>
      </c>
      <c r="N114" s="730">
        <v>7.2999999999999995E-2</v>
      </c>
      <c r="O114" s="730">
        <v>52</v>
      </c>
      <c r="P114" s="730">
        <f t="shared" si="7"/>
        <v>3.7959999999999998</v>
      </c>
    </row>
    <row r="115" spans="2:16" ht="15.75" customHeight="1">
      <c r="B115" s="731">
        <v>43009</v>
      </c>
      <c r="C115" s="730"/>
      <c r="D115" s="767">
        <f t="shared" si="8"/>
        <v>62.827000000000019</v>
      </c>
      <c r="E115" s="730">
        <f t="shared" si="8"/>
        <v>0.74</v>
      </c>
      <c r="F115" s="769">
        <f t="shared" si="9"/>
        <v>46.491980000000012</v>
      </c>
      <c r="H115" s="730"/>
      <c r="I115" s="730"/>
      <c r="J115" s="730"/>
      <c r="K115" s="730"/>
      <c r="M115" s="730" t="s">
        <v>798</v>
      </c>
      <c r="N115" s="730">
        <v>0.10100000000000001</v>
      </c>
      <c r="O115" s="730">
        <v>8</v>
      </c>
      <c r="P115" s="730">
        <f t="shared" si="7"/>
        <v>0.80800000000000005</v>
      </c>
    </row>
    <row r="116" spans="2:16" ht="15.75" customHeight="1">
      <c r="B116" s="731">
        <v>43040</v>
      </c>
      <c r="C116" s="730"/>
      <c r="D116" s="767">
        <f t="shared" si="8"/>
        <v>62.827000000000019</v>
      </c>
      <c r="E116" s="730">
        <f t="shared" si="8"/>
        <v>0.74</v>
      </c>
      <c r="F116" s="769">
        <f t="shared" si="9"/>
        <v>46.491980000000012</v>
      </c>
      <c r="H116" s="730"/>
      <c r="I116" s="730"/>
      <c r="J116" s="730"/>
      <c r="K116" s="730"/>
      <c r="M116" s="730" t="s">
        <v>798</v>
      </c>
      <c r="N116" s="730">
        <v>0.112</v>
      </c>
      <c r="O116" s="730">
        <v>48</v>
      </c>
      <c r="P116" s="730">
        <f t="shared" si="7"/>
        <v>5.3760000000000003</v>
      </c>
    </row>
    <row r="117" spans="2:16" ht="15.75" customHeight="1">
      <c r="B117" s="731">
        <v>43070</v>
      </c>
      <c r="C117" s="730"/>
      <c r="D117" s="767">
        <f t="shared" si="8"/>
        <v>62.827000000000019</v>
      </c>
      <c r="E117" s="730">
        <f t="shared" si="8"/>
        <v>0.74</v>
      </c>
      <c r="F117" s="769">
        <f t="shared" si="9"/>
        <v>46.491980000000012</v>
      </c>
      <c r="H117" s="730"/>
      <c r="I117" s="730"/>
      <c r="J117" s="730"/>
      <c r="K117" s="730"/>
      <c r="M117" s="730" t="s">
        <v>798</v>
      </c>
      <c r="N117" s="730">
        <v>0.16800000000000001</v>
      </c>
      <c r="O117" s="730">
        <v>2</v>
      </c>
      <c r="P117" s="730">
        <f t="shared" si="7"/>
        <v>0.33600000000000002</v>
      </c>
    </row>
    <row r="118" spans="2:16" ht="16.350000000000001" customHeight="1">
      <c r="B118" s="739" t="s">
        <v>26</v>
      </c>
      <c r="C118" s="740"/>
      <c r="D118" s="740"/>
      <c r="E118" s="740"/>
      <c r="F118" s="768">
        <f>SUM(F106:F117)</f>
        <v>557.90376000000015</v>
      </c>
      <c r="H118" s="730"/>
      <c r="I118" s="730"/>
      <c r="J118" s="730"/>
      <c r="K118" s="730"/>
      <c r="M118" s="730" t="s">
        <v>798</v>
      </c>
      <c r="N118" s="730">
        <v>0.1</v>
      </c>
      <c r="O118" s="730">
        <v>1</v>
      </c>
      <c r="P118" s="730">
        <f t="shared" si="7"/>
        <v>0.1</v>
      </c>
    </row>
    <row r="119" spans="2:16">
      <c r="B119" s="731" t="s">
        <v>794</v>
      </c>
      <c r="C119" s="730"/>
      <c r="D119" s="730"/>
      <c r="E119" s="730"/>
      <c r="F119" s="766">
        <f>F118</f>
        <v>557.90376000000015</v>
      </c>
      <c r="H119" s="730"/>
      <c r="I119" s="730"/>
      <c r="J119" s="730"/>
      <c r="K119" s="730"/>
      <c r="M119" s="730"/>
      <c r="N119" s="730"/>
      <c r="O119" s="730"/>
      <c r="P119" s="730"/>
    </row>
    <row r="120" spans="2:16">
      <c r="B120" s="731" t="s">
        <v>795</v>
      </c>
      <c r="C120" s="730"/>
      <c r="D120" s="730"/>
      <c r="E120" s="730"/>
      <c r="F120" s="766">
        <f t="shared" ref="F120:F122" si="10">F119</f>
        <v>557.90376000000015</v>
      </c>
      <c r="H120" s="730"/>
      <c r="I120" s="730"/>
      <c r="J120" s="730"/>
      <c r="K120" s="730"/>
      <c r="M120" s="730"/>
      <c r="N120" s="730"/>
      <c r="O120" s="730"/>
      <c r="P120" s="730"/>
    </row>
    <row r="121" spans="2:16">
      <c r="B121" s="731" t="s">
        <v>788</v>
      </c>
      <c r="C121" s="730"/>
      <c r="D121" s="730"/>
      <c r="E121" s="730"/>
      <c r="F121" s="766">
        <f t="shared" si="10"/>
        <v>557.90376000000015</v>
      </c>
      <c r="H121" s="730"/>
      <c r="I121" s="730"/>
      <c r="J121" s="730"/>
      <c r="K121" s="730"/>
      <c r="M121" s="730"/>
      <c r="N121" s="730"/>
      <c r="O121" s="730"/>
      <c r="P121" s="730"/>
    </row>
    <row r="122" spans="2:16">
      <c r="B122" s="731" t="s">
        <v>790</v>
      </c>
      <c r="C122" s="730"/>
      <c r="D122" s="730"/>
      <c r="E122" s="730"/>
      <c r="F122" s="766">
        <f t="shared" si="10"/>
        <v>557.90376000000015</v>
      </c>
      <c r="H122" s="730"/>
      <c r="I122" s="730"/>
      <c r="J122" s="730"/>
      <c r="K122" s="730"/>
      <c r="M122" s="730"/>
      <c r="N122" s="730"/>
      <c r="O122" s="730"/>
      <c r="P122" s="730"/>
    </row>
    <row r="123" spans="2:16">
      <c r="H123" s="730"/>
      <c r="I123" s="730"/>
      <c r="J123" s="730"/>
      <c r="K123" s="730"/>
      <c r="M123" s="730"/>
      <c r="N123" s="730"/>
      <c r="O123" s="730"/>
      <c r="P123" s="730"/>
    </row>
    <row r="124" spans="2:16">
      <c r="H124" s="730"/>
      <c r="I124" s="730"/>
      <c r="J124" s="730"/>
      <c r="K124" s="730"/>
      <c r="M124" s="730"/>
      <c r="N124" s="730"/>
      <c r="O124" s="730"/>
      <c r="P124" s="730"/>
    </row>
    <row r="125" spans="2:16">
      <c r="H125" s="730"/>
      <c r="I125" s="730"/>
      <c r="J125" s="730"/>
      <c r="K125" s="730"/>
      <c r="M125" s="730"/>
      <c r="N125" s="730"/>
      <c r="O125" s="730"/>
      <c r="P125" s="730"/>
    </row>
    <row r="126" spans="2:16">
      <c r="H126" s="730"/>
      <c r="I126" s="730"/>
      <c r="J126" s="730"/>
      <c r="K126" s="730"/>
      <c r="M126" s="730"/>
      <c r="N126" s="730"/>
      <c r="O126" s="730"/>
      <c r="P126" s="730"/>
    </row>
    <row r="127" spans="2:16">
      <c r="H127" s="730"/>
      <c r="I127" s="730"/>
      <c r="J127" s="730"/>
      <c r="K127" s="730"/>
      <c r="M127" s="730"/>
      <c r="N127" s="730"/>
      <c r="O127" s="730"/>
      <c r="P127" s="730"/>
    </row>
    <row r="128" spans="2:16">
      <c r="H128" s="739" t="s">
        <v>26</v>
      </c>
      <c r="I128" s="740"/>
      <c r="J128" s="740"/>
      <c r="K128" s="736">
        <f>SUM(K106:K127)</f>
        <v>111.75740000000002</v>
      </c>
      <c r="M128" s="739" t="s">
        <v>26</v>
      </c>
      <c r="N128" s="740"/>
      <c r="O128" s="740"/>
      <c r="P128" s="737">
        <f>SUM(P106:P127)</f>
        <v>48.930399999999999</v>
      </c>
    </row>
    <row r="131" spans="2:16" ht="21">
      <c r="B131" s="764" t="s">
        <v>799</v>
      </c>
    </row>
    <row r="133" spans="2:16" ht="21">
      <c r="B133" s="764" t="s">
        <v>691</v>
      </c>
      <c r="C133" s="765"/>
      <c r="E133" s="765"/>
      <c r="F133" s="765"/>
      <c r="H133" s="764" t="s">
        <v>692</v>
      </c>
    </row>
    <row r="134" spans="2:16">
      <c r="B134" s="860" t="s">
        <v>670</v>
      </c>
      <c r="C134" s="861"/>
      <c r="D134" s="861"/>
      <c r="E134" s="861"/>
      <c r="F134" s="862"/>
      <c r="H134" s="12" t="s">
        <v>678</v>
      </c>
      <c r="J134" s="12">
        <v>2018</v>
      </c>
      <c r="M134" s="12" t="s">
        <v>679</v>
      </c>
      <c r="O134" s="12">
        <v>2019</v>
      </c>
    </row>
    <row r="135" spans="2:16" ht="43.2">
      <c r="B135" s="741" t="s">
        <v>62</v>
      </c>
      <c r="C135" s="741" t="s">
        <v>671</v>
      </c>
      <c r="D135" s="741" t="s">
        <v>672</v>
      </c>
      <c r="E135" s="741" t="s">
        <v>674</v>
      </c>
      <c r="F135" s="741" t="s">
        <v>673</v>
      </c>
      <c r="H135" s="741" t="s">
        <v>675</v>
      </c>
      <c r="I135" s="741" t="s">
        <v>676</v>
      </c>
      <c r="J135" s="741" t="s">
        <v>677</v>
      </c>
      <c r="K135" s="741" t="s">
        <v>671</v>
      </c>
      <c r="M135" s="741" t="s">
        <v>675</v>
      </c>
      <c r="N135" s="741" t="s">
        <v>676</v>
      </c>
      <c r="O135" s="741" t="s">
        <v>677</v>
      </c>
      <c r="P135" s="741" t="s">
        <v>671</v>
      </c>
    </row>
    <row r="136" spans="2:16" ht="15.6">
      <c r="B136" s="741"/>
      <c r="C136" s="741" t="s">
        <v>681</v>
      </c>
      <c r="D136" s="741" t="s">
        <v>682</v>
      </c>
      <c r="E136" s="741" t="s">
        <v>683</v>
      </c>
      <c r="F136" s="741" t="s">
        <v>684</v>
      </c>
      <c r="H136" s="741"/>
      <c r="I136" s="741" t="s">
        <v>685</v>
      </c>
      <c r="J136" s="741" t="s">
        <v>686</v>
      </c>
      <c r="K136" s="741" t="s">
        <v>687</v>
      </c>
      <c r="M136" s="741"/>
      <c r="N136" s="741" t="s">
        <v>688</v>
      </c>
      <c r="O136" s="741" t="s">
        <v>689</v>
      </c>
      <c r="P136" s="741" t="s">
        <v>690</v>
      </c>
    </row>
    <row r="137" spans="2:16">
      <c r="B137" s="731">
        <v>43466</v>
      </c>
      <c r="C137" s="736">
        <f>K159</f>
        <v>22.342399999999998</v>
      </c>
      <c r="D137" s="767"/>
      <c r="E137" s="730"/>
      <c r="F137" s="769">
        <f>D137*E137</f>
        <v>0</v>
      </c>
      <c r="H137" s="730" t="s">
        <v>800</v>
      </c>
      <c r="I137" s="730">
        <v>0.46799999999999997</v>
      </c>
      <c r="J137" s="730">
        <v>3</v>
      </c>
      <c r="K137" s="730">
        <f>I137*J137</f>
        <v>1.4039999999999999</v>
      </c>
      <c r="M137" s="730" t="s">
        <v>798</v>
      </c>
      <c r="N137" s="730">
        <v>2.4E-2</v>
      </c>
      <c r="O137" s="730">
        <v>57</v>
      </c>
      <c r="P137" s="730">
        <f>N137*O137</f>
        <v>1.3680000000000001</v>
      </c>
    </row>
    <row r="138" spans="2:16">
      <c r="B138" s="731">
        <v>43497</v>
      </c>
      <c r="C138" s="737">
        <f>P159</f>
        <v>6.2782</v>
      </c>
      <c r="D138" s="767"/>
      <c r="E138" s="730"/>
      <c r="F138" s="769">
        <f>D138*E138</f>
        <v>0</v>
      </c>
      <c r="H138" s="730" t="s">
        <v>796</v>
      </c>
      <c r="I138" s="730">
        <v>0.13200000000000001</v>
      </c>
      <c r="J138" s="730">
        <v>90</v>
      </c>
      <c r="K138" s="730">
        <f t="shared" ref="K138:K145" si="11">I138*J138</f>
        <v>11.88</v>
      </c>
      <c r="M138" s="730" t="s">
        <v>798</v>
      </c>
      <c r="N138" s="730">
        <v>0.03</v>
      </c>
      <c r="O138" s="730">
        <v>8</v>
      </c>
      <c r="P138" s="730">
        <f t="shared" ref="P138:P144" si="12">N138*O138</f>
        <v>0.24</v>
      </c>
    </row>
    <row r="139" spans="2:16">
      <c r="B139" s="731">
        <v>43525</v>
      </c>
      <c r="C139" s="730"/>
      <c r="D139" s="767"/>
      <c r="E139" s="730"/>
      <c r="F139" s="769">
        <f>D139*E139</f>
        <v>0</v>
      </c>
      <c r="H139" s="730" t="s">
        <v>796</v>
      </c>
      <c r="I139" s="730">
        <v>0.192</v>
      </c>
      <c r="J139" s="730">
        <v>5</v>
      </c>
      <c r="K139" s="730">
        <f t="shared" si="11"/>
        <v>0.96</v>
      </c>
      <c r="M139" s="730" t="s">
        <v>798</v>
      </c>
      <c r="N139" s="730">
        <v>0.04</v>
      </c>
      <c r="O139" s="730">
        <v>19</v>
      </c>
      <c r="P139" s="730">
        <f t="shared" si="12"/>
        <v>0.76</v>
      </c>
    </row>
    <row r="140" spans="2:16">
      <c r="B140" s="731">
        <v>43556</v>
      </c>
      <c r="C140" s="730"/>
      <c r="D140" s="767"/>
      <c r="E140" s="730"/>
      <c r="F140" s="769">
        <f t="shared" ref="F140:F148" si="13">D140*E140</f>
        <v>0</v>
      </c>
      <c r="H140" s="730" t="s">
        <v>800</v>
      </c>
      <c r="I140" s="730">
        <v>0.30599999999999999</v>
      </c>
      <c r="J140" s="730">
        <v>5</v>
      </c>
      <c r="K140" s="730">
        <f t="shared" si="11"/>
        <v>1.53</v>
      </c>
      <c r="M140" s="730" t="s">
        <v>798</v>
      </c>
      <c r="N140" s="730">
        <v>4.9000000000000002E-2</v>
      </c>
      <c r="O140" s="730">
        <v>50</v>
      </c>
      <c r="P140" s="730">
        <f t="shared" si="12"/>
        <v>2.4500000000000002</v>
      </c>
    </row>
    <row r="141" spans="2:16">
      <c r="B141" s="731">
        <v>43586</v>
      </c>
      <c r="C141" s="730"/>
      <c r="D141" s="767"/>
      <c r="E141" s="730"/>
      <c r="F141" s="769">
        <f t="shared" si="13"/>
        <v>0</v>
      </c>
      <c r="H141" s="730" t="s">
        <v>796</v>
      </c>
      <c r="I141" s="730">
        <v>0.13200000000000001</v>
      </c>
      <c r="J141" s="730">
        <v>30</v>
      </c>
      <c r="K141" s="730">
        <f t="shared" si="11"/>
        <v>3.96</v>
      </c>
      <c r="M141" s="730" t="s">
        <v>798</v>
      </c>
      <c r="N141" s="730">
        <v>0.06</v>
      </c>
      <c r="O141" s="730">
        <v>10</v>
      </c>
      <c r="P141" s="730">
        <f t="shared" si="12"/>
        <v>0.6</v>
      </c>
    </row>
    <row r="142" spans="2:16">
      <c r="B142" s="731">
        <v>43617</v>
      </c>
      <c r="C142" s="730"/>
      <c r="D142" s="767"/>
      <c r="E142" s="730"/>
      <c r="F142" s="769">
        <f t="shared" si="13"/>
        <v>0</v>
      </c>
      <c r="H142" s="730" t="s">
        <v>796</v>
      </c>
      <c r="I142" s="730">
        <v>0.30599999999999999</v>
      </c>
      <c r="J142" s="730">
        <v>5</v>
      </c>
      <c r="K142" s="730">
        <f t="shared" si="11"/>
        <v>1.53</v>
      </c>
      <c r="M142" s="730" t="s">
        <v>798</v>
      </c>
      <c r="N142" s="730">
        <v>7.3999999999999996E-2</v>
      </c>
      <c r="O142" s="730">
        <v>2</v>
      </c>
      <c r="P142" s="730">
        <f t="shared" si="12"/>
        <v>0.14799999999999999</v>
      </c>
    </row>
    <row r="143" spans="2:16">
      <c r="B143" s="731">
        <v>43647</v>
      </c>
      <c r="C143" s="730"/>
      <c r="D143" s="767"/>
      <c r="E143" s="730"/>
      <c r="F143" s="769">
        <f t="shared" si="13"/>
        <v>0</v>
      </c>
      <c r="H143" s="730" t="s">
        <v>801</v>
      </c>
      <c r="I143" s="730">
        <v>7.9399999999999998E-2</v>
      </c>
      <c r="J143" s="730">
        <v>4</v>
      </c>
      <c r="K143" s="730">
        <f t="shared" si="11"/>
        <v>0.31759999999999999</v>
      </c>
      <c r="M143" s="730" t="s">
        <v>801</v>
      </c>
      <c r="N143" s="730">
        <v>0.1002</v>
      </c>
      <c r="O143" s="730">
        <v>1</v>
      </c>
      <c r="P143" s="730">
        <f t="shared" si="12"/>
        <v>0.1002</v>
      </c>
    </row>
    <row r="144" spans="2:16">
      <c r="B144" s="731">
        <v>43678</v>
      </c>
      <c r="C144" s="730"/>
      <c r="D144" s="767"/>
      <c r="E144" s="730"/>
      <c r="F144" s="769">
        <f t="shared" si="13"/>
        <v>0</v>
      </c>
      <c r="H144" s="730" t="s">
        <v>801</v>
      </c>
      <c r="I144" s="730">
        <v>0.1002</v>
      </c>
      <c r="J144" s="730">
        <v>3</v>
      </c>
      <c r="K144" s="730">
        <f t="shared" si="11"/>
        <v>0.30059999999999998</v>
      </c>
      <c r="M144" s="730" t="s">
        <v>800</v>
      </c>
      <c r="N144" s="730">
        <v>0.30599999999999999</v>
      </c>
      <c r="O144" s="730">
        <v>2</v>
      </c>
      <c r="P144" s="730">
        <f t="shared" si="12"/>
        <v>0.61199999999999999</v>
      </c>
    </row>
    <row r="145" spans="2:16">
      <c r="B145" s="731">
        <v>43709</v>
      </c>
      <c r="C145" s="730"/>
      <c r="D145" s="767"/>
      <c r="E145" s="730"/>
      <c r="F145" s="769">
        <f t="shared" si="13"/>
        <v>0</v>
      </c>
      <c r="H145" s="730" t="s">
        <v>801</v>
      </c>
      <c r="I145" s="730">
        <v>0.15340000000000001</v>
      </c>
      <c r="J145" s="730">
        <v>3</v>
      </c>
      <c r="K145" s="730">
        <f t="shared" si="11"/>
        <v>0.46020000000000005</v>
      </c>
      <c r="M145" s="730"/>
      <c r="N145" s="730"/>
      <c r="O145" s="730"/>
      <c r="P145" s="730"/>
    </row>
    <row r="146" spans="2:16">
      <c r="B146" s="731">
        <v>43739</v>
      </c>
      <c r="C146" s="730"/>
      <c r="D146" s="767"/>
      <c r="E146" s="730"/>
      <c r="F146" s="769">
        <f t="shared" si="13"/>
        <v>0</v>
      </c>
      <c r="H146" s="730"/>
      <c r="I146" s="730"/>
      <c r="J146" s="730"/>
      <c r="K146" s="730"/>
      <c r="M146" s="730"/>
      <c r="N146" s="730"/>
      <c r="O146" s="730"/>
      <c r="P146" s="730"/>
    </row>
    <row r="147" spans="2:16">
      <c r="B147" s="731">
        <v>43770</v>
      </c>
      <c r="C147" s="730"/>
      <c r="D147" s="767">
        <f>C137-C138</f>
        <v>16.0642</v>
      </c>
      <c r="E147" s="730">
        <v>0.74</v>
      </c>
      <c r="F147" s="769">
        <f t="shared" si="13"/>
        <v>11.887508</v>
      </c>
      <c r="H147" s="730"/>
      <c r="I147" s="730"/>
      <c r="J147" s="730"/>
      <c r="K147" s="730"/>
      <c r="M147" s="730"/>
      <c r="N147" s="730"/>
      <c r="O147" s="730"/>
      <c r="P147" s="730"/>
    </row>
    <row r="148" spans="2:16">
      <c r="B148" s="731">
        <v>43800</v>
      </c>
      <c r="C148" s="730"/>
      <c r="D148" s="767">
        <f t="shared" ref="D148:E148" si="14">D147</f>
        <v>16.0642</v>
      </c>
      <c r="E148" s="730">
        <f t="shared" si="14"/>
        <v>0.74</v>
      </c>
      <c r="F148" s="769">
        <f t="shared" si="13"/>
        <v>11.887508</v>
      </c>
      <c r="H148" s="730"/>
      <c r="I148" s="730"/>
      <c r="J148" s="730"/>
      <c r="K148" s="730"/>
      <c r="M148" s="730"/>
      <c r="N148" s="730"/>
      <c r="O148" s="730"/>
      <c r="P148" s="730"/>
    </row>
    <row r="149" spans="2:16">
      <c r="B149" s="739" t="s">
        <v>26</v>
      </c>
      <c r="C149" s="740"/>
      <c r="D149" s="740"/>
      <c r="E149" s="740"/>
      <c r="F149" s="768">
        <f>SUM(F137:F148)</f>
        <v>23.775016000000001</v>
      </c>
      <c r="H149" s="730"/>
      <c r="I149" s="730"/>
      <c r="J149" s="730"/>
      <c r="K149" s="730"/>
      <c r="M149" s="730"/>
      <c r="N149" s="730"/>
      <c r="O149" s="730"/>
      <c r="P149" s="730"/>
    </row>
    <row r="150" spans="2:16">
      <c r="B150" s="731" t="s">
        <v>788</v>
      </c>
      <c r="C150" s="730"/>
      <c r="D150" s="730"/>
      <c r="E150" s="730"/>
      <c r="F150" s="766">
        <f>F147*12</f>
        <v>142.65009600000002</v>
      </c>
      <c r="H150" s="730"/>
      <c r="I150" s="730"/>
      <c r="J150" s="730"/>
      <c r="K150" s="730"/>
      <c r="M150" s="730"/>
      <c r="N150" s="730"/>
      <c r="O150" s="730"/>
      <c r="P150" s="730"/>
    </row>
    <row r="151" spans="2:16">
      <c r="B151" s="731" t="s">
        <v>790</v>
      </c>
      <c r="C151" s="730"/>
      <c r="D151" s="730"/>
      <c r="E151" s="730"/>
      <c r="F151" s="766">
        <f t="shared" ref="F151" si="15">F150</f>
        <v>142.65009600000002</v>
      </c>
      <c r="H151" s="730"/>
      <c r="I151" s="730"/>
      <c r="J151" s="730"/>
      <c r="K151" s="730"/>
      <c r="M151" s="730"/>
      <c r="N151" s="730"/>
      <c r="O151" s="730"/>
      <c r="P151" s="730"/>
    </row>
    <row r="152" spans="2:16">
      <c r="B152" s="731"/>
      <c r="C152" s="730"/>
      <c r="D152" s="730"/>
      <c r="E152" s="730"/>
      <c r="F152" s="766"/>
      <c r="H152" s="730"/>
      <c r="I152" s="730"/>
      <c r="J152" s="730"/>
      <c r="K152" s="730"/>
      <c r="M152" s="730"/>
      <c r="N152" s="730"/>
      <c r="O152" s="730"/>
      <c r="P152" s="730"/>
    </row>
    <row r="153" spans="2:16">
      <c r="B153" s="731"/>
      <c r="C153" s="730"/>
      <c r="D153" s="730"/>
      <c r="E153" s="730"/>
      <c r="F153" s="766"/>
      <c r="H153" s="730"/>
      <c r="I153" s="730"/>
      <c r="J153" s="730"/>
      <c r="K153" s="730"/>
      <c r="M153" s="730"/>
      <c r="N153" s="730"/>
      <c r="O153" s="730"/>
      <c r="P153" s="730"/>
    </row>
    <row r="154" spans="2:16">
      <c r="H154" s="730"/>
      <c r="I154" s="730"/>
      <c r="J154" s="730"/>
      <c r="K154" s="730"/>
      <c r="M154" s="730"/>
      <c r="N154" s="730"/>
      <c r="O154" s="730"/>
      <c r="P154" s="730"/>
    </row>
    <row r="155" spans="2:16">
      <c r="H155" s="730"/>
      <c r="I155" s="730"/>
      <c r="J155" s="730"/>
      <c r="K155" s="730"/>
      <c r="M155" s="730"/>
      <c r="N155" s="730"/>
      <c r="O155" s="730"/>
      <c r="P155" s="730"/>
    </row>
    <row r="156" spans="2:16">
      <c r="H156" s="730"/>
      <c r="I156" s="730"/>
      <c r="J156" s="730"/>
      <c r="K156" s="730"/>
      <c r="M156" s="730"/>
      <c r="N156" s="730"/>
      <c r="O156" s="730"/>
      <c r="P156" s="730"/>
    </row>
    <row r="157" spans="2:16">
      <c r="H157" s="730"/>
      <c r="I157" s="730"/>
      <c r="J157" s="730"/>
      <c r="K157" s="730"/>
      <c r="M157" s="730"/>
      <c r="N157" s="730"/>
      <c r="O157" s="730"/>
      <c r="P157" s="730"/>
    </row>
    <row r="158" spans="2:16">
      <c r="H158" s="730"/>
      <c r="I158" s="730"/>
      <c r="J158" s="730"/>
      <c r="K158" s="730"/>
      <c r="M158" s="730"/>
      <c r="N158" s="730"/>
      <c r="O158" s="730"/>
      <c r="P158" s="730"/>
    </row>
    <row r="159" spans="2:16">
      <c r="H159" s="739" t="s">
        <v>26</v>
      </c>
      <c r="I159" s="740"/>
      <c r="J159" s="740"/>
      <c r="K159" s="736">
        <f>SUM(K137:K158)</f>
        <v>22.342399999999998</v>
      </c>
      <c r="M159" s="739" t="s">
        <v>26</v>
      </c>
      <c r="N159" s="740"/>
      <c r="O159" s="740"/>
      <c r="P159" s="737">
        <f>SUM(P137:P158)</f>
        <v>6.2782</v>
      </c>
    </row>
    <row r="163" spans="2:12" ht="21">
      <c r="B163" s="764" t="s">
        <v>802</v>
      </c>
    </row>
    <row r="164" spans="2:12">
      <c r="B164" s="770" t="s">
        <v>803</v>
      </c>
      <c r="C164" s="771"/>
      <c r="D164" s="771">
        <v>101125</v>
      </c>
      <c r="E164" s="771" t="s">
        <v>804</v>
      </c>
      <c r="F164" s="771"/>
      <c r="G164" s="771"/>
      <c r="H164" s="771"/>
      <c r="I164" s="771"/>
      <c r="J164" s="771"/>
      <c r="K164" s="772"/>
      <c r="L164" s="773"/>
    </row>
    <row r="165" spans="2:12" ht="43.2">
      <c r="B165" s="774"/>
      <c r="C165" s="775" t="s">
        <v>671</v>
      </c>
      <c r="D165" s="776"/>
      <c r="F165" s="777" t="s">
        <v>672</v>
      </c>
      <c r="G165" s="777" t="s">
        <v>674</v>
      </c>
      <c r="H165" s="777" t="s">
        <v>673</v>
      </c>
      <c r="I165" s="777" t="s">
        <v>672</v>
      </c>
      <c r="J165" s="777" t="s">
        <v>674</v>
      </c>
      <c r="K165" s="777" t="s">
        <v>673</v>
      </c>
    </row>
    <row r="166" spans="2:12">
      <c r="B166" s="778" t="s">
        <v>234</v>
      </c>
      <c r="C166" s="778">
        <v>2015</v>
      </c>
      <c r="D166" s="778">
        <v>2016</v>
      </c>
      <c r="E166" s="779">
        <v>2017</v>
      </c>
      <c r="F166" s="608">
        <v>2016</v>
      </c>
      <c r="G166" s="778">
        <v>2016</v>
      </c>
      <c r="H166" s="778">
        <v>2016</v>
      </c>
      <c r="I166" s="780">
        <v>2017</v>
      </c>
      <c r="J166" s="781">
        <v>2017</v>
      </c>
      <c r="K166" s="782">
        <v>2017</v>
      </c>
    </row>
    <row r="167" spans="2:12">
      <c r="B167" s="783"/>
      <c r="C167" s="774" t="s">
        <v>681</v>
      </c>
      <c r="D167" s="774" t="s">
        <v>682</v>
      </c>
      <c r="E167" s="776" t="s">
        <v>683</v>
      </c>
      <c r="F167" s="774" t="s">
        <v>805</v>
      </c>
      <c r="G167" s="774" t="s">
        <v>686</v>
      </c>
      <c r="H167" s="774" t="s">
        <v>806</v>
      </c>
      <c r="I167" s="774" t="s">
        <v>807</v>
      </c>
      <c r="J167" s="774" t="s">
        <v>808</v>
      </c>
      <c r="K167" s="774" t="s">
        <v>809</v>
      </c>
    </row>
    <row r="168" spans="2:12">
      <c r="B168" s="784" t="s">
        <v>810</v>
      </c>
      <c r="C168" s="783">
        <v>111.76</v>
      </c>
      <c r="D168" s="783">
        <v>111.76</v>
      </c>
      <c r="E168">
        <v>48.93</v>
      </c>
      <c r="F168" s="783">
        <f t="shared" ref="F168:F179" si="16">C168-D168</f>
        <v>0</v>
      </c>
      <c r="G168" s="783">
        <v>0.74</v>
      </c>
      <c r="H168" s="783">
        <f>F168*G168</f>
        <v>0</v>
      </c>
      <c r="I168" s="783">
        <f t="shared" ref="I168:I179" si="17">C168-E168</f>
        <v>62.830000000000005</v>
      </c>
      <c r="J168">
        <v>0.74</v>
      </c>
      <c r="K168" s="785">
        <f>I168*J168</f>
        <v>46.494200000000006</v>
      </c>
    </row>
    <row r="169" spans="2:12">
      <c r="B169" s="784" t="s">
        <v>811</v>
      </c>
      <c r="C169" s="783">
        <v>111.76</v>
      </c>
      <c r="D169" s="783">
        <v>111.76</v>
      </c>
      <c r="E169">
        <v>48.93</v>
      </c>
      <c r="F169" s="783">
        <f t="shared" si="16"/>
        <v>0</v>
      </c>
      <c r="G169" s="783">
        <v>0.74</v>
      </c>
      <c r="H169" s="783">
        <f t="shared" ref="H169:H179" si="18">F169*G169</f>
        <v>0</v>
      </c>
      <c r="I169" s="783">
        <f t="shared" si="17"/>
        <v>62.830000000000005</v>
      </c>
      <c r="J169">
        <v>0.74</v>
      </c>
      <c r="K169" s="785">
        <f t="shared" ref="K169:K179" si="19">I169*J169</f>
        <v>46.494200000000006</v>
      </c>
    </row>
    <row r="170" spans="2:12">
      <c r="B170" s="784" t="s">
        <v>812</v>
      </c>
      <c r="C170" s="783">
        <v>111.76</v>
      </c>
      <c r="D170" s="783">
        <v>111.76</v>
      </c>
      <c r="E170">
        <v>48.93</v>
      </c>
      <c r="F170" s="783">
        <f t="shared" si="16"/>
        <v>0</v>
      </c>
      <c r="G170" s="783">
        <v>0.74</v>
      </c>
      <c r="H170" s="783">
        <f t="shared" si="18"/>
        <v>0</v>
      </c>
      <c r="I170" s="783">
        <f t="shared" si="17"/>
        <v>62.830000000000005</v>
      </c>
      <c r="J170">
        <v>0.74</v>
      </c>
      <c r="K170" s="785">
        <f t="shared" si="19"/>
        <v>46.494200000000006</v>
      </c>
    </row>
    <row r="171" spans="2:12">
      <c r="B171" s="784" t="s">
        <v>813</v>
      </c>
      <c r="C171" s="783">
        <v>111.76</v>
      </c>
      <c r="D171" s="783">
        <v>48.93</v>
      </c>
      <c r="E171">
        <v>48.93</v>
      </c>
      <c r="F171" s="783">
        <f t="shared" si="16"/>
        <v>62.830000000000005</v>
      </c>
      <c r="G171" s="783">
        <v>0.74</v>
      </c>
      <c r="H171" s="785">
        <f t="shared" si="18"/>
        <v>46.494200000000006</v>
      </c>
      <c r="I171" s="783">
        <f t="shared" si="17"/>
        <v>62.830000000000005</v>
      </c>
      <c r="J171">
        <v>0.74</v>
      </c>
      <c r="K171" s="785">
        <f t="shared" si="19"/>
        <v>46.494200000000006</v>
      </c>
    </row>
    <row r="172" spans="2:12">
      <c r="B172" s="784" t="s">
        <v>814</v>
      </c>
      <c r="C172" s="783">
        <v>111.76</v>
      </c>
      <c r="D172" s="783">
        <v>48.93</v>
      </c>
      <c r="E172">
        <v>48.93</v>
      </c>
      <c r="F172" s="783">
        <f t="shared" si="16"/>
        <v>62.830000000000005</v>
      </c>
      <c r="G172" s="783">
        <v>0.74</v>
      </c>
      <c r="H172" s="785">
        <f t="shared" si="18"/>
        <v>46.494200000000006</v>
      </c>
      <c r="I172" s="783">
        <f t="shared" si="17"/>
        <v>62.830000000000005</v>
      </c>
      <c r="J172">
        <v>0.74</v>
      </c>
      <c r="K172" s="785">
        <f t="shared" si="19"/>
        <v>46.494200000000006</v>
      </c>
    </row>
    <row r="173" spans="2:12">
      <c r="B173" s="784" t="s">
        <v>815</v>
      </c>
      <c r="C173" s="783">
        <v>111.76</v>
      </c>
      <c r="D173" s="783">
        <v>48.93</v>
      </c>
      <c r="E173">
        <v>48.93</v>
      </c>
      <c r="F173" s="783">
        <f t="shared" si="16"/>
        <v>62.830000000000005</v>
      </c>
      <c r="G173" s="783">
        <v>0.74</v>
      </c>
      <c r="H173" s="785">
        <f t="shared" si="18"/>
        <v>46.494200000000006</v>
      </c>
      <c r="I173" s="783">
        <f t="shared" si="17"/>
        <v>62.830000000000005</v>
      </c>
      <c r="J173">
        <v>0.74</v>
      </c>
      <c r="K173" s="785">
        <f t="shared" si="19"/>
        <v>46.494200000000006</v>
      </c>
    </row>
    <row r="174" spans="2:12">
      <c r="B174" s="784" t="s">
        <v>816</v>
      </c>
      <c r="C174" s="783">
        <v>111.76</v>
      </c>
      <c r="D174" s="783">
        <v>48.93</v>
      </c>
      <c r="E174">
        <v>48.93</v>
      </c>
      <c r="F174" s="783">
        <f t="shared" si="16"/>
        <v>62.830000000000005</v>
      </c>
      <c r="G174" s="783">
        <v>0.74</v>
      </c>
      <c r="H174" s="785">
        <f t="shared" si="18"/>
        <v>46.494200000000006</v>
      </c>
      <c r="I174" s="783">
        <f t="shared" si="17"/>
        <v>62.830000000000005</v>
      </c>
      <c r="J174">
        <v>0.74</v>
      </c>
      <c r="K174" s="785">
        <f t="shared" si="19"/>
        <v>46.494200000000006</v>
      </c>
    </row>
    <row r="175" spans="2:12">
      <c r="B175" s="784" t="s">
        <v>817</v>
      </c>
      <c r="C175" s="783">
        <v>111.76</v>
      </c>
      <c r="D175" s="783">
        <v>48.93</v>
      </c>
      <c r="E175">
        <v>48.93</v>
      </c>
      <c r="F175" s="783">
        <f t="shared" si="16"/>
        <v>62.830000000000005</v>
      </c>
      <c r="G175" s="783">
        <v>0.74</v>
      </c>
      <c r="H175" s="785">
        <f t="shared" si="18"/>
        <v>46.494200000000006</v>
      </c>
      <c r="I175" s="783">
        <f t="shared" si="17"/>
        <v>62.830000000000005</v>
      </c>
      <c r="J175">
        <v>0.74</v>
      </c>
      <c r="K175" s="785">
        <f t="shared" si="19"/>
        <v>46.494200000000006</v>
      </c>
    </row>
    <row r="176" spans="2:12">
      <c r="B176" s="784" t="s">
        <v>818</v>
      </c>
      <c r="C176" s="783">
        <v>111.76</v>
      </c>
      <c r="D176" s="783">
        <v>48.93</v>
      </c>
      <c r="E176">
        <v>48.93</v>
      </c>
      <c r="F176" s="783">
        <f t="shared" si="16"/>
        <v>62.830000000000005</v>
      </c>
      <c r="G176" s="783">
        <v>0.74</v>
      </c>
      <c r="H176" s="785">
        <f t="shared" si="18"/>
        <v>46.494200000000006</v>
      </c>
      <c r="I176" s="783">
        <f t="shared" si="17"/>
        <v>62.830000000000005</v>
      </c>
      <c r="J176">
        <v>0.74</v>
      </c>
      <c r="K176" s="785">
        <f t="shared" si="19"/>
        <v>46.494200000000006</v>
      </c>
    </row>
    <row r="177" spans="2:16">
      <c r="B177" s="784" t="s">
        <v>819</v>
      </c>
      <c r="C177" s="783">
        <v>111.76</v>
      </c>
      <c r="D177" s="783">
        <v>48.93</v>
      </c>
      <c r="E177">
        <v>48.93</v>
      </c>
      <c r="F177" s="783">
        <f t="shared" si="16"/>
        <v>62.830000000000005</v>
      </c>
      <c r="G177" s="783">
        <v>0.74</v>
      </c>
      <c r="H177" s="785">
        <f t="shared" si="18"/>
        <v>46.494200000000006</v>
      </c>
      <c r="I177" s="783">
        <f t="shared" si="17"/>
        <v>62.830000000000005</v>
      </c>
      <c r="J177">
        <v>0.74</v>
      </c>
      <c r="K177" s="785">
        <f t="shared" si="19"/>
        <v>46.494200000000006</v>
      </c>
    </row>
    <row r="178" spans="2:16">
      <c r="B178" s="784" t="s">
        <v>820</v>
      </c>
      <c r="C178" s="783">
        <v>111.76</v>
      </c>
      <c r="D178" s="783">
        <v>48.93</v>
      </c>
      <c r="E178">
        <v>48.93</v>
      </c>
      <c r="F178" s="783">
        <f t="shared" si="16"/>
        <v>62.830000000000005</v>
      </c>
      <c r="G178" s="783">
        <v>0.74</v>
      </c>
      <c r="H178" s="785">
        <f t="shared" si="18"/>
        <v>46.494200000000006</v>
      </c>
      <c r="I178" s="783">
        <f t="shared" si="17"/>
        <v>62.830000000000005</v>
      </c>
      <c r="J178">
        <v>0.74</v>
      </c>
      <c r="K178" s="785">
        <f t="shared" si="19"/>
        <v>46.494200000000006</v>
      </c>
    </row>
    <row r="179" spans="2:16">
      <c r="B179" s="784" t="s">
        <v>821</v>
      </c>
      <c r="C179" s="783">
        <v>111.76</v>
      </c>
      <c r="D179" s="783">
        <v>48.93</v>
      </c>
      <c r="E179">
        <v>48.93</v>
      </c>
      <c r="F179" s="783">
        <f t="shared" si="16"/>
        <v>62.830000000000005</v>
      </c>
      <c r="G179" s="783">
        <v>0.74</v>
      </c>
      <c r="H179" s="785">
        <f t="shared" si="18"/>
        <v>46.494200000000006</v>
      </c>
      <c r="I179" s="783">
        <f t="shared" si="17"/>
        <v>62.830000000000005</v>
      </c>
      <c r="J179">
        <v>0.74</v>
      </c>
      <c r="K179" s="785">
        <f t="shared" si="19"/>
        <v>46.494200000000006</v>
      </c>
    </row>
    <row r="180" spans="2:16">
      <c r="B180" s="783"/>
      <c r="C180" s="786"/>
      <c r="D180" s="786"/>
      <c r="E180" s="787"/>
      <c r="F180" s="786"/>
      <c r="G180" s="783"/>
      <c r="H180" s="786"/>
      <c r="I180" s="786"/>
      <c r="J180"/>
      <c r="K180" s="786"/>
    </row>
    <row r="181" spans="2:16">
      <c r="B181" s="788" t="s">
        <v>26</v>
      </c>
      <c r="C181" s="789">
        <f>SUM(C168:C180)</f>
        <v>1341.1200000000001</v>
      </c>
      <c r="D181" s="789">
        <f>SUM(D168:D180)</f>
        <v>775.64999999999975</v>
      </c>
      <c r="E181" s="790">
        <f>SUM(E168:E180)</f>
        <v>587.16</v>
      </c>
      <c r="F181" s="789">
        <f>SUM(F168:F180)</f>
        <v>565.47</v>
      </c>
      <c r="G181" s="789"/>
      <c r="H181" s="791">
        <f>SUM(H168:H180)</f>
        <v>418.44780000000003</v>
      </c>
      <c r="I181" s="789">
        <f>SUM(I168:I180)</f>
        <v>753.96000000000015</v>
      </c>
      <c r="J181" s="790"/>
      <c r="K181" s="792">
        <f>SUM(K168:K180)</f>
        <v>557.93039999999996</v>
      </c>
    </row>
    <row r="182" spans="2:16">
      <c r="H182" s="8" t="s">
        <v>822</v>
      </c>
      <c r="K182" s="8" t="s">
        <v>823</v>
      </c>
    </row>
    <row r="185" spans="2:16" ht="21">
      <c r="B185" s="764" t="s">
        <v>824</v>
      </c>
    </row>
    <row r="186" spans="2:16">
      <c r="B186" s="860" t="s">
        <v>670</v>
      </c>
      <c r="C186" s="861"/>
      <c r="D186" s="861"/>
      <c r="E186" s="861"/>
      <c r="F186" s="862"/>
      <c r="H186" s="12" t="s">
        <v>678</v>
      </c>
      <c r="J186" s="12">
        <v>2015</v>
      </c>
      <c r="M186" s="12" t="s">
        <v>679</v>
      </c>
      <c r="O186" s="12" t="s">
        <v>825</v>
      </c>
    </row>
    <row r="187" spans="2:16" ht="43.2">
      <c r="B187" s="741" t="s">
        <v>62</v>
      </c>
      <c r="C187" s="741" t="s">
        <v>671</v>
      </c>
      <c r="D187" s="741" t="s">
        <v>672</v>
      </c>
      <c r="E187" s="741" t="s">
        <v>674</v>
      </c>
      <c r="F187" s="741" t="s">
        <v>673</v>
      </c>
      <c r="H187" s="741" t="s">
        <v>675</v>
      </c>
      <c r="I187" s="741" t="s">
        <v>676</v>
      </c>
      <c r="J187" s="741" t="s">
        <v>677</v>
      </c>
      <c r="K187" s="741" t="s">
        <v>671</v>
      </c>
      <c r="M187" s="741" t="s">
        <v>675</v>
      </c>
      <c r="N187" s="741" t="s">
        <v>676</v>
      </c>
      <c r="O187" s="741" t="s">
        <v>677</v>
      </c>
      <c r="P187" s="741" t="s">
        <v>671</v>
      </c>
    </row>
    <row r="188" spans="2:16" ht="15.6">
      <c r="B188" s="741"/>
      <c r="C188" s="741" t="s">
        <v>681</v>
      </c>
      <c r="D188" s="741" t="s">
        <v>682</v>
      </c>
      <c r="E188" s="741" t="s">
        <v>683</v>
      </c>
      <c r="F188" s="741" t="s">
        <v>684</v>
      </c>
      <c r="H188" s="741"/>
      <c r="I188" s="741" t="s">
        <v>685</v>
      </c>
      <c r="J188" s="741" t="s">
        <v>686</v>
      </c>
      <c r="K188" s="741" t="s">
        <v>687</v>
      </c>
      <c r="M188" s="741"/>
      <c r="N188" s="741" t="s">
        <v>688</v>
      </c>
      <c r="O188" s="741" t="s">
        <v>689</v>
      </c>
      <c r="P188" s="741" t="s">
        <v>690</v>
      </c>
    </row>
    <row r="189" spans="2:16">
      <c r="B189" s="731">
        <v>42736</v>
      </c>
      <c r="C189" s="736">
        <f>K211</f>
        <v>111.76</v>
      </c>
      <c r="D189" s="767"/>
      <c r="E189" s="730">
        <f>E190</f>
        <v>0.74</v>
      </c>
      <c r="F189" s="769">
        <f>D189*E189</f>
        <v>0</v>
      </c>
      <c r="H189" s="730" t="s">
        <v>796</v>
      </c>
      <c r="I189" s="730">
        <v>9.6000000000000002E-2</v>
      </c>
      <c r="J189" s="730">
        <v>16</v>
      </c>
      <c r="K189" s="730">
        <f>I189*J189</f>
        <v>1.536</v>
      </c>
      <c r="M189" s="730" t="s">
        <v>796</v>
      </c>
      <c r="N189" s="730">
        <v>9.6000000000000002E-2</v>
      </c>
      <c r="O189" s="730">
        <v>16</v>
      </c>
      <c r="P189" s="730">
        <f>N189*O189</f>
        <v>1.536</v>
      </c>
    </row>
    <row r="190" spans="2:16">
      <c r="B190" s="731">
        <v>42767</v>
      </c>
      <c r="C190" s="737">
        <f>P211</f>
        <v>48.93</v>
      </c>
      <c r="D190" s="767"/>
      <c r="E190" s="730">
        <v>0.74</v>
      </c>
      <c r="F190" s="769">
        <f>D190*E190</f>
        <v>0</v>
      </c>
      <c r="H190" s="730" t="s">
        <v>796</v>
      </c>
      <c r="I190" s="730">
        <v>0.13200000000000001</v>
      </c>
      <c r="J190" s="730">
        <v>185</v>
      </c>
      <c r="K190" s="730">
        <f t="shared" ref="K190:K197" si="20">I190*J190</f>
        <v>24.42</v>
      </c>
      <c r="M190" s="730" t="s">
        <v>796</v>
      </c>
      <c r="N190" s="730">
        <v>0.192</v>
      </c>
      <c r="O190" s="730">
        <v>87</v>
      </c>
      <c r="P190" s="730">
        <f t="shared" ref="P190:P201" si="21">N190*O190</f>
        <v>16.704000000000001</v>
      </c>
    </row>
    <row r="191" spans="2:16">
      <c r="B191" s="731">
        <v>42795</v>
      </c>
      <c r="C191" s="730"/>
      <c r="D191" s="767"/>
      <c r="E191" s="730">
        <f>E190</f>
        <v>0.74</v>
      </c>
      <c r="F191" s="769">
        <f>D191*E191</f>
        <v>0</v>
      </c>
      <c r="H191" s="730" t="s">
        <v>796</v>
      </c>
      <c r="I191" s="730">
        <v>0.192</v>
      </c>
      <c r="J191" s="730">
        <v>274</v>
      </c>
      <c r="K191" s="730">
        <f t="shared" si="20"/>
        <v>52.608000000000004</v>
      </c>
      <c r="M191" s="730" t="s">
        <v>796</v>
      </c>
      <c r="N191" s="730">
        <v>0.30599999999999999</v>
      </c>
      <c r="O191" s="730">
        <v>3</v>
      </c>
      <c r="P191" s="730">
        <f t="shared" si="21"/>
        <v>0.91799999999999993</v>
      </c>
    </row>
    <row r="192" spans="2:16">
      <c r="B192" s="731">
        <v>42826</v>
      </c>
      <c r="C192" s="730"/>
      <c r="D192" s="767">
        <f>C189-C190</f>
        <v>62.830000000000005</v>
      </c>
      <c r="E192" s="730">
        <f t="shared" ref="E192:E200" si="22">E191</f>
        <v>0.74</v>
      </c>
      <c r="F192" s="769">
        <f t="shared" ref="F192:F200" si="23">D192*E192</f>
        <v>46.494200000000006</v>
      </c>
      <c r="H192" s="730" t="s">
        <v>796</v>
      </c>
      <c r="I192" s="730">
        <v>0.30599999999999999</v>
      </c>
      <c r="J192" s="730">
        <v>100</v>
      </c>
      <c r="K192" s="730">
        <f t="shared" si="20"/>
        <v>30.599999999999998</v>
      </c>
      <c r="M192" s="730" t="s">
        <v>796</v>
      </c>
      <c r="N192" s="730">
        <v>0.245</v>
      </c>
      <c r="O192" s="730">
        <v>6</v>
      </c>
      <c r="P192" s="730">
        <f t="shared" si="21"/>
        <v>1.47</v>
      </c>
    </row>
    <row r="193" spans="2:16">
      <c r="B193" s="731">
        <v>42856</v>
      </c>
      <c r="C193" s="730"/>
      <c r="D193" s="767">
        <f t="shared" ref="D193:D200" si="24">D192</f>
        <v>62.830000000000005</v>
      </c>
      <c r="E193" s="730">
        <f t="shared" si="22"/>
        <v>0.74</v>
      </c>
      <c r="F193" s="769">
        <f t="shared" si="23"/>
        <v>46.494200000000006</v>
      </c>
      <c r="H193" s="730" t="s">
        <v>796</v>
      </c>
      <c r="I193" s="730">
        <v>0.245</v>
      </c>
      <c r="J193" s="730">
        <v>6</v>
      </c>
      <c r="K193" s="730">
        <f t="shared" si="20"/>
        <v>1.47</v>
      </c>
      <c r="M193" s="730" t="s">
        <v>796</v>
      </c>
      <c r="N193" s="730">
        <v>0.29499999999999998</v>
      </c>
      <c r="O193" s="730">
        <v>2</v>
      </c>
      <c r="P193" s="730">
        <f t="shared" si="21"/>
        <v>0.59</v>
      </c>
    </row>
    <row r="194" spans="2:16">
      <c r="B194" s="731">
        <v>42887</v>
      </c>
      <c r="C194" s="730"/>
      <c r="D194" s="767">
        <f t="shared" si="24"/>
        <v>62.830000000000005</v>
      </c>
      <c r="E194" s="730">
        <f t="shared" si="22"/>
        <v>0.74</v>
      </c>
      <c r="F194" s="769">
        <f t="shared" si="23"/>
        <v>46.494200000000006</v>
      </c>
      <c r="H194" s="730" t="s">
        <v>796</v>
      </c>
      <c r="I194" s="730">
        <v>0.29499999999999998</v>
      </c>
      <c r="J194" s="730">
        <v>2</v>
      </c>
      <c r="K194" s="730">
        <f t="shared" si="20"/>
        <v>0.59</v>
      </c>
      <c r="M194" s="730" t="s">
        <v>797</v>
      </c>
      <c r="N194" s="730">
        <v>7.9400000000000012E-2</v>
      </c>
      <c r="O194" s="730">
        <v>1</v>
      </c>
      <c r="P194" s="730">
        <f t="shared" si="21"/>
        <v>7.9400000000000012E-2</v>
      </c>
    </row>
    <row r="195" spans="2:16">
      <c r="B195" s="731">
        <v>42917</v>
      </c>
      <c r="C195" s="730"/>
      <c r="D195" s="767">
        <f t="shared" si="24"/>
        <v>62.830000000000005</v>
      </c>
      <c r="E195" s="730">
        <f t="shared" si="22"/>
        <v>0.74</v>
      </c>
      <c r="F195" s="769">
        <f t="shared" si="23"/>
        <v>46.494200000000006</v>
      </c>
      <c r="H195" s="730" t="s">
        <v>797</v>
      </c>
      <c r="I195" s="730">
        <v>7.9400000000000012E-2</v>
      </c>
      <c r="J195" s="730">
        <v>1</v>
      </c>
      <c r="K195" s="730">
        <f t="shared" si="20"/>
        <v>7.9400000000000012E-2</v>
      </c>
      <c r="M195" s="730" t="s">
        <v>798</v>
      </c>
      <c r="N195" s="730">
        <v>4.2999999999999997E-2</v>
      </c>
      <c r="O195" s="730">
        <v>235</v>
      </c>
      <c r="P195" s="730">
        <f t="shared" si="21"/>
        <v>10.104999999999999</v>
      </c>
    </row>
    <row r="196" spans="2:16">
      <c r="B196" s="731">
        <v>42948</v>
      </c>
      <c r="C196" s="730"/>
      <c r="D196" s="767">
        <f t="shared" si="24"/>
        <v>62.830000000000005</v>
      </c>
      <c r="E196" s="730">
        <f t="shared" si="22"/>
        <v>0.74</v>
      </c>
      <c r="F196" s="769">
        <f t="shared" si="23"/>
        <v>46.494200000000006</v>
      </c>
      <c r="H196" s="730" t="s">
        <v>797</v>
      </c>
      <c r="I196" s="730">
        <v>0.1002</v>
      </c>
      <c r="J196" s="730">
        <v>3</v>
      </c>
      <c r="K196" s="730">
        <f t="shared" si="20"/>
        <v>0.30059999999999998</v>
      </c>
      <c r="M196" s="730" t="s">
        <v>798</v>
      </c>
      <c r="N196" s="730">
        <v>5.6000000000000001E-2</v>
      </c>
      <c r="O196" s="730">
        <v>127</v>
      </c>
      <c r="P196" s="730">
        <f t="shared" si="21"/>
        <v>7.1120000000000001</v>
      </c>
    </row>
    <row r="197" spans="2:16">
      <c r="B197" s="731">
        <v>42979</v>
      </c>
      <c r="C197" s="730"/>
      <c r="D197" s="767">
        <f t="shared" si="24"/>
        <v>62.830000000000005</v>
      </c>
      <c r="E197" s="730">
        <f t="shared" si="22"/>
        <v>0.74</v>
      </c>
      <c r="F197" s="769">
        <f t="shared" si="23"/>
        <v>46.494200000000006</v>
      </c>
      <c r="H197" s="730" t="s">
        <v>797</v>
      </c>
      <c r="I197" s="730">
        <v>0.15340000000000001</v>
      </c>
      <c r="J197" s="730">
        <v>1</v>
      </c>
      <c r="K197" s="730">
        <f t="shared" si="20"/>
        <v>0.15340000000000001</v>
      </c>
      <c r="M197" s="730" t="s">
        <v>798</v>
      </c>
      <c r="N197" s="730">
        <v>7.2999999999999995E-2</v>
      </c>
      <c r="O197" s="730">
        <v>52</v>
      </c>
      <c r="P197" s="730">
        <f t="shared" si="21"/>
        <v>3.7959999999999998</v>
      </c>
    </row>
    <row r="198" spans="2:16">
      <c r="B198" s="731">
        <v>43009</v>
      </c>
      <c r="C198" s="730"/>
      <c r="D198" s="767">
        <f t="shared" si="24"/>
        <v>62.830000000000005</v>
      </c>
      <c r="E198" s="730">
        <f t="shared" si="22"/>
        <v>0.74</v>
      </c>
      <c r="F198" s="769">
        <f t="shared" si="23"/>
        <v>46.494200000000006</v>
      </c>
      <c r="H198" s="730"/>
      <c r="I198" s="730"/>
      <c r="J198" s="730"/>
      <c r="K198" s="730"/>
      <c r="M198" s="730" t="s">
        <v>798</v>
      </c>
      <c r="N198" s="730">
        <v>0.10100000000000001</v>
      </c>
      <c r="O198" s="730">
        <v>8</v>
      </c>
      <c r="P198" s="730">
        <f t="shared" si="21"/>
        <v>0.80800000000000005</v>
      </c>
    </row>
    <row r="199" spans="2:16">
      <c r="B199" s="731">
        <v>43040</v>
      </c>
      <c r="C199" s="730"/>
      <c r="D199" s="767">
        <f t="shared" si="24"/>
        <v>62.830000000000005</v>
      </c>
      <c r="E199" s="730">
        <f t="shared" si="22"/>
        <v>0.74</v>
      </c>
      <c r="F199" s="769">
        <f t="shared" si="23"/>
        <v>46.494200000000006</v>
      </c>
      <c r="H199" s="730"/>
      <c r="I199" s="730"/>
      <c r="J199" s="730"/>
      <c r="K199" s="730"/>
      <c r="M199" s="730" t="s">
        <v>798</v>
      </c>
      <c r="N199" s="730">
        <v>0.112</v>
      </c>
      <c r="O199" s="730">
        <v>48</v>
      </c>
      <c r="P199" s="730">
        <f t="shared" si="21"/>
        <v>5.3760000000000003</v>
      </c>
    </row>
    <row r="200" spans="2:16">
      <c r="B200" s="731">
        <v>43070</v>
      </c>
      <c r="C200" s="730"/>
      <c r="D200" s="767">
        <f t="shared" si="24"/>
        <v>62.830000000000005</v>
      </c>
      <c r="E200" s="730">
        <f t="shared" si="22"/>
        <v>0.74</v>
      </c>
      <c r="F200" s="769">
        <f t="shared" si="23"/>
        <v>46.494200000000006</v>
      </c>
      <c r="H200" s="730"/>
      <c r="I200" s="730"/>
      <c r="J200" s="730"/>
      <c r="K200" s="730"/>
      <c r="M200" s="730" t="s">
        <v>798</v>
      </c>
      <c r="N200" s="730">
        <v>0.16800000000000001</v>
      </c>
      <c r="O200" s="730">
        <v>2</v>
      </c>
      <c r="P200" s="730">
        <f t="shared" si="21"/>
        <v>0.33600000000000002</v>
      </c>
    </row>
    <row r="201" spans="2:16">
      <c r="B201" s="739" t="s">
        <v>26</v>
      </c>
      <c r="C201" s="740"/>
      <c r="D201" s="740"/>
      <c r="E201" s="740"/>
      <c r="F201" s="768">
        <f>SUM(F189:F200)</f>
        <v>418.44780000000003</v>
      </c>
      <c r="H201" s="730"/>
      <c r="I201" s="730"/>
      <c r="J201" s="730"/>
      <c r="K201" s="730"/>
      <c r="M201" s="730" t="s">
        <v>798</v>
      </c>
      <c r="N201" s="730">
        <v>0.1</v>
      </c>
      <c r="O201" s="730">
        <v>1</v>
      </c>
      <c r="P201" s="730">
        <f t="shared" si="21"/>
        <v>0.1</v>
      </c>
    </row>
    <row r="202" spans="2:16">
      <c r="B202" s="731" t="s">
        <v>693</v>
      </c>
      <c r="C202" s="730"/>
      <c r="D202" s="730"/>
      <c r="E202" s="730"/>
      <c r="F202" s="730"/>
      <c r="H202" s="730"/>
      <c r="I202" s="730"/>
      <c r="J202" s="730"/>
      <c r="K202" s="730"/>
      <c r="M202" s="730"/>
      <c r="N202" s="730"/>
      <c r="O202" s="730"/>
      <c r="P202" s="730"/>
    </row>
    <row r="203" spans="2:16">
      <c r="B203" s="731" t="s">
        <v>693</v>
      </c>
      <c r="C203" s="730"/>
      <c r="D203" s="730"/>
      <c r="E203" s="730"/>
      <c r="F203" s="730"/>
      <c r="H203" s="730"/>
      <c r="I203" s="730"/>
      <c r="J203" s="730"/>
      <c r="K203" s="730"/>
      <c r="M203" s="730"/>
      <c r="N203" s="730"/>
      <c r="O203" s="730"/>
      <c r="P203" s="730"/>
    </row>
    <row r="204" spans="2:16">
      <c r="B204" s="731" t="s">
        <v>693</v>
      </c>
      <c r="C204" s="730"/>
      <c r="D204" s="730"/>
      <c r="E204" s="730"/>
      <c r="F204" s="730"/>
      <c r="H204" s="730"/>
      <c r="I204" s="730"/>
      <c r="J204" s="730"/>
      <c r="K204" s="730"/>
      <c r="M204" s="730"/>
      <c r="N204" s="730"/>
      <c r="O204" s="730"/>
      <c r="P204" s="730"/>
    </row>
    <row r="205" spans="2:16">
      <c r="B205" s="731" t="s">
        <v>693</v>
      </c>
      <c r="C205" s="730"/>
      <c r="D205" s="730"/>
      <c r="E205" s="730"/>
      <c r="F205" s="730"/>
      <c r="H205" s="730"/>
      <c r="I205" s="730"/>
      <c r="J205" s="730"/>
      <c r="K205" s="730"/>
      <c r="M205" s="730"/>
      <c r="N205" s="730"/>
      <c r="O205" s="730"/>
      <c r="P205" s="730"/>
    </row>
    <row r="206" spans="2:16">
      <c r="H206" s="730"/>
      <c r="I206" s="730"/>
      <c r="J206" s="730"/>
      <c r="K206" s="730"/>
      <c r="M206" s="730"/>
      <c r="N206" s="730"/>
      <c r="O206" s="730"/>
      <c r="P206" s="730"/>
    </row>
    <row r="207" spans="2:16">
      <c r="H207" s="730"/>
      <c r="I207" s="730"/>
      <c r="J207" s="730"/>
      <c r="K207" s="730"/>
      <c r="M207" s="730"/>
      <c r="N207" s="730"/>
      <c r="O207" s="730"/>
      <c r="P207" s="730"/>
    </row>
    <row r="208" spans="2:16">
      <c r="H208" s="730"/>
      <c r="I208" s="730"/>
      <c r="J208" s="730"/>
      <c r="K208" s="730"/>
      <c r="M208" s="730"/>
      <c r="N208" s="730"/>
      <c r="O208" s="730"/>
      <c r="P208" s="730"/>
    </row>
    <row r="209" spans="8:16">
      <c r="H209" s="730"/>
      <c r="I209" s="730"/>
      <c r="J209" s="730"/>
      <c r="K209" s="730"/>
      <c r="M209" s="730"/>
      <c r="N209" s="730"/>
      <c r="O209" s="730"/>
      <c r="P209" s="730"/>
    </row>
    <row r="210" spans="8:16">
      <c r="H210" s="730"/>
      <c r="I210" s="730"/>
      <c r="J210" s="730"/>
      <c r="K210" s="730"/>
      <c r="M210" s="730"/>
      <c r="N210" s="730"/>
      <c r="O210" s="730"/>
      <c r="P210" s="730"/>
    </row>
    <row r="211" spans="8:16">
      <c r="H211" s="739" t="s">
        <v>26</v>
      </c>
      <c r="I211" s="740"/>
      <c r="J211" s="740"/>
      <c r="K211" s="736">
        <f>ROUND(SUM(K189:K210),2)</f>
        <v>111.76</v>
      </c>
      <c r="M211" s="739" t="s">
        <v>26</v>
      </c>
      <c r="N211" s="740"/>
      <c r="O211" s="740"/>
      <c r="P211" s="736">
        <f>ROUND(SUM(P189:P210),2)</f>
        <v>48.93</v>
      </c>
    </row>
  </sheetData>
  <mergeCells count="7">
    <mergeCell ref="B134:F134"/>
    <mergeCell ref="B186:F186"/>
    <mergeCell ref="B45:F45"/>
    <mergeCell ref="B18:U18"/>
    <mergeCell ref="B21:F21"/>
    <mergeCell ref="B74:F74"/>
    <mergeCell ref="B103:F103"/>
  </mergeCells>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56" activePane="bottomLeft" state="frozen"/>
      <selection pane="bottomLeft" activeCell="A43" sqref="A43"/>
    </sheetView>
  </sheetViews>
  <sheetFormatPr defaultColWidth="9" defaultRowHeight="14.4"/>
  <cols>
    <col min="1" max="1" width="9" style="12"/>
    <col min="2" max="2" width="37" style="693" customWidth="1"/>
    <col min="3" max="3" width="9" style="10"/>
    <col min="4" max="16384" width="9" style="12"/>
  </cols>
  <sheetData>
    <row r="16" spans="2:21" ht="26.25" customHeight="1">
      <c r="B16" s="694" t="s">
        <v>561</v>
      </c>
      <c r="C16" s="800" t="s">
        <v>505</v>
      </c>
      <c r="D16" s="801"/>
      <c r="E16" s="801"/>
      <c r="F16" s="801"/>
      <c r="G16" s="801"/>
      <c r="H16" s="801"/>
      <c r="I16" s="801"/>
      <c r="J16" s="801"/>
      <c r="K16" s="801"/>
      <c r="L16" s="801"/>
      <c r="M16" s="801"/>
      <c r="N16" s="801"/>
      <c r="O16" s="801"/>
      <c r="P16" s="801"/>
      <c r="Q16" s="801"/>
      <c r="R16" s="801"/>
      <c r="S16" s="801"/>
      <c r="T16" s="801"/>
      <c r="U16" s="801"/>
    </row>
    <row r="17" spans="2:21" ht="55.5" customHeight="1">
      <c r="B17" s="695" t="s">
        <v>626</v>
      </c>
      <c r="C17" s="802" t="s">
        <v>717</v>
      </c>
      <c r="D17" s="802"/>
      <c r="E17" s="802"/>
      <c r="F17" s="802"/>
      <c r="G17" s="802"/>
      <c r="H17" s="802"/>
      <c r="I17" s="802"/>
      <c r="J17" s="802"/>
      <c r="K17" s="802"/>
      <c r="L17" s="802"/>
      <c r="M17" s="802"/>
      <c r="N17" s="802"/>
      <c r="O17" s="802"/>
      <c r="P17" s="802"/>
      <c r="Q17" s="802"/>
      <c r="R17" s="802"/>
      <c r="S17" s="802"/>
      <c r="T17" s="802"/>
      <c r="U17" s="803"/>
    </row>
    <row r="18" spans="2:21" ht="15.6">
      <c r="B18" s="696"/>
      <c r="C18" s="697"/>
      <c r="D18" s="698"/>
      <c r="E18" s="698"/>
      <c r="F18" s="698"/>
      <c r="G18" s="698"/>
      <c r="H18" s="698"/>
      <c r="I18" s="698"/>
      <c r="J18" s="698"/>
      <c r="K18" s="698"/>
      <c r="L18" s="698"/>
      <c r="M18" s="698"/>
      <c r="N18" s="698"/>
      <c r="O18" s="698"/>
      <c r="P18" s="698"/>
      <c r="Q18" s="698"/>
      <c r="R18" s="698"/>
      <c r="S18" s="698"/>
      <c r="T18" s="698"/>
      <c r="U18" s="699"/>
    </row>
    <row r="19" spans="2:21" ht="15.6">
      <c r="B19" s="696"/>
      <c r="C19" s="697" t="s">
        <v>630</v>
      </c>
      <c r="D19" s="698"/>
      <c r="E19" s="698"/>
      <c r="F19" s="698"/>
      <c r="G19" s="698"/>
      <c r="H19" s="698"/>
      <c r="I19" s="698"/>
      <c r="J19" s="698"/>
      <c r="K19" s="698"/>
      <c r="L19" s="698"/>
      <c r="M19" s="698"/>
      <c r="N19" s="698"/>
      <c r="O19" s="698"/>
      <c r="P19" s="698"/>
      <c r="Q19" s="698"/>
      <c r="R19" s="698"/>
      <c r="S19" s="698"/>
      <c r="T19" s="698"/>
      <c r="U19" s="699"/>
    </row>
    <row r="20" spans="2:21" ht="15.6">
      <c r="B20" s="696"/>
      <c r="C20" s="697"/>
      <c r="D20" s="698"/>
      <c r="E20" s="698"/>
      <c r="F20" s="698"/>
      <c r="G20" s="698"/>
      <c r="H20" s="698"/>
      <c r="I20" s="698"/>
      <c r="J20" s="698"/>
      <c r="K20" s="698"/>
      <c r="L20" s="698"/>
      <c r="M20" s="698"/>
      <c r="N20" s="698"/>
      <c r="O20" s="698"/>
      <c r="P20" s="698"/>
      <c r="Q20" s="698"/>
      <c r="R20" s="698"/>
      <c r="S20" s="698"/>
      <c r="T20" s="698"/>
      <c r="U20" s="699"/>
    </row>
    <row r="21" spans="2:21" ht="15.6">
      <c r="B21" s="696"/>
      <c r="C21" s="697" t="s">
        <v>627</v>
      </c>
      <c r="D21" s="698"/>
      <c r="E21" s="698"/>
      <c r="F21" s="698"/>
      <c r="G21" s="698"/>
      <c r="H21" s="698"/>
      <c r="I21" s="698"/>
      <c r="J21" s="698"/>
      <c r="K21" s="698"/>
      <c r="L21" s="698"/>
      <c r="M21" s="698"/>
      <c r="N21" s="698"/>
      <c r="O21" s="698"/>
      <c r="P21" s="698"/>
      <c r="Q21" s="698"/>
      <c r="R21" s="698"/>
      <c r="S21" s="698"/>
      <c r="T21" s="698"/>
      <c r="U21" s="699"/>
    </row>
    <row r="22" spans="2:21" ht="15.6">
      <c r="B22" s="696"/>
      <c r="C22" s="697"/>
      <c r="D22" s="698"/>
      <c r="E22" s="698"/>
      <c r="F22" s="698"/>
      <c r="G22" s="698"/>
      <c r="H22" s="698"/>
      <c r="I22" s="698"/>
      <c r="J22" s="698"/>
      <c r="K22" s="698"/>
      <c r="L22" s="698"/>
      <c r="M22" s="698"/>
      <c r="N22" s="698"/>
      <c r="O22" s="698"/>
      <c r="P22" s="698"/>
      <c r="Q22" s="698"/>
      <c r="R22" s="698"/>
      <c r="S22" s="698"/>
      <c r="T22" s="698"/>
      <c r="U22" s="699"/>
    </row>
    <row r="23" spans="2:21" ht="30" customHeight="1">
      <c r="B23" s="696"/>
      <c r="C23" s="799" t="s">
        <v>628</v>
      </c>
      <c r="D23" s="799"/>
      <c r="E23" s="799"/>
      <c r="F23" s="799"/>
      <c r="G23" s="799"/>
      <c r="H23" s="799"/>
      <c r="I23" s="799"/>
      <c r="J23" s="799"/>
      <c r="K23" s="799"/>
      <c r="L23" s="799"/>
      <c r="M23" s="799"/>
      <c r="N23" s="799"/>
      <c r="O23" s="799"/>
      <c r="P23" s="799"/>
      <c r="Q23" s="799"/>
      <c r="R23" s="799"/>
      <c r="S23" s="799"/>
      <c r="T23" s="698"/>
      <c r="U23" s="699"/>
    </row>
    <row r="24" spans="2:21" ht="15.6">
      <c r="B24" s="696"/>
      <c r="C24" s="697"/>
      <c r="D24" s="698"/>
      <c r="E24" s="698"/>
      <c r="F24" s="698"/>
      <c r="G24" s="698"/>
      <c r="H24" s="698"/>
      <c r="I24" s="698"/>
      <c r="J24" s="698"/>
      <c r="K24" s="698"/>
      <c r="L24" s="698"/>
      <c r="M24" s="698"/>
      <c r="N24" s="698"/>
      <c r="O24" s="698"/>
      <c r="P24" s="698"/>
      <c r="Q24" s="698"/>
      <c r="R24" s="698"/>
      <c r="S24" s="698"/>
      <c r="T24" s="698"/>
      <c r="U24" s="699"/>
    </row>
    <row r="25" spans="2:21" ht="15.6">
      <c r="B25" s="696"/>
      <c r="C25" s="697" t="s">
        <v>631</v>
      </c>
      <c r="D25" s="698"/>
      <c r="E25" s="698"/>
      <c r="F25" s="698"/>
      <c r="G25" s="698"/>
      <c r="H25" s="698"/>
      <c r="I25" s="698"/>
      <c r="J25" s="698"/>
      <c r="K25" s="698"/>
      <c r="L25" s="698"/>
      <c r="M25" s="698"/>
      <c r="N25" s="698"/>
      <c r="O25" s="698"/>
      <c r="P25" s="698"/>
      <c r="Q25" s="698"/>
      <c r="R25" s="698"/>
      <c r="S25" s="698"/>
      <c r="T25" s="698"/>
      <c r="U25" s="699"/>
    </row>
    <row r="26" spans="2:21" ht="15.6">
      <c r="B26" s="696"/>
      <c r="C26" s="697"/>
      <c r="D26" s="698"/>
      <c r="E26" s="698"/>
      <c r="F26" s="698"/>
      <c r="G26" s="698"/>
      <c r="H26" s="698"/>
      <c r="I26" s="698"/>
      <c r="J26" s="698"/>
      <c r="K26" s="698"/>
      <c r="L26" s="698"/>
      <c r="M26" s="698"/>
      <c r="N26" s="698"/>
      <c r="O26" s="698"/>
      <c r="P26" s="698"/>
      <c r="Q26" s="698"/>
      <c r="R26" s="698"/>
      <c r="S26" s="698"/>
      <c r="T26" s="698"/>
      <c r="U26" s="699"/>
    </row>
    <row r="27" spans="2:21" ht="31.5" customHeight="1">
      <c r="B27" s="696"/>
      <c r="C27" s="799" t="s">
        <v>629</v>
      </c>
      <c r="D27" s="799"/>
      <c r="E27" s="799"/>
      <c r="F27" s="799"/>
      <c r="G27" s="799"/>
      <c r="H27" s="799"/>
      <c r="I27" s="799"/>
      <c r="J27" s="799"/>
      <c r="K27" s="799"/>
      <c r="L27" s="799"/>
      <c r="M27" s="799"/>
      <c r="N27" s="799"/>
      <c r="O27" s="799"/>
      <c r="P27" s="799"/>
      <c r="Q27" s="799"/>
      <c r="R27" s="799"/>
      <c r="S27" s="799"/>
      <c r="T27" s="799"/>
      <c r="U27" s="804"/>
    </row>
    <row r="28" spans="2:21" ht="15.6">
      <c r="B28" s="696"/>
      <c r="C28" s="697"/>
      <c r="D28" s="698"/>
      <c r="E28" s="698"/>
      <c r="F28" s="698"/>
      <c r="G28" s="698"/>
      <c r="H28" s="698"/>
      <c r="I28" s="698"/>
      <c r="J28" s="698"/>
      <c r="K28" s="698"/>
      <c r="L28" s="698"/>
      <c r="M28" s="698"/>
      <c r="N28" s="698"/>
      <c r="O28" s="698"/>
      <c r="P28" s="698"/>
      <c r="Q28" s="698"/>
      <c r="R28" s="698"/>
      <c r="S28" s="698"/>
      <c r="T28" s="698"/>
      <c r="U28" s="699"/>
    </row>
    <row r="29" spans="2:21" ht="31.5" customHeight="1">
      <c r="B29" s="696"/>
      <c r="C29" s="799" t="s">
        <v>632</v>
      </c>
      <c r="D29" s="799"/>
      <c r="E29" s="799"/>
      <c r="F29" s="799"/>
      <c r="G29" s="799"/>
      <c r="H29" s="799"/>
      <c r="I29" s="799"/>
      <c r="J29" s="799"/>
      <c r="K29" s="799"/>
      <c r="L29" s="799"/>
      <c r="M29" s="799"/>
      <c r="N29" s="799"/>
      <c r="O29" s="799"/>
      <c r="P29" s="799"/>
      <c r="Q29" s="799"/>
      <c r="R29" s="799"/>
      <c r="S29" s="799"/>
      <c r="T29" s="799"/>
      <c r="U29" s="804"/>
    </row>
    <row r="30" spans="2:21" ht="15.6">
      <c r="B30" s="696"/>
      <c r="C30" s="697"/>
      <c r="D30" s="698"/>
      <c r="E30" s="698"/>
      <c r="F30" s="698"/>
      <c r="G30" s="698"/>
      <c r="H30" s="698"/>
      <c r="I30" s="698"/>
      <c r="J30" s="698"/>
      <c r="K30" s="698"/>
      <c r="L30" s="698"/>
      <c r="M30" s="698"/>
      <c r="N30" s="698"/>
      <c r="O30" s="698"/>
      <c r="P30" s="698"/>
      <c r="Q30" s="698"/>
      <c r="R30" s="698"/>
      <c r="S30" s="698"/>
      <c r="T30" s="698"/>
      <c r="U30" s="699"/>
    </row>
    <row r="31" spans="2:21" ht="15.6">
      <c r="B31" s="696"/>
      <c r="C31" s="697" t="s">
        <v>633</v>
      </c>
      <c r="D31" s="698"/>
      <c r="E31" s="698"/>
      <c r="F31" s="698"/>
      <c r="G31" s="698"/>
      <c r="H31" s="698"/>
      <c r="I31" s="698"/>
      <c r="J31" s="698"/>
      <c r="K31" s="698"/>
      <c r="L31" s="698"/>
      <c r="M31" s="698"/>
      <c r="N31" s="698"/>
      <c r="O31" s="698"/>
      <c r="P31" s="698"/>
      <c r="Q31" s="698"/>
      <c r="R31" s="698"/>
      <c r="S31" s="698"/>
      <c r="T31" s="698"/>
      <c r="U31" s="699"/>
    </row>
    <row r="32" spans="2:21" ht="15.6">
      <c r="B32" s="700"/>
      <c r="C32" s="701"/>
      <c r="D32" s="702"/>
      <c r="E32" s="702"/>
      <c r="F32" s="702"/>
      <c r="G32" s="702"/>
      <c r="H32" s="702"/>
      <c r="I32" s="702"/>
      <c r="J32" s="702"/>
      <c r="K32" s="702"/>
      <c r="L32" s="702"/>
      <c r="M32" s="702"/>
      <c r="N32" s="702"/>
      <c r="O32" s="702"/>
      <c r="P32" s="702"/>
      <c r="Q32" s="702"/>
      <c r="R32" s="702"/>
      <c r="S32" s="702"/>
      <c r="T32" s="702"/>
      <c r="U32" s="703"/>
    </row>
    <row r="33" spans="2:21" ht="39" customHeight="1">
      <c r="B33" s="704" t="s">
        <v>634</v>
      </c>
      <c r="C33" s="805" t="s">
        <v>635</v>
      </c>
      <c r="D33" s="805"/>
      <c r="E33" s="805"/>
      <c r="F33" s="805"/>
      <c r="G33" s="805"/>
      <c r="H33" s="805"/>
      <c r="I33" s="805"/>
      <c r="J33" s="805"/>
      <c r="K33" s="805"/>
      <c r="L33" s="805"/>
      <c r="M33" s="805"/>
      <c r="N33" s="805"/>
      <c r="O33" s="805"/>
      <c r="P33" s="805"/>
      <c r="Q33" s="805"/>
      <c r="R33" s="805"/>
      <c r="S33" s="805"/>
      <c r="T33" s="805"/>
      <c r="U33" s="806"/>
    </row>
    <row r="34" spans="2:21">
      <c r="B34" s="705"/>
      <c r="C34" s="706"/>
      <c r="D34" s="706"/>
      <c r="E34" s="706"/>
      <c r="F34" s="706"/>
      <c r="G34" s="706"/>
      <c r="H34" s="706"/>
      <c r="I34" s="706"/>
      <c r="J34" s="706"/>
      <c r="K34" s="706"/>
      <c r="L34" s="706"/>
      <c r="M34" s="706"/>
      <c r="N34" s="706"/>
      <c r="O34" s="706"/>
      <c r="P34" s="706"/>
      <c r="Q34" s="706"/>
      <c r="R34" s="706"/>
      <c r="S34" s="706"/>
      <c r="T34" s="706"/>
      <c r="U34" s="707"/>
    </row>
    <row r="35" spans="2:21" ht="15.6">
      <c r="B35" s="708" t="s">
        <v>636</v>
      </c>
      <c r="C35" s="709" t="s">
        <v>637</v>
      </c>
      <c r="D35" s="698"/>
      <c r="E35" s="698"/>
      <c r="F35" s="698"/>
      <c r="G35" s="698"/>
      <c r="H35" s="698"/>
      <c r="I35" s="698"/>
      <c r="J35" s="698"/>
      <c r="K35" s="698"/>
      <c r="L35" s="698"/>
      <c r="M35" s="698"/>
      <c r="N35" s="698"/>
      <c r="O35" s="698"/>
      <c r="P35" s="698"/>
      <c r="Q35" s="698"/>
      <c r="R35" s="698"/>
      <c r="S35" s="698"/>
      <c r="T35" s="698"/>
      <c r="U35" s="699"/>
    </row>
    <row r="36" spans="2:21">
      <c r="B36" s="710"/>
      <c r="C36" s="702"/>
      <c r="D36" s="702"/>
      <c r="E36" s="702"/>
      <c r="F36" s="702"/>
      <c r="G36" s="702"/>
      <c r="H36" s="702"/>
      <c r="I36" s="702"/>
      <c r="J36" s="702"/>
      <c r="K36" s="702"/>
      <c r="L36" s="702"/>
      <c r="M36" s="702"/>
      <c r="N36" s="702"/>
      <c r="O36" s="702"/>
      <c r="P36" s="702"/>
      <c r="Q36" s="702"/>
      <c r="R36" s="702"/>
      <c r="S36" s="702"/>
      <c r="T36" s="702"/>
      <c r="U36" s="703"/>
    </row>
    <row r="37" spans="2:21" ht="34.5" customHeight="1">
      <c r="B37" s="695" t="s">
        <v>638</v>
      </c>
      <c r="C37" s="807" t="s">
        <v>639</v>
      </c>
      <c r="D37" s="807"/>
      <c r="E37" s="807"/>
      <c r="F37" s="807"/>
      <c r="G37" s="807"/>
      <c r="H37" s="807"/>
      <c r="I37" s="807"/>
      <c r="J37" s="807"/>
      <c r="K37" s="807"/>
      <c r="L37" s="807"/>
      <c r="M37" s="807"/>
      <c r="N37" s="807"/>
      <c r="O37" s="807"/>
      <c r="P37" s="807"/>
      <c r="Q37" s="807"/>
      <c r="R37" s="807"/>
      <c r="S37" s="807"/>
      <c r="T37" s="807"/>
      <c r="U37" s="808"/>
    </row>
    <row r="38" spans="2:21">
      <c r="B38" s="710"/>
      <c r="C38" s="702"/>
      <c r="D38" s="702"/>
      <c r="E38" s="702"/>
      <c r="F38" s="702"/>
      <c r="G38" s="702"/>
      <c r="H38" s="702"/>
      <c r="I38" s="702"/>
      <c r="J38" s="702"/>
      <c r="K38" s="702"/>
      <c r="L38" s="702"/>
      <c r="M38" s="702"/>
      <c r="N38" s="702"/>
      <c r="O38" s="702"/>
      <c r="P38" s="702"/>
      <c r="Q38" s="702"/>
      <c r="R38" s="702"/>
      <c r="S38" s="702"/>
      <c r="T38" s="702"/>
      <c r="U38" s="703"/>
    </row>
    <row r="39" spans="2:21" ht="15.6">
      <c r="B39" s="695" t="s">
        <v>640</v>
      </c>
      <c r="C39" s="711" t="s">
        <v>641</v>
      </c>
      <c r="D39" s="706"/>
      <c r="E39" s="706"/>
      <c r="F39" s="706"/>
      <c r="G39" s="706"/>
      <c r="H39" s="706"/>
      <c r="I39" s="706"/>
      <c r="J39" s="706"/>
      <c r="K39" s="706"/>
      <c r="L39" s="706"/>
      <c r="M39" s="706"/>
      <c r="N39" s="706"/>
      <c r="O39" s="706"/>
      <c r="P39" s="706"/>
      <c r="Q39" s="706"/>
      <c r="R39" s="706"/>
      <c r="S39" s="706"/>
      <c r="T39" s="706"/>
      <c r="U39" s="707"/>
    </row>
    <row r="40" spans="2:21">
      <c r="B40" s="710"/>
      <c r="C40" s="702"/>
      <c r="D40" s="702"/>
      <c r="E40" s="702"/>
      <c r="F40" s="702"/>
      <c r="G40" s="702"/>
      <c r="H40" s="702"/>
      <c r="I40" s="702"/>
      <c r="J40" s="702"/>
      <c r="K40" s="702"/>
      <c r="L40" s="702"/>
      <c r="M40" s="702"/>
      <c r="N40" s="702"/>
      <c r="O40" s="702"/>
      <c r="P40" s="702"/>
      <c r="Q40" s="702"/>
      <c r="R40" s="702"/>
      <c r="S40" s="702"/>
      <c r="T40" s="702"/>
      <c r="U40" s="703"/>
    </row>
    <row r="41" spans="2:21">
      <c r="B41" s="712"/>
      <c r="C41" s="706"/>
      <c r="D41" s="706"/>
      <c r="E41" s="706"/>
      <c r="F41" s="706"/>
      <c r="G41" s="706"/>
      <c r="H41" s="706"/>
      <c r="I41" s="706"/>
      <c r="J41" s="706"/>
      <c r="K41" s="706"/>
      <c r="L41" s="706"/>
      <c r="M41" s="706"/>
      <c r="N41" s="706"/>
      <c r="O41" s="706"/>
      <c r="P41" s="706"/>
      <c r="Q41" s="706"/>
      <c r="R41" s="706"/>
      <c r="S41" s="706"/>
      <c r="T41" s="706"/>
      <c r="U41" s="707"/>
    </row>
    <row r="42" spans="2:21" ht="15.6">
      <c r="B42" s="708" t="s">
        <v>642</v>
      </c>
      <c r="C42" s="709" t="s">
        <v>643</v>
      </c>
      <c r="D42" s="698"/>
      <c r="E42" s="698"/>
      <c r="F42" s="698"/>
      <c r="G42" s="698"/>
      <c r="H42" s="698"/>
      <c r="I42" s="698"/>
      <c r="J42" s="698"/>
      <c r="K42" s="698"/>
      <c r="L42" s="698"/>
      <c r="M42" s="698"/>
      <c r="N42" s="698"/>
      <c r="O42" s="698"/>
      <c r="P42" s="698"/>
      <c r="Q42" s="698"/>
      <c r="R42" s="698"/>
      <c r="S42" s="698"/>
      <c r="T42" s="698"/>
      <c r="U42" s="699"/>
    </row>
    <row r="43" spans="2:21">
      <c r="B43" s="713"/>
      <c r="C43" s="698"/>
      <c r="D43" s="698"/>
      <c r="E43" s="698"/>
      <c r="F43" s="698"/>
      <c r="G43" s="698"/>
      <c r="H43" s="698"/>
      <c r="I43" s="698"/>
      <c r="J43" s="698"/>
      <c r="K43" s="698"/>
      <c r="L43" s="698"/>
      <c r="M43" s="698"/>
      <c r="N43" s="698"/>
      <c r="O43" s="698"/>
      <c r="P43" s="698"/>
      <c r="Q43" s="698"/>
      <c r="R43" s="698"/>
      <c r="S43" s="698"/>
      <c r="T43" s="698"/>
      <c r="U43" s="699"/>
    </row>
    <row r="44" spans="2:21" ht="36" customHeight="1">
      <c r="B44" s="713"/>
      <c r="C44" s="797" t="s">
        <v>659</v>
      </c>
      <c r="D44" s="797"/>
      <c r="E44" s="797"/>
      <c r="F44" s="797"/>
      <c r="G44" s="797"/>
      <c r="H44" s="797"/>
      <c r="I44" s="797"/>
      <c r="J44" s="797"/>
      <c r="K44" s="797"/>
      <c r="L44" s="797"/>
      <c r="M44" s="797"/>
      <c r="N44" s="797"/>
      <c r="O44" s="797"/>
      <c r="P44" s="797"/>
      <c r="Q44" s="797"/>
      <c r="R44" s="797"/>
      <c r="S44" s="797"/>
      <c r="T44" s="797"/>
      <c r="U44" s="798"/>
    </row>
    <row r="45" spans="2:21">
      <c r="B45" s="713"/>
      <c r="C45" s="714"/>
      <c r="D45" s="698"/>
      <c r="E45" s="698"/>
      <c r="F45" s="698"/>
      <c r="G45" s="698"/>
      <c r="H45" s="698"/>
      <c r="I45" s="698"/>
      <c r="J45" s="698"/>
      <c r="K45" s="698"/>
      <c r="L45" s="698"/>
      <c r="M45" s="698"/>
      <c r="N45" s="698"/>
      <c r="O45" s="698"/>
      <c r="P45" s="698"/>
      <c r="Q45" s="698"/>
      <c r="R45" s="698"/>
      <c r="S45" s="698"/>
      <c r="T45" s="698"/>
      <c r="U45" s="699"/>
    </row>
    <row r="46" spans="2:21" ht="35.25" customHeight="1">
      <c r="B46" s="713"/>
      <c r="C46" s="797" t="s">
        <v>644</v>
      </c>
      <c r="D46" s="797"/>
      <c r="E46" s="797"/>
      <c r="F46" s="797"/>
      <c r="G46" s="797"/>
      <c r="H46" s="797"/>
      <c r="I46" s="797"/>
      <c r="J46" s="797"/>
      <c r="K46" s="797"/>
      <c r="L46" s="797"/>
      <c r="M46" s="797"/>
      <c r="N46" s="797"/>
      <c r="O46" s="797"/>
      <c r="P46" s="797"/>
      <c r="Q46" s="797"/>
      <c r="R46" s="797"/>
      <c r="S46" s="797"/>
      <c r="T46" s="797"/>
      <c r="U46" s="798"/>
    </row>
    <row r="47" spans="2:21">
      <c r="B47" s="713"/>
      <c r="C47" s="714"/>
      <c r="D47" s="698"/>
      <c r="E47" s="698"/>
      <c r="F47" s="698"/>
      <c r="G47" s="698"/>
      <c r="H47" s="698"/>
      <c r="I47" s="698"/>
      <c r="J47" s="698"/>
      <c r="K47" s="698"/>
      <c r="L47" s="698"/>
      <c r="M47" s="698"/>
      <c r="N47" s="698"/>
      <c r="O47" s="698"/>
      <c r="P47" s="698"/>
      <c r="Q47" s="698"/>
      <c r="R47" s="698"/>
      <c r="S47" s="698"/>
      <c r="T47" s="698"/>
      <c r="U47" s="699"/>
    </row>
    <row r="48" spans="2:21" ht="40.5" customHeight="1">
      <c r="B48" s="713"/>
      <c r="C48" s="797" t="s">
        <v>645</v>
      </c>
      <c r="D48" s="797"/>
      <c r="E48" s="797"/>
      <c r="F48" s="797"/>
      <c r="G48" s="797"/>
      <c r="H48" s="797"/>
      <c r="I48" s="797"/>
      <c r="J48" s="797"/>
      <c r="K48" s="797"/>
      <c r="L48" s="797"/>
      <c r="M48" s="797"/>
      <c r="N48" s="797"/>
      <c r="O48" s="797"/>
      <c r="P48" s="797"/>
      <c r="Q48" s="797"/>
      <c r="R48" s="797"/>
      <c r="S48" s="797"/>
      <c r="T48" s="797"/>
      <c r="U48" s="798"/>
    </row>
    <row r="49" spans="2:21">
      <c r="B49" s="713"/>
      <c r="C49" s="714"/>
      <c r="D49" s="698"/>
      <c r="E49" s="698"/>
      <c r="F49" s="698"/>
      <c r="G49" s="698"/>
      <c r="H49" s="698"/>
      <c r="I49" s="698"/>
      <c r="J49" s="698"/>
      <c r="K49" s="698"/>
      <c r="L49" s="698"/>
      <c r="M49" s="698"/>
      <c r="N49" s="698"/>
      <c r="O49" s="698"/>
      <c r="P49" s="698"/>
      <c r="Q49" s="698"/>
      <c r="R49" s="698"/>
      <c r="S49" s="698"/>
      <c r="T49" s="698"/>
      <c r="U49" s="699"/>
    </row>
    <row r="50" spans="2:21" ht="30" customHeight="1">
      <c r="B50" s="713"/>
      <c r="C50" s="797" t="s">
        <v>646</v>
      </c>
      <c r="D50" s="797"/>
      <c r="E50" s="797"/>
      <c r="F50" s="797"/>
      <c r="G50" s="797"/>
      <c r="H50" s="797"/>
      <c r="I50" s="797"/>
      <c r="J50" s="797"/>
      <c r="K50" s="797"/>
      <c r="L50" s="797"/>
      <c r="M50" s="797"/>
      <c r="N50" s="797"/>
      <c r="O50" s="797"/>
      <c r="P50" s="797"/>
      <c r="Q50" s="797"/>
      <c r="R50" s="797"/>
      <c r="S50" s="797"/>
      <c r="T50" s="797"/>
      <c r="U50" s="798"/>
    </row>
    <row r="51" spans="2:21" ht="15.6">
      <c r="B51" s="713"/>
      <c r="C51" s="697"/>
      <c r="D51" s="698"/>
      <c r="E51" s="698"/>
      <c r="F51" s="698"/>
      <c r="G51" s="698"/>
      <c r="H51" s="698"/>
      <c r="I51" s="698"/>
      <c r="J51" s="698"/>
      <c r="K51" s="698"/>
      <c r="L51" s="698"/>
      <c r="M51" s="698"/>
      <c r="N51" s="698"/>
      <c r="O51" s="698"/>
      <c r="P51" s="698"/>
      <c r="Q51" s="698"/>
      <c r="R51" s="698"/>
      <c r="S51" s="698"/>
      <c r="T51" s="698"/>
      <c r="U51" s="699"/>
    </row>
    <row r="52" spans="2:21" ht="31.5" customHeight="1">
      <c r="B52" s="713"/>
      <c r="C52" s="799" t="s">
        <v>658</v>
      </c>
      <c r="D52" s="799"/>
      <c r="E52" s="799"/>
      <c r="F52" s="799"/>
      <c r="G52" s="799"/>
      <c r="H52" s="799"/>
      <c r="I52" s="799"/>
      <c r="J52" s="799"/>
      <c r="K52" s="799"/>
      <c r="L52" s="799"/>
      <c r="M52" s="799"/>
      <c r="N52" s="799"/>
      <c r="O52" s="799"/>
      <c r="P52" s="799"/>
      <c r="Q52" s="799"/>
      <c r="R52" s="799"/>
      <c r="S52" s="799"/>
      <c r="T52" s="799"/>
      <c r="U52" s="804"/>
    </row>
    <row r="53" spans="2:21">
      <c r="B53" s="710"/>
      <c r="C53" s="702"/>
      <c r="D53" s="702"/>
      <c r="E53" s="702"/>
      <c r="F53" s="702"/>
      <c r="G53" s="702"/>
      <c r="H53" s="702"/>
      <c r="I53" s="702"/>
      <c r="J53" s="702"/>
      <c r="K53" s="702"/>
      <c r="L53" s="702"/>
      <c r="M53" s="702"/>
      <c r="N53" s="702"/>
      <c r="O53" s="702"/>
      <c r="P53" s="702"/>
      <c r="Q53" s="702"/>
      <c r="R53" s="702"/>
      <c r="S53" s="702"/>
      <c r="T53" s="702"/>
      <c r="U53" s="703"/>
    </row>
    <row r="54" spans="2:21" ht="48" customHeight="1">
      <c r="B54" s="695" t="s">
        <v>647</v>
      </c>
      <c r="C54" s="807" t="s">
        <v>648</v>
      </c>
      <c r="D54" s="807"/>
      <c r="E54" s="807"/>
      <c r="F54" s="807"/>
      <c r="G54" s="807"/>
      <c r="H54" s="807"/>
      <c r="I54" s="807"/>
      <c r="J54" s="807"/>
      <c r="K54" s="807"/>
      <c r="L54" s="807"/>
      <c r="M54" s="807"/>
      <c r="N54" s="807"/>
      <c r="O54" s="807"/>
      <c r="P54" s="807"/>
      <c r="Q54" s="807"/>
      <c r="R54" s="807"/>
      <c r="S54" s="807"/>
      <c r="T54" s="807"/>
      <c r="U54" s="808"/>
    </row>
    <row r="55" spans="2:21">
      <c r="B55" s="710"/>
      <c r="C55" s="702"/>
      <c r="D55" s="702"/>
      <c r="E55" s="702"/>
      <c r="F55" s="702"/>
      <c r="G55" s="702"/>
      <c r="H55" s="702"/>
      <c r="I55" s="702"/>
      <c r="J55" s="702"/>
      <c r="K55" s="702"/>
      <c r="L55" s="702"/>
      <c r="M55" s="702"/>
      <c r="N55" s="702"/>
      <c r="O55" s="702"/>
      <c r="P55" s="702"/>
      <c r="Q55" s="702"/>
      <c r="R55" s="702"/>
      <c r="S55" s="702"/>
      <c r="T55" s="702"/>
      <c r="U55" s="703"/>
    </row>
    <row r="56" spans="2:21" ht="34.5" customHeight="1">
      <c r="B56" s="695" t="s">
        <v>649</v>
      </c>
      <c r="C56" s="807" t="s">
        <v>650</v>
      </c>
      <c r="D56" s="807"/>
      <c r="E56" s="807"/>
      <c r="F56" s="807"/>
      <c r="G56" s="807"/>
      <c r="H56" s="807"/>
      <c r="I56" s="807"/>
      <c r="J56" s="807"/>
      <c r="K56" s="807"/>
      <c r="L56" s="807"/>
      <c r="M56" s="807"/>
      <c r="N56" s="807"/>
      <c r="O56" s="807"/>
      <c r="P56" s="807"/>
      <c r="Q56" s="807"/>
      <c r="R56" s="807"/>
      <c r="S56" s="807"/>
      <c r="T56" s="807"/>
      <c r="U56" s="808"/>
    </row>
    <row r="57" spans="2:21">
      <c r="B57" s="715"/>
      <c r="C57" s="702"/>
      <c r="D57" s="702"/>
      <c r="E57" s="702"/>
      <c r="F57" s="702"/>
      <c r="G57" s="702"/>
      <c r="H57" s="702"/>
      <c r="I57" s="702"/>
      <c r="J57" s="702"/>
      <c r="K57" s="702"/>
      <c r="L57" s="702"/>
      <c r="M57" s="702"/>
      <c r="N57" s="702"/>
      <c r="O57" s="702"/>
      <c r="P57" s="702"/>
      <c r="Q57" s="702"/>
      <c r="R57" s="702"/>
      <c r="S57" s="702"/>
      <c r="T57" s="702"/>
      <c r="U57" s="703"/>
    </row>
    <row r="58" spans="2:21" ht="30.75" customHeight="1">
      <c r="B58" s="704" t="s">
        <v>651</v>
      </c>
      <c r="C58" s="716" t="s">
        <v>652</v>
      </c>
      <c r="D58" s="717"/>
      <c r="E58" s="717"/>
      <c r="F58" s="717"/>
      <c r="G58" s="717"/>
      <c r="H58" s="717"/>
      <c r="I58" s="717"/>
      <c r="J58" s="717"/>
      <c r="K58" s="717"/>
      <c r="L58" s="717"/>
      <c r="M58" s="717"/>
      <c r="N58" s="717"/>
      <c r="O58" s="717"/>
      <c r="P58" s="717"/>
      <c r="Q58" s="717"/>
      <c r="R58" s="717"/>
      <c r="S58" s="717"/>
      <c r="T58" s="717"/>
      <c r="U58" s="718"/>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view="pageLayout" zoomScaleNormal="99" workbookViewId="0">
      <selection activeCell="B16" sqref="B16"/>
    </sheetView>
  </sheetViews>
  <sheetFormatPr defaultColWidth="9" defaultRowHeight="15.6"/>
  <cols>
    <col min="1" max="1" width="3" style="12" customWidth="1"/>
    <col min="2" max="2" width="61.5546875" style="10" customWidth="1"/>
    <col min="3" max="3" width="58.5546875" style="12" customWidth="1"/>
    <col min="4" max="4" width="62.5546875" style="12" customWidth="1"/>
    <col min="5" max="5" width="42" style="12" customWidth="1"/>
    <col min="6" max="6" width="45.109375" style="12" customWidth="1"/>
    <col min="7" max="7" width="9" style="16"/>
    <col min="8" max="10" width="9" style="12"/>
    <col min="11" max="11" width="26" style="12" customWidth="1"/>
    <col min="12" max="12" width="60" style="17" customWidth="1"/>
    <col min="13" max="13" width="14.5546875" style="25" customWidth="1"/>
    <col min="14" max="14" width="29.5546875" style="17" customWidth="1"/>
    <col min="15" max="16384" width="9" style="12"/>
  </cols>
  <sheetData>
    <row r="1" spans="2:20" ht="146.25" customHeight="1"/>
    <row r="3" spans="2:20" ht="25.5" customHeight="1">
      <c r="B3" s="810" t="s">
        <v>712</v>
      </c>
      <c r="C3" s="811"/>
      <c r="D3" s="811"/>
      <c r="E3" s="811"/>
      <c r="F3" s="812"/>
      <c r="G3" s="122"/>
    </row>
    <row r="4" spans="2:20" ht="16.5" customHeight="1">
      <c r="B4" s="813"/>
      <c r="C4" s="814"/>
      <c r="D4" s="814"/>
      <c r="E4" s="814"/>
      <c r="F4" s="815"/>
      <c r="G4" s="122"/>
    </row>
    <row r="5" spans="2:20" ht="71.25" customHeight="1">
      <c r="B5" s="813"/>
      <c r="C5" s="814"/>
      <c r="D5" s="814"/>
      <c r="E5" s="814"/>
      <c r="F5" s="815"/>
      <c r="G5" s="122"/>
    </row>
    <row r="6" spans="2:20" ht="21.75" customHeight="1">
      <c r="B6" s="816"/>
      <c r="C6" s="817"/>
      <c r="D6" s="817"/>
      <c r="E6" s="817"/>
      <c r="F6" s="818"/>
      <c r="G6" s="122"/>
    </row>
    <row r="8" spans="2:20" ht="21">
      <c r="B8" s="809" t="s">
        <v>481</v>
      </c>
      <c r="C8" s="809"/>
      <c r="D8" s="809"/>
      <c r="E8" s="809"/>
      <c r="F8" s="809"/>
      <c r="G8" s="80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t="s">
        <v>416</v>
      </c>
      <c r="C13" s="124" t="s">
        <v>621</v>
      </c>
      <c r="G13" s="109"/>
      <c r="L13" s="33"/>
      <c r="M13" s="33"/>
      <c r="N13" s="33"/>
      <c r="O13" s="33"/>
      <c r="P13" s="33"/>
      <c r="Q13" s="68"/>
      <c r="S13" s="8"/>
      <c r="T13" s="8"/>
    </row>
    <row r="14" spans="2:20" s="9" customFormat="1" ht="26.25" customHeight="1" thickBot="1">
      <c r="B14" s="102" t="s">
        <v>416</v>
      </c>
      <c r="C14" s="172" t="s">
        <v>616</v>
      </c>
      <c r="G14" s="123"/>
      <c r="L14" s="33"/>
      <c r="M14" s="33"/>
      <c r="N14" s="33"/>
      <c r="O14" s="33"/>
      <c r="P14" s="33"/>
      <c r="Q14" s="68"/>
      <c r="S14" s="8"/>
      <c r="T14" s="8"/>
    </row>
    <row r="15" spans="2:20" s="9" customFormat="1" ht="26.25" customHeight="1" thickBot="1">
      <c r="B15" s="102" t="s">
        <v>416</v>
      </c>
      <c r="C15" s="172" t="s">
        <v>617</v>
      </c>
      <c r="G15" s="123"/>
      <c r="L15" s="33"/>
      <c r="M15" s="33"/>
      <c r="N15" s="33"/>
      <c r="O15" s="33"/>
      <c r="P15" s="33"/>
      <c r="Q15" s="68"/>
      <c r="S15" s="8"/>
      <c r="T15" s="8"/>
    </row>
    <row r="16" spans="2:20" s="9" customFormat="1" ht="26.25" customHeight="1" thickBot="1">
      <c r="B16" s="102" t="s">
        <v>416</v>
      </c>
      <c r="C16" s="172" t="s">
        <v>618</v>
      </c>
      <c r="G16" s="123"/>
      <c r="L16" s="33"/>
      <c r="M16" s="33"/>
      <c r="N16" s="33"/>
      <c r="O16" s="33"/>
      <c r="P16" s="33"/>
      <c r="Q16" s="68"/>
      <c r="S16" s="8"/>
      <c r="T16" s="8"/>
    </row>
    <row r="17" spans="2:20" s="9" customFormat="1" ht="26.25" customHeight="1" thickBot="1">
      <c r="B17" s="102" t="s">
        <v>416</v>
      </c>
      <c r="C17" s="124" t="s">
        <v>619</v>
      </c>
      <c r="G17" s="109"/>
      <c r="L17" s="33"/>
      <c r="M17" s="33"/>
      <c r="N17" s="33"/>
      <c r="O17" s="33"/>
      <c r="P17" s="33"/>
      <c r="Q17" s="68"/>
      <c r="S17" s="8"/>
      <c r="T17" s="8"/>
    </row>
    <row r="18" spans="2:20" s="9" customFormat="1" ht="26.25" customHeight="1" thickBot="1">
      <c r="B18" s="102" t="s">
        <v>416</v>
      </c>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 customHeight="1">
      <c r="B21" s="646" t="s">
        <v>543</v>
      </c>
      <c r="C21" s="652" t="s">
        <v>437</v>
      </c>
      <c r="D21" s="655" t="s">
        <v>443</v>
      </c>
      <c r="E21" s="659" t="s">
        <v>583</v>
      </c>
      <c r="F21" s="655" t="s">
        <v>448</v>
      </c>
      <c r="G21" s="174"/>
      <c r="M21" s="644"/>
      <c r="T21" s="644"/>
    </row>
    <row r="22" spans="2:20" s="103" customFormat="1" ht="47.4" customHeight="1">
      <c r="B22" s="647" t="s">
        <v>458</v>
      </c>
      <c r="C22" s="653" t="s">
        <v>438</v>
      </c>
      <c r="D22" s="656" t="s">
        <v>444</v>
      </c>
      <c r="E22" s="660" t="s">
        <v>583</v>
      </c>
      <c r="F22" s="656" t="s">
        <v>448</v>
      </c>
      <c r="G22" s="174"/>
      <c r="M22" s="644"/>
      <c r="T22" s="644"/>
    </row>
    <row r="23" spans="2:20" s="103" customFormat="1" ht="45.6" customHeight="1">
      <c r="B23" s="647" t="s">
        <v>455</v>
      </c>
      <c r="C23" s="653" t="s">
        <v>438</v>
      </c>
      <c r="D23" s="656" t="s">
        <v>445</v>
      </c>
      <c r="E23" s="660" t="s">
        <v>583</v>
      </c>
      <c r="F23" s="656" t="s">
        <v>448</v>
      </c>
      <c r="G23" s="174"/>
      <c r="M23" s="644"/>
      <c r="T23" s="644"/>
    </row>
    <row r="24" spans="2:20" s="103" customFormat="1" ht="32.25" customHeight="1">
      <c r="B24" s="648" t="s">
        <v>456</v>
      </c>
      <c r="C24" s="653" t="s">
        <v>437</v>
      </c>
      <c r="D24" s="656" t="s">
        <v>446</v>
      </c>
      <c r="E24" s="661" t="s">
        <v>600</v>
      </c>
      <c r="F24" s="664"/>
      <c r="G24" s="174"/>
      <c r="M24" s="644"/>
      <c r="T24" s="644"/>
    </row>
    <row r="25" spans="2:20" s="103" customFormat="1" ht="30.75" customHeight="1">
      <c r="B25" s="649" t="s">
        <v>541</v>
      </c>
      <c r="C25" s="653" t="s">
        <v>437</v>
      </c>
      <c r="D25" s="656"/>
      <c r="E25" s="661"/>
      <c r="F25" s="664"/>
      <c r="G25" s="174"/>
      <c r="M25" s="644"/>
      <c r="T25" s="644"/>
    </row>
    <row r="26" spans="2:20" s="103" customFormat="1" ht="32.25" customHeight="1">
      <c r="B26" s="650" t="s">
        <v>542</v>
      </c>
      <c r="C26" s="653" t="s">
        <v>437</v>
      </c>
      <c r="D26" s="657" t="s">
        <v>538</v>
      </c>
      <c r="E26" s="661"/>
      <c r="F26" s="664"/>
      <c r="G26" s="174"/>
      <c r="M26" s="644"/>
      <c r="T26" s="644"/>
    </row>
    <row r="27" spans="2:20" s="103" customFormat="1" ht="27" customHeight="1">
      <c r="B27" s="648" t="s">
        <v>457</v>
      </c>
      <c r="C27" s="653" t="s">
        <v>440</v>
      </c>
      <c r="D27" s="656" t="s">
        <v>482</v>
      </c>
      <c r="E27" s="661" t="s">
        <v>459</v>
      </c>
      <c r="F27" s="664"/>
      <c r="G27" s="174"/>
      <c r="M27" s="644"/>
      <c r="T27" s="644"/>
    </row>
    <row r="28" spans="2:20" s="103" customFormat="1" ht="27" customHeight="1">
      <c r="B28" s="650" t="s">
        <v>452</v>
      </c>
      <c r="C28" s="653" t="s">
        <v>437</v>
      </c>
      <c r="D28" s="656"/>
      <c r="E28" s="661"/>
      <c r="F28" s="656" t="s">
        <v>407</v>
      </c>
      <c r="G28" s="174"/>
      <c r="M28" s="644"/>
      <c r="T28" s="644"/>
    </row>
    <row r="29" spans="2:20" s="103" customFormat="1" ht="32.25" customHeight="1">
      <c r="B29" s="648" t="s">
        <v>207</v>
      </c>
      <c r="C29" s="653" t="s">
        <v>442</v>
      </c>
      <c r="D29" s="656" t="s">
        <v>555</v>
      </c>
      <c r="E29" s="662"/>
      <c r="F29" s="656" t="s">
        <v>554</v>
      </c>
      <c r="G29" s="645"/>
      <c r="M29" s="644"/>
    </row>
    <row r="30" spans="2:20" s="103" customFormat="1" ht="27.75" customHeight="1">
      <c r="B30" s="651" t="s">
        <v>539</v>
      </c>
      <c r="C30" s="654" t="s">
        <v>441</v>
      </c>
      <c r="D30" s="658"/>
      <c r="E30" s="663"/>
      <c r="F30" s="658"/>
      <c r="G30" s="645"/>
      <c r="M30" s="644"/>
    </row>
    <row r="31" spans="2:20" s="103" customFormat="1" ht="23.25" customHeight="1">
      <c r="C31" s="175"/>
      <c r="D31" s="175"/>
      <c r="E31" s="175"/>
      <c r="G31" s="645"/>
      <c r="M31" s="644"/>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4"/>
  <cols>
    <col min="1" max="1" width="61" style="12" bestFit="1" customWidth="1"/>
    <col min="2" max="2" width="13.5546875" style="12" customWidth="1"/>
    <col min="3" max="3" width="9" style="10"/>
    <col min="4" max="4" width="15" style="12" customWidth="1"/>
    <col min="5" max="5" width="11.5546875" style="10" customWidth="1"/>
    <col min="6" max="6" width="24" style="12" customWidth="1"/>
    <col min="7" max="7" width="32" style="12" customWidth="1"/>
    <col min="8" max="8" width="14.554687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2016</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10" zoomScale="80" zoomScaleNormal="80" workbookViewId="0">
      <selection activeCell="D85" sqref="D85"/>
    </sheetView>
  </sheetViews>
  <sheetFormatPr defaultColWidth="9"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9" style="9" customWidth="1"/>
    <col min="9" max="9" width="23" style="9" customWidth="1"/>
    <col min="10" max="10" width="22" style="9" customWidth="1"/>
    <col min="11" max="11" width="19.5546875" style="9" customWidth="1"/>
    <col min="12" max="12" width="21.5546875" style="9" customWidth="1"/>
    <col min="13" max="14" width="24" style="9" customWidth="1"/>
    <col min="15" max="15" width="21.44140625" style="9" customWidth="1"/>
    <col min="16" max="16" width="22" style="9" customWidth="1"/>
    <col min="17" max="17" width="16.44140625" style="9" customWidth="1"/>
    <col min="18" max="18" width="15.5546875" style="9" customWidth="1"/>
    <col min="19" max="19" width="17" style="9" customWidth="1"/>
    <col min="20" max="20" width="13.5546875" style="8" customWidth="1"/>
    <col min="21" max="21" width="6.33203125" style="8" customWidth="1"/>
    <col min="22" max="22" width="13.55468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733</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734</v>
      </c>
      <c r="E14" s="130"/>
      <c r="F14" s="124" t="s">
        <v>548</v>
      </c>
      <c r="H14" s="542" t="s">
        <v>738</v>
      </c>
      <c r="J14" s="124" t="s">
        <v>515</v>
      </c>
      <c r="L14" s="132"/>
      <c r="N14" s="103"/>
      <c r="Q14" s="99"/>
      <c r="R14" s="96"/>
    </row>
    <row r="15" spans="2:22" ht="26.25" customHeight="1" thickBot="1">
      <c r="B15" s="124" t="s">
        <v>424</v>
      </c>
      <c r="C15" s="106"/>
      <c r="D15" s="542" t="s">
        <v>735</v>
      </c>
      <c r="F15" s="124" t="s">
        <v>414</v>
      </c>
      <c r="G15" s="127"/>
      <c r="H15" s="542" t="s">
        <v>826</v>
      </c>
      <c r="I15" s="17"/>
      <c r="J15" s="124" t="s">
        <v>516</v>
      </c>
      <c r="L15" s="132"/>
      <c r="M15" s="103"/>
      <c r="Q15" s="108"/>
      <c r="R15" s="96"/>
    </row>
    <row r="16" spans="2:22" ht="28.5" customHeight="1" thickBot="1">
      <c r="B16" s="124" t="s">
        <v>454</v>
      </c>
      <c r="C16" s="106"/>
      <c r="D16" s="543" t="s">
        <v>736</v>
      </c>
      <c r="E16" s="103"/>
      <c r="F16" s="124" t="s">
        <v>434</v>
      </c>
      <c r="G16" s="125"/>
      <c r="H16" s="543">
        <v>2019</v>
      </c>
      <c r="I16" s="103"/>
      <c r="K16" s="195"/>
      <c r="L16" s="195"/>
      <c r="M16" s="195"/>
      <c r="N16" s="195"/>
      <c r="Q16" s="115"/>
      <c r="R16" s="96"/>
    </row>
    <row r="17" spans="1:21" ht="29.25" customHeight="1">
      <c r="B17" s="124" t="s">
        <v>421</v>
      </c>
      <c r="C17" s="106"/>
      <c r="D17" s="722">
        <v>68940</v>
      </c>
      <c r="E17" s="121"/>
      <c r="F17" s="729" t="s">
        <v>662</v>
      </c>
      <c r="G17" s="195"/>
      <c r="H17" s="723">
        <v>1</v>
      </c>
      <c r="I17" s="17"/>
      <c r="M17" s="195"/>
      <c r="N17" s="195"/>
      <c r="P17" s="99"/>
      <c r="Q17" s="99"/>
      <c r="R17" s="96"/>
    </row>
    <row r="18" spans="1:21" s="28" customFormat="1" ht="29.25" customHeight="1">
      <c r="B18" s="124"/>
      <c r="C18" s="724"/>
      <c r="D18" s="721"/>
      <c r="E18" s="725"/>
      <c r="F18" s="720"/>
      <c r="G18" s="726"/>
      <c r="H18" s="727"/>
      <c r="I18" s="163"/>
      <c r="M18" s="726"/>
      <c r="N18" s="726"/>
      <c r="P18" s="726"/>
      <c r="Q18" s="726"/>
      <c r="R18" s="728"/>
      <c r="T18" s="37"/>
      <c r="U18" s="37"/>
    </row>
    <row r="19" spans="1:21" ht="27.75" customHeight="1" thickBot="1">
      <c r="E19" s="9"/>
      <c r="F19" s="124" t="s">
        <v>435</v>
      </c>
      <c r="G19" s="603" t="s">
        <v>363</v>
      </c>
      <c r="H19" s="242">
        <f>SUM(R54,R57,R60,R63,R66,R69,R72,R75,R78,R81)</f>
        <v>30556.60901666843</v>
      </c>
      <c r="I19" s="17"/>
      <c r="J19" s="115"/>
      <c r="K19" s="115"/>
      <c r="L19" s="115"/>
      <c r="M19" s="115"/>
      <c r="N19" s="115"/>
      <c r="P19" s="115"/>
      <c r="Q19" s="115"/>
      <c r="R19" s="96"/>
    </row>
    <row r="20" spans="1:21" ht="27.75" customHeight="1" thickBot="1">
      <c r="E20" s="9"/>
      <c r="F20" s="124" t="s">
        <v>436</v>
      </c>
      <c r="G20" s="603" t="s">
        <v>364</v>
      </c>
      <c r="H20" s="131">
        <f>-SUM(R55,R58,R61,R64,R67,R70,R73,R76,R79,R82)</f>
        <v>9672.2431206399997</v>
      </c>
      <c r="I20" s="17"/>
      <c r="J20" s="115"/>
      <c r="P20" s="115"/>
      <c r="Q20" s="115"/>
      <c r="R20" s="96"/>
    </row>
    <row r="21" spans="1:21" ht="27.75" customHeight="1" thickBot="1">
      <c r="C21" s="32"/>
      <c r="D21" s="32"/>
      <c r="E21" s="32"/>
      <c r="F21" s="124" t="s">
        <v>408</v>
      </c>
      <c r="G21" s="603" t="s">
        <v>365</v>
      </c>
      <c r="H21" s="188">
        <f>R84</f>
        <v>616.04528483722197</v>
      </c>
      <c r="I21" s="103"/>
      <c r="P21" s="115"/>
      <c r="Q21" s="115"/>
      <c r="R21" s="96"/>
    </row>
    <row r="22" spans="1:21" ht="27.75" customHeight="1">
      <c r="C22" s="32"/>
      <c r="D22" s="32"/>
      <c r="E22" s="32"/>
      <c r="F22" s="124" t="s">
        <v>510</v>
      </c>
      <c r="G22" s="603" t="s">
        <v>449</v>
      </c>
      <c r="H22" s="188">
        <f>H19-H20+H21</f>
        <v>21500.411180865653</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21" t="s">
        <v>669</v>
      </c>
      <c r="C26" s="821"/>
      <c r="D26" s="821"/>
      <c r="E26" s="821"/>
      <c r="F26" s="821"/>
      <c r="G26" s="821"/>
    </row>
    <row r="27" spans="1:21" ht="14.25" customHeight="1">
      <c r="A27" s="28"/>
      <c r="B27" s="548"/>
      <c r="C27" s="548"/>
      <c r="D27" s="538"/>
      <c r="E27" s="538"/>
      <c r="F27" s="538"/>
      <c r="G27" s="548"/>
    </row>
    <row r="28" spans="1:21" s="17" customFormat="1" ht="27" customHeight="1">
      <c r="B28" s="822" t="s">
        <v>507</v>
      </c>
      <c r="C28" s="823"/>
      <c r="D28" s="133" t="s">
        <v>41</v>
      </c>
      <c r="E28" s="134" t="s">
        <v>660</v>
      </c>
      <c r="F28" s="134" t="s">
        <v>408</v>
      </c>
      <c r="G28" s="135" t="s">
        <v>409</v>
      </c>
      <c r="T28" s="136"/>
      <c r="U28" s="136"/>
    </row>
    <row r="29" spans="1:21" ht="20.25" customHeight="1">
      <c r="B29" s="819" t="s">
        <v>29</v>
      </c>
      <c r="C29" s="820"/>
      <c r="D29" s="637" t="s">
        <v>27</v>
      </c>
      <c r="E29" s="138">
        <f>SUM(D54:D82)</f>
        <v>4846.0250731011829</v>
      </c>
      <c r="F29" s="139">
        <f>D84</f>
        <v>142.94764377091596</v>
      </c>
      <c r="G29" s="138">
        <f>E29+F29</f>
        <v>4988.9727168720992</v>
      </c>
    </row>
    <row r="30" spans="1:21" ht="20.25" customHeight="1">
      <c r="B30" s="819" t="s">
        <v>371</v>
      </c>
      <c r="C30" s="820"/>
      <c r="D30" s="637" t="s">
        <v>27</v>
      </c>
      <c r="E30" s="140">
        <f>SUM(E54:E82)</f>
        <v>10059.097379930197</v>
      </c>
      <c r="F30" s="141">
        <f>E84</f>
        <v>296.72241625506592</v>
      </c>
      <c r="G30" s="140">
        <f>E30+F30</f>
        <v>10355.819796185264</v>
      </c>
    </row>
    <row r="31" spans="1:21" ht="20.25" customHeight="1">
      <c r="B31" s="819" t="s">
        <v>739</v>
      </c>
      <c r="C31" s="820"/>
      <c r="D31" s="637" t="s">
        <v>28</v>
      </c>
      <c r="E31" s="140">
        <f>SUM(F54:F82)</f>
        <v>3863.4250318938471</v>
      </c>
      <c r="F31" s="141">
        <f>F84</f>
        <v>113.96298963871878</v>
      </c>
      <c r="G31" s="140">
        <f>E31+F31</f>
        <v>3977.3880215325657</v>
      </c>
    </row>
    <row r="32" spans="1:21" ht="20.25" customHeight="1">
      <c r="B32" s="819" t="s">
        <v>31</v>
      </c>
      <c r="C32" s="820"/>
      <c r="D32" s="637" t="s">
        <v>28</v>
      </c>
      <c r="E32" s="140">
        <f>SUM(G54:G82)</f>
        <v>2115.8184111032024</v>
      </c>
      <c r="F32" s="141">
        <f>G84</f>
        <v>62.412235172521314</v>
      </c>
      <c r="G32" s="140">
        <f>E32+F32</f>
        <v>2178.2306462757238</v>
      </c>
    </row>
    <row r="33" spans="2:22" ht="20.25" customHeight="1">
      <c r="B33" s="819"/>
      <c r="C33" s="820"/>
      <c r="D33" s="637"/>
      <c r="E33" s="140">
        <f>SUM(H54:H82)</f>
        <v>0</v>
      </c>
      <c r="F33" s="141">
        <f>H84</f>
        <v>0</v>
      </c>
      <c r="G33" s="140">
        <f>E33+F33</f>
        <v>0</v>
      </c>
    </row>
    <row r="34" spans="2:22" ht="20.25" customHeight="1">
      <c r="B34" s="819"/>
      <c r="C34" s="820"/>
      <c r="D34" s="637"/>
      <c r="E34" s="140">
        <f>SUM(I54:I82)</f>
        <v>0</v>
      </c>
      <c r="F34" s="141">
        <f>I84</f>
        <v>0</v>
      </c>
      <c r="G34" s="140">
        <f t="shared" ref="G34" si="0">E34+F34</f>
        <v>0</v>
      </c>
    </row>
    <row r="35" spans="2:22" ht="20.25" customHeight="1">
      <c r="B35" s="819"/>
      <c r="C35" s="820"/>
      <c r="D35" s="637"/>
      <c r="E35" s="140">
        <f>SUM(J54:J82)</f>
        <v>0</v>
      </c>
      <c r="F35" s="141">
        <f>J84</f>
        <v>0</v>
      </c>
      <c r="G35" s="140">
        <f>E35+F35</f>
        <v>0</v>
      </c>
    </row>
    <row r="36" spans="2:22" ht="20.25" customHeight="1">
      <c r="B36" s="819"/>
      <c r="C36" s="820"/>
      <c r="D36" s="637"/>
      <c r="E36" s="140">
        <f>SUM(K54:K82)</f>
        <v>0</v>
      </c>
      <c r="F36" s="141">
        <f>K84</f>
        <v>0</v>
      </c>
      <c r="G36" s="140">
        <f t="shared" ref="G36:G39" si="1">E36+F36</f>
        <v>0</v>
      </c>
    </row>
    <row r="37" spans="2:22" ht="20.25" customHeight="1">
      <c r="B37" s="819"/>
      <c r="C37" s="820"/>
      <c r="D37" s="637"/>
      <c r="E37" s="140">
        <f>SUM(L54:L82)</f>
        <v>0</v>
      </c>
      <c r="F37" s="141">
        <f>L84</f>
        <v>0</v>
      </c>
      <c r="G37" s="140">
        <f t="shared" si="1"/>
        <v>0</v>
      </c>
    </row>
    <row r="38" spans="2:22" ht="20.25" customHeight="1">
      <c r="B38" s="819"/>
      <c r="C38" s="820"/>
      <c r="D38" s="637"/>
      <c r="E38" s="140">
        <f>SUM(M54:M82)</f>
        <v>0</v>
      </c>
      <c r="F38" s="141">
        <f>M84</f>
        <v>0</v>
      </c>
      <c r="G38" s="140">
        <f t="shared" si="1"/>
        <v>0</v>
      </c>
    </row>
    <row r="39" spans="2:22" ht="20.25" customHeight="1">
      <c r="B39" s="819"/>
      <c r="C39" s="820"/>
      <c r="D39" s="637"/>
      <c r="E39" s="140">
        <f>SUM(N54:N82)</f>
        <v>0</v>
      </c>
      <c r="F39" s="141">
        <f>N84</f>
        <v>0</v>
      </c>
      <c r="G39" s="140">
        <f t="shared" si="1"/>
        <v>0</v>
      </c>
    </row>
    <row r="40" spans="2:22" ht="20.25" customHeight="1">
      <c r="B40" s="819"/>
      <c r="C40" s="820"/>
      <c r="D40" s="637"/>
      <c r="E40" s="140">
        <f>SUM(O54:O82)</f>
        <v>0</v>
      </c>
      <c r="F40" s="141">
        <f>O84</f>
        <v>0</v>
      </c>
      <c r="G40" s="140">
        <f>E40+F40</f>
        <v>0</v>
      </c>
    </row>
    <row r="41" spans="2:22" ht="20.25" customHeight="1">
      <c r="B41" s="819"/>
      <c r="C41" s="820"/>
      <c r="D41" s="637"/>
      <c r="E41" s="140">
        <f>SUM(P54:P82)</f>
        <v>0</v>
      </c>
      <c r="F41" s="141">
        <f>P84</f>
        <v>0</v>
      </c>
      <c r="G41" s="140">
        <f>E41+F41</f>
        <v>0</v>
      </c>
    </row>
    <row r="42" spans="2:22" ht="20.25" customHeight="1">
      <c r="B42" s="819"/>
      <c r="C42" s="820"/>
      <c r="D42" s="638"/>
      <c r="E42" s="142">
        <f>SUM(Q54:Q82)</f>
        <v>0</v>
      </c>
      <c r="F42" s="143">
        <f>Q84</f>
        <v>0</v>
      </c>
      <c r="G42" s="142">
        <f>E42+F42</f>
        <v>0</v>
      </c>
    </row>
    <row r="43" spans="2:22" s="8" customFormat="1" ht="21" customHeight="1">
      <c r="B43" s="824" t="s">
        <v>26</v>
      </c>
      <c r="C43" s="825"/>
      <c r="D43" s="137"/>
      <c r="E43" s="144">
        <f>SUM(E29:E42)</f>
        <v>20884.36589602843</v>
      </c>
      <c r="F43" s="144">
        <f>SUM(F29:F42)</f>
        <v>616.04528483722197</v>
      </c>
      <c r="G43" s="144">
        <f>SUM(G29:G42)</f>
        <v>21500.411180865653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1" t="s">
        <v>603</v>
      </c>
      <c r="C48" s="821"/>
      <c r="D48" s="821"/>
      <c r="E48" s="821"/>
      <c r="F48" s="821"/>
      <c r="G48" s="821"/>
      <c r="H48" s="821"/>
      <c r="I48" s="821"/>
      <c r="J48" s="821"/>
      <c r="K48" s="821"/>
      <c r="L48" s="821"/>
      <c r="M48" s="617"/>
      <c r="N48" s="105"/>
      <c r="O48" s="105"/>
      <c r="P48" s="105"/>
      <c r="Q48" s="105"/>
      <c r="R48" s="105"/>
      <c r="T48" s="37"/>
      <c r="U48" s="19"/>
      <c r="V48" s="38"/>
    </row>
    <row r="49" spans="2:22" s="28" customFormat="1" ht="41.1" customHeight="1">
      <c r="B49" s="821" t="s">
        <v>562</v>
      </c>
      <c r="C49" s="821"/>
      <c r="D49" s="821"/>
      <c r="E49" s="821"/>
      <c r="F49" s="821"/>
      <c r="G49" s="821"/>
      <c r="H49" s="821"/>
      <c r="I49" s="821"/>
      <c r="J49" s="821"/>
      <c r="K49" s="821"/>
      <c r="L49" s="821"/>
      <c r="M49" s="617"/>
      <c r="N49" s="105"/>
      <c r="O49" s="105"/>
      <c r="P49" s="105"/>
      <c r="Q49" s="105"/>
      <c r="R49" s="105"/>
      <c r="T49" s="37"/>
      <c r="U49" s="19"/>
      <c r="V49" s="38"/>
    </row>
    <row r="50" spans="2:22" s="28" customFormat="1" ht="18" customHeight="1">
      <c r="B50" s="821" t="s">
        <v>668</v>
      </c>
      <c r="C50" s="821"/>
      <c r="D50" s="821"/>
      <c r="E50" s="821"/>
      <c r="F50" s="821"/>
      <c r="G50" s="821"/>
      <c r="H50" s="821"/>
      <c r="I50" s="821"/>
      <c r="J50" s="821"/>
      <c r="K50" s="821"/>
      <c r="L50" s="821"/>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c r="E72" s="156"/>
      <c r="F72" s="156"/>
      <c r="G72" s="156"/>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0</v>
      </c>
      <c r="U72" s="152"/>
      <c r="V72" s="153"/>
    </row>
    <row r="73" spans="2:22" s="163" customFormat="1">
      <c r="B73" s="154" t="s">
        <v>226</v>
      </c>
      <c r="C73" s="155"/>
      <c r="D73" s="156"/>
      <c r="E73" s="156"/>
      <c r="F73" s="156"/>
      <c r="G73" s="156"/>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c r="E75" s="156"/>
      <c r="F75" s="156"/>
      <c r="G75" s="156"/>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0</v>
      </c>
      <c r="U75" s="152"/>
      <c r="V75" s="153"/>
    </row>
    <row r="76" spans="2:22" s="163" customFormat="1" ht="16.5" customHeight="1">
      <c r="B76" s="154" t="s">
        <v>228</v>
      </c>
      <c r="C76" s="155"/>
      <c r="D76" s="156"/>
      <c r="E76" s="156"/>
      <c r="F76" s="156"/>
      <c r="G76" s="156"/>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LRAM'!Y943</f>
        <v>6684.9445731011829</v>
      </c>
      <c r="E78" s="156">
        <f>'5.  2015-2020 LRAM'!Z943</f>
        <v>12367.760032730197</v>
      </c>
      <c r="F78" s="156">
        <f>'5.  2015-2020 LRAM'!AA943</f>
        <v>3964.9402987338472</v>
      </c>
      <c r="G78" s="795">
        <f>'3.  Distribution Rates'!F132*'8.  Streetlighting'!F36</f>
        <v>7538.9641121032018</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30556.60901666843</v>
      </c>
      <c r="U78" s="152"/>
      <c r="V78" s="153"/>
    </row>
    <row r="79" spans="2:22" s="163" customFormat="1">
      <c r="B79" s="154" t="s">
        <v>230</v>
      </c>
      <c r="C79" s="155"/>
      <c r="D79" s="156">
        <f>-'5.  2015-2020 LRAM'!Y944</f>
        <v>-1838.9195</v>
      </c>
      <c r="E79" s="156">
        <f>-'5.  2015-2020 LRAM'!Z944</f>
        <v>-2308.6626527999997</v>
      </c>
      <c r="F79" s="156">
        <f>-'5.  2015-2020 LRAM'!AA944</f>
        <v>-101.51526684</v>
      </c>
      <c r="G79" s="795">
        <f>-'5.  2015-2020 LRAM'!AB944</f>
        <v>-5423.1457009999995</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-9672.2431206399997</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c r="E81" s="156"/>
      <c r="F81" s="156"/>
      <c r="G81" s="156"/>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c r="B82" s="154" t="s">
        <v>232</v>
      </c>
      <c r="C82" s="155"/>
      <c r="D82" s="156"/>
      <c r="E82" s="156"/>
      <c r="F82" s="156"/>
      <c r="G82" s="156"/>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8">
        <f>'6.  Carrying Charges'!I237</f>
        <v>142.94764377091596</v>
      </c>
      <c r="E84" s="678">
        <f>'6.  Carrying Charges'!J237</f>
        <v>296.72241625506592</v>
      </c>
      <c r="F84" s="678">
        <f>'6.  Carrying Charges'!K237</f>
        <v>113.96298963871878</v>
      </c>
      <c r="G84" s="678">
        <f>'6.  Carrying Charges'!L237</f>
        <v>62.412235172521314</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616.04528483722197</v>
      </c>
      <c r="U84" s="152"/>
      <c r="V84" s="153"/>
    </row>
    <row r="85" spans="2:22" s="163" customFormat="1" ht="21.75" customHeight="1">
      <c r="B85" s="623" t="s">
        <v>240</v>
      </c>
      <c r="C85" s="624"/>
      <c r="D85" s="623">
        <f>SUM(D54:D82)+D84</f>
        <v>4988.9727168720992</v>
      </c>
      <c r="E85" s="623">
        <f t="shared" ref="E85:P85" si="2">SUM(E54:E82)+E84</f>
        <v>10355.819796185264</v>
      </c>
      <c r="F85" s="623">
        <f t="shared" si="2"/>
        <v>3977.3880215325657</v>
      </c>
      <c r="G85" s="623">
        <f t="shared" si="2"/>
        <v>2178.2306462757238</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21500.411180865653</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t="s">
        <v>740</v>
      </c>
      <c r="C87" s="66"/>
      <c r="E87" s="9"/>
      <c r="V87" s="13"/>
    </row>
    <row r="88" spans="2:22" ht="14.4">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LRAM'!Y568:AL568)</f>
        <v>0</v>
      </c>
      <c r="J93" s="556">
        <f>SUM('5.  2015-2020 LRAM'!Y751:AL751)</f>
        <v>0</v>
      </c>
      <c r="K93" s="556">
        <f>SUM('5.  2015-2020 LRAM'!Y934:AL934)</f>
        <v>0</v>
      </c>
      <c r="L93" s="556">
        <f>SUM('5.  2015-2020 LRAM'!Y1117:AL1117)</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LRAM'!Y569:AL569)</f>
        <v>0</v>
      </c>
      <c r="J94" s="556">
        <f>SUM('5.  2015-2020 LRAM'!Y752:AL752)</f>
        <v>0</v>
      </c>
      <c r="K94" s="556">
        <f>SUM('5.  2015-2020 LRAM'!Y935:AL935)</f>
        <v>0</v>
      </c>
      <c r="L94" s="556">
        <f>SUM('5.  2015-2020 LRAM'!Y1118:AL1118)</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LRAM'!Y570:AL570)</f>
        <v>0</v>
      </c>
      <c r="J95" s="556">
        <f>SUM('5.  2015-2020 LRAM'!Y753:AL753)</f>
        <v>0</v>
      </c>
      <c r="K95" s="556">
        <f>SUM('5.  2015-2020 LRAM'!Y936:AL936)</f>
        <v>0</v>
      </c>
      <c r="L95" s="556">
        <f>SUM('5.  2015-2020 LRAM'!Y1119:AL1119)</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LRAM'!Y571:AL571)</f>
        <v>0</v>
      </c>
      <c r="J96" s="556">
        <f>SUM('5.  2015-2020 LRAM'!Y754:AL754)</f>
        <v>0</v>
      </c>
      <c r="K96" s="556">
        <f>SUM('5.  2015-2020 LRAM'!Y937:AL937)</f>
        <v>0</v>
      </c>
      <c r="L96" s="556">
        <f>SUM('5.  2015-2020 LRAM'!Y1120:AL1120)</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LRAM'!Y572:AL572)</f>
        <v>0</v>
      </c>
      <c r="J97" s="556">
        <f>SUM('5.  2015-2020 LRAM'!Y755:AL755)</f>
        <v>0</v>
      </c>
      <c r="K97" s="556">
        <f>SUM('5.  2015-2020 LRAM'!Y938:AL938)</f>
        <v>0</v>
      </c>
      <c r="L97" s="556">
        <f>SUM('5.  2015-2020 LRAM'!Y1121:AL1121)</f>
        <v>0</v>
      </c>
      <c r="M97" s="556">
        <f>SUM(G97:L97)</f>
        <v>0</v>
      </c>
      <c r="T97" s="197"/>
      <c r="U97" s="197"/>
    </row>
    <row r="98" spans="2:21" s="90" customFormat="1" ht="23.25" hidden="1" customHeight="1">
      <c r="B98" s="198">
        <v>2016</v>
      </c>
      <c r="C98" s="559"/>
      <c r="D98" s="559"/>
      <c r="E98" s="559"/>
      <c r="F98" s="559"/>
      <c r="G98" s="559"/>
      <c r="H98" s="556">
        <f>SUM('5.  2015-2020 LRAM'!Y387:AL387)</f>
        <v>7721.5599637599998</v>
      </c>
      <c r="I98" s="557">
        <f>SUM('5.  2015-2020 LRAM'!Y573:AL573)</f>
        <v>7422.9095153199996</v>
      </c>
      <c r="J98" s="556">
        <f>SUM('5.  2015-2020 LRAM'!Y756:AL756)</f>
        <v>6163.6407832800005</v>
      </c>
      <c r="K98" s="556">
        <f>SUM('5.  2015-2020 LRAM'!Y939:AL939)</f>
        <v>4680.6987940399995</v>
      </c>
      <c r="L98" s="556">
        <f>SUM('5.  2015-2020 LRAM'!Y1122:AL1122)</f>
        <v>3917.3958766399996</v>
      </c>
      <c r="M98" s="556">
        <f>SUM(H98:L98)</f>
        <v>29906.204933039997</v>
      </c>
      <c r="T98" s="197"/>
      <c r="U98" s="197"/>
    </row>
    <row r="99" spans="2:21" s="90" customFormat="1" ht="23.25" hidden="1" customHeight="1">
      <c r="B99" s="198">
        <v>2017</v>
      </c>
      <c r="C99" s="559"/>
      <c r="D99" s="559"/>
      <c r="E99" s="559"/>
      <c r="F99" s="559"/>
      <c r="G99" s="559"/>
      <c r="H99" s="559"/>
      <c r="I99" s="556">
        <f>SUM('5.  2015-2020 LRAM'!Y574:AL574)</f>
        <v>20043.708973346489</v>
      </c>
      <c r="J99" s="556">
        <f>SUM('5.  2015-2020 LRAM'!Y757:AL757)</f>
        <v>15754.914870570929</v>
      </c>
      <c r="K99" s="556">
        <f>SUM('5.  2015-2020 LRAM'!Y940:AL940)</f>
        <v>12894.145794231552</v>
      </c>
      <c r="L99" s="556">
        <f>SUM('5.  2015-2020 LRAM'!Y1123:AL1123)</f>
        <v>11449.975239478856</v>
      </c>
      <c r="M99" s="556">
        <f>SUM(I99:L99)</f>
        <v>60142.744877627832</v>
      </c>
      <c r="T99" s="197"/>
      <c r="U99" s="197"/>
    </row>
    <row r="100" spans="2:21" s="90" customFormat="1" ht="23.25" hidden="1" customHeight="1">
      <c r="B100" s="198">
        <v>2018</v>
      </c>
      <c r="C100" s="559"/>
      <c r="D100" s="559"/>
      <c r="E100" s="559"/>
      <c r="F100" s="559"/>
      <c r="G100" s="559"/>
      <c r="H100" s="559"/>
      <c r="I100" s="559"/>
      <c r="J100" s="556">
        <f>SUM('5.  2015-2020 LRAM'!Y758:AL758)</f>
        <v>6078.4973587831046</v>
      </c>
      <c r="K100" s="556">
        <f>SUM('5.  2015-2020 LRAM'!Y941:AL941)</f>
        <v>5389.4450138207794</v>
      </c>
      <c r="L100" s="556">
        <f>SUM('5.  2015-2020 LRAM'!Y1124:AL1124)</f>
        <v>4895.3955733022458</v>
      </c>
      <c r="M100" s="556">
        <f>SUM(J100:L100)</f>
        <v>16363.337945906129</v>
      </c>
      <c r="T100" s="197"/>
      <c r="U100" s="197"/>
    </row>
    <row r="101" spans="2:21" s="90" customFormat="1" ht="23.25" hidden="1" customHeight="1">
      <c r="B101" s="198">
        <v>2019</v>
      </c>
      <c r="C101" s="559"/>
      <c r="D101" s="559"/>
      <c r="E101" s="559"/>
      <c r="F101" s="559"/>
      <c r="G101" s="559"/>
      <c r="H101" s="559"/>
      <c r="I101" s="559"/>
      <c r="J101" s="559"/>
      <c r="K101" s="556">
        <f>SUM('5.  2015-2020 LRAM'!Y942:AL942)</f>
        <v>53.355302472894451</v>
      </c>
      <c r="L101" s="556">
        <f>SUM('5.  2015-2020 LRAM'!Y1125:AL1125)</f>
        <v>46.984000000000002</v>
      </c>
      <c r="M101" s="556">
        <f>SUM(K101:L101)</f>
        <v>100.33930247289445</v>
      </c>
      <c r="T101" s="197"/>
      <c r="U101" s="197"/>
    </row>
    <row r="102" spans="2:21" s="90" customFormat="1" ht="23.25" hidden="1" customHeight="1">
      <c r="B102" s="198">
        <v>2020</v>
      </c>
      <c r="C102" s="559"/>
      <c r="D102" s="559"/>
      <c r="E102" s="559"/>
      <c r="F102" s="559"/>
      <c r="G102" s="559"/>
      <c r="H102" s="559"/>
      <c r="I102" s="559"/>
      <c r="J102" s="559"/>
      <c r="K102" s="559"/>
      <c r="L102" s="558">
        <f>SUM('5.  2015-2020 LRAM'!Y1126:AL1126)</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7721.5599637599998</v>
      </c>
      <c r="I103" s="556">
        <f>I93+I94+I95+I96+I97+I98+I99</f>
        <v>27466.618488666489</v>
      </c>
      <c r="J103" s="556">
        <f>J93+J94+J95+J96+J97+J98+J99+J100</f>
        <v>27997.053012634035</v>
      </c>
      <c r="K103" s="556">
        <f>K93+K94+K95+K96+K97+K98+K99+K100+K101</f>
        <v>23017.644904565226</v>
      </c>
      <c r="L103" s="556">
        <f>SUM(L93:L102)</f>
        <v>20309.7506894211</v>
      </c>
      <c r="M103" s="556">
        <f>SUM(M93:M102)</f>
        <v>106512.62705904686</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12494.291701760001</v>
      </c>
      <c r="I104" s="554">
        <f>'5.  2015-2020 LRAM'!AM576</f>
        <v>12136.365739119999</v>
      </c>
      <c r="J104" s="554">
        <f>'5.  2015-2020 LRAM'!AM760</f>
        <v>10928.880272079999</v>
      </c>
      <c r="K104" s="554">
        <f>'5.  2015-2020 LRAM'!AM944</f>
        <v>9672.2431206399997</v>
      </c>
      <c r="L104" s="554">
        <f>'5.  2015-2020 LRAM'!AM1128</f>
        <v>9007.7484122400001</v>
      </c>
      <c r="M104" s="556">
        <f>SUM(C104:L104)</f>
        <v>54239.52924584</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209.84436815946901</v>
      </c>
      <c r="L105" s="554">
        <f>'6.  Carrying Charges'!W162</f>
        <v>497.0043992298601</v>
      </c>
      <c r="M105" s="556">
        <f>SUM(C105:L105)</f>
        <v>706.84876738932917</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-4772.7317380000013</v>
      </c>
      <c r="I106" s="554">
        <f t="shared" si="3"/>
        <v>15330.252749546489</v>
      </c>
      <c r="J106" s="554">
        <f t="shared" si="3"/>
        <v>17068.172740554037</v>
      </c>
      <c r="K106" s="554">
        <f>K103-K104+K105</f>
        <v>13555.246152084695</v>
      </c>
      <c r="L106" s="554">
        <f>L103-L104+L105</f>
        <v>11799.00667641096</v>
      </c>
      <c r="M106" s="554">
        <f>M103-M104+M105</f>
        <v>52979.946580596195</v>
      </c>
    </row>
    <row r="107" spans="2:21" ht="15.6" hidden="1" customHeight="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960120</xdr:colOff>
                    <xdr:row>77</xdr:row>
                    <xdr:rowOff>76200</xdr:rowOff>
                  </from>
                  <to>
                    <xdr:col>2</xdr:col>
                    <xdr:colOff>1379220</xdr:colOff>
                    <xdr:row>79</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5" zoomScaleNormal="100" workbookViewId="0">
      <selection activeCell="D32" sqref="D32"/>
    </sheetView>
  </sheetViews>
  <sheetFormatPr defaultColWidth="9"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4" style="12" customWidth="1"/>
    <col min="7" max="7" width="72.5546875" style="12" customWidth="1"/>
    <col min="8" max="16384" width="9"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6">
      <c r="B19" s="537" t="s">
        <v>608</v>
      </c>
    </row>
    <row r="20" spans="2:8" ht="13.5" customHeight="1"/>
    <row r="21" spans="2:8" ht="41.1" customHeight="1">
      <c r="B21" s="821" t="s">
        <v>667</v>
      </c>
      <c r="C21" s="821"/>
      <c r="D21" s="821"/>
      <c r="E21" s="821"/>
      <c r="F21" s="821"/>
      <c r="G21" s="821"/>
      <c r="H21" s="821"/>
    </row>
    <row r="23" spans="2:8" s="609" customFormat="1" ht="15.6">
      <c r="B23" s="619" t="s">
        <v>546</v>
      </c>
      <c r="C23" s="619" t="s">
        <v>561</v>
      </c>
      <c r="D23" s="619" t="s">
        <v>545</v>
      </c>
      <c r="E23" s="828" t="s">
        <v>34</v>
      </c>
      <c r="F23" s="829"/>
      <c r="G23" s="828" t="s">
        <v>544</v>
      </c>
      <c r="H23" s="829"/>
    </row>
    <row r="24" spans="2:8">
      <c r="B24" s="608">
        <v>1</v>
      </c>
      <c r="C24" s="643" t="s">
        <v>170</v>
      </c>
      <c r="D24" s="607" t="s">
        <v>828</v>
      </c>
      <c r="E24" s="826" t="s">
        <v>827</v>
      </c>
      <c r="F24" s="827"/>
      <c r="G24" s="830" t="s">
        <v>829</v>
      </c>
      <c r="H24" s="831"/>
    </row>
    <row r="25" spans="2:8">
      <c r="B25" s="608">
        <v>2</v>
      </c>
      <c r="C25" s="643" t="s">
        <v>170</v>
      </c>
      <c r="D25" s="607" t="s">
        <v>830</v>
      </c>
      <c r="E25" s="826" t="s">
        <v>831</v>
      </c>
      <c r="F25" s="827"/>
      <c r="G25" s="830" t="s">
        <v>832</v>
      </c>
      <c r="H25" s="831"/>
    </row>
    <row r="26" spans="2:8">
      <c r="B26" s="608">
        <v>3</v>
      </c>
      <c r="C26" s="643"/>
      <c r="D26" s="607"/>
      <c r="E26" s="826"/>
      <c r="F26" s="827"/>
      <c r="G26" s="830"/>
      <c r="H26" s="831"/>
    </row>
    <row r="27" spans="2:8">
      <c r="B27" s="608">
        <v>4</v>
      </c>
      <c r="C27" s="643"/>
      <c r="D27" s="607"/>
      <c r="E27" s="826"/>
      <c r="F27" s="827"/>
      <c r="G27" s="830"/>
      <c r="H27" s="831"/>
    </row>
    <row r="28" spans="2:8">
      <c r="B28" s="608">
        <v>5</v>
      </c>
      <c r="C28" s="643"/>
      <c r="D28" s="607"/>
      <c r="E28" s="826"/>
      <c r="F28" s="827"/>
      <c r="G28" s="830"/>
      <c r="H28" s="831"/>
    </row>
    <row r="29" spans="2:8">
      <c r="B29" s="608">
        <v>6</v>
      </c>
      <c r="C29" s="643"/>
      <c r="D29" s="607"/>
      <c r="E29" s="826"/>
      <c r="F29" s="827"/>
      <c r="G29" s="830"/>
      <c r="H29" s="831"/>
    </row>
    <row r="30" spans="2:8">
      <c r="B30" s="608">
        <v>7</v>
      </c>
      <c r="C30" s="643"/>
      <c r="D30" s="607"/>
      <c r="E30" s="826"/>
      <c r="F30" s="827"/>
      <c r="G30" s="830"/>
      <c r="H30" s="831"/>
    </row>
    <row r="31" spans="2:8">
      <c r="B31" s="608">
        <v>8</v>
      </c>
      <c r="C31" s="643"/>
      <c r="D31" s="607"/>
      <c r="E31" s="826"/>
      <c r="F31" s="827"/>
      <c r="G31" s="830"/>
      <c r="H31" s="831"/>
    </row>
    <row r="32" spans="2:8">
      <c r="B32" s="608">
        <v>9</v>
      </c>
      <c r="C32" s="643"/>
      <c r="D32" s="607"/>
      <c r="E32" s="826"/>
      <c r="F32" s="827"/>
      <c r="G32" s="830"/>
      <c r="H32" s="831"/>
    </row>
    <row r="33" spans="2:8">
      <c r="B33" s="608">
        <v>10</v>
      </c>
      <c r="C33" s="643"/>
      <c r="D33" s="607"/>
      <c r="E33" s="826"/>
      <c r="F33" s="827"/>
      <c r="G33" s="830"/>
      <c r="H33" s="831"/>
    </row>
    <row r="34" spans="2:8">
      <c r="B34" s="608" t="s">
        <v>480</v>
      </c>
      <c r="C34" s="643"/>
      <c r="D34" s="607"/>
      <c r="E34" s="826"/>
      <c r="F34" s="827"/>
      <c r="G34" s="830"/>
      <c r="H34" s="831"/>
    </row>
    <row r="36" spans="2:8" ht="30.75" customHeight="1">
      <c r="B36" s="537" t="s">
        <v>604</v>
      </c>
    </row>
    <row r="37" spans="2:8" ht="23.25" customHeight="1">
      <c r="B37" s="568" t="s">
        <v>609</v>
      </c>
      <c r="C37" s="605"/>
      <c r="D37" s="605"/>
      <c r="E37" s="605"/>
      <c r="F37" s="605"/>
      <c r="G37" s="605"/>
      <c r="H37" s="605"/>
    </row>
    <row r="39" spans="2:8" s="90" customFormat="1" ht="15.6">
      <c r="B39" s="619" t="s">
        <v>546</v>
      </c>
      <c r="C39" s="619" t="s">
        <v>561</v>
      </c>
      <c r="D39" s="619" t="s">
        <v>545</v>
      </c>
      <c r="E39" s="828" t="s">
        <v>34</v>
      </c>
      <c r="F39" s="829"/>
      <c r="G39" s="828" t="s">
        <v>544</v>
      </c>
      <c r="H39" s="829"/>
    </row>
    <row r="40" spans="2:8">
      <c r="B40" s="608">
        <v>1</v>
      </c>
      <c r="C40" s="643"/>
      <c r="D40" s="607"/>
      <c r="E40" s="826"/>
      <c r="F40" s="827"/>
      <c r="G40" s="830"/>
      <c r="H40" s="831"/>
    </row>
    <row r="41" spans="2:8">
      <c r="B41" s="608">
        <v>2</v>
      </c>
      <c r="C41" s="643"/>
      <c r="D41" s="607"/>
      <c r="E41" s="826"/>
      <c r="F41" s="827"/>
      <c r="G41" s="830"/>
      <c r="H41" s="831"/>
    </row>
    <row r="42" spans="2:8">
      <c r="B42" s="608">
        <v>3</v>
      </c>
      <c r="C42" s="643"/>
      <c r="D42" s="607"/>
      <c r="E42" s="826"/>
      <c r="F42" s="827"/>
      <c r="G42" s="830"/>
      <c r="H42" s="831"/>
    </row>
    <row r="43" spans="2:8">
      <c r="B43" s="608">
        <v>4</v>
      </c>
      <c r="C43" s="643"/>
      <c r="D43" s="607"/>
      <c r="E43" s="826"/>
      <c r="F43" s="827"/>
      <c r="G43" s="830"/>
      <c r="H43" s="831"/>
    </row>
    <row r="44" spans="2:8">
      <c r="B44" s="608">
        <v>5</v>
      </c>
      <c r="C44" s="643"/>
      <c r="D44" s="607"/>
      <c r="E44" s="826"/>
      <c r="F44" s="827"/>
      <c r="G44" s="830"/>
      <c r="H44" s="831"/>
    </row>
    <row r="45" spans="2:8">
      <c r="B45" s="608">
        <v>6</v>
      </c>
      <c r="C45" s="643"/>
      <c r="D45" s="607"/>
      <c r="E45" s="826"/>
      <c r="F45" s="827"/>
      <c r="G45" s="830"/>
      <c r="H45" s="831"/>
    </row>
    <row r="46" spans="2:8">
      <c r="B46" s="608">
        <v>7</v>
      </c>
      <c r="C46" s="643"/>
      <c r="D46" s="607"/>
      <c r="E46" s="826"/>
      <c r="F46" s="827"/>
      <c r="G46" s="830"/>
      <c r="H46" s="831"/>
    </row>
    <row r="47" spans="2:8">
      <c r="B47" s="608">
        <v>8</v>
      </c>
      <c r="C47" s="643"/>
      <c r="D47" s="607"/>
      <c r="E47" s="826"/>
      <c r="F47" s="827"/>
      <c r="G47" s="830"/>
      <c r="H47" s="831"/>
    </row>
    <row r="48" spans="2:8">
      <c r="B48" s="608">
        <v>9</v>
      </c>
      <c r="C48" s="643"/>
      <c r="D48" s="607"/>
      <c r="E48" s="826"/>
      <c r="F48" s="827"/>
      <c r="G48" s="830"/>
      <c r="H48" s="831"/>
    </row>
    <row r="49" spans="2:8">
      <c r="B49" s="608">
        <v>10</v>
      </c>
      <c r="C49" s="643"/>
      <c r="D49" s="607"/>
      <c r="E49" s="826"/>
      <c r="F49" s="827"/>
      <c r="G49" s="830"/>
      <c r="H49" s="831"/>
    </row>
    <row r="50" spans="2:8">
      <c r="B50" s="608" t="s">
        <v>480</v>
      </c>
      <c r="C50" s="643"/>
      <c r="D50" s="607"/>
      <c r="E50" s="826"/>
      <c r="F50" s="827"/>
      <c r="G50" s="830"/>
      <c r="H50" s="831"/>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8"/>
  <sheetViews>
    <sheetView topLeftCell="B34" zoomScale="85" zoomScaleNormal="85" workbookViewId="0">
      <selection activeCell="C59" sqref="C59"/>
    </sheetView>
  </sheetViews>
  <sheetFormatPr defaultColWidth="9"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 style="12" customWidth="1"/>
    <col min="9" max="13" width="22" style="12" customWidth="1"/>
    <col min="14" max="14" width="26" style="12" customWidth="1"/>
    <col min="15" max="16" width="22" style="12" customWidth="1"/>
    <col min="17" max="17" width="16.33203125" style="12" customWidth="1"/>
    <col min="18" max="18" width="13.554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2016</v>
      </c>
    </row>
    <row r="10" spans="2:17" s="17" customFormat="1" ht="16.5" customHeight="1"/>
    <row r="11" spans="2:17" s="17" customFormat="1" ht="36.75" customHeight="1">
      <c r="B11" s="832" t="s">
        <v>732</v>
      </c>
      <c r="C11" s="832"/>
      <c r="D11" s="832"/>
      <c r="E11" s="832"/>
      <c r="F11" s="832"/>
      <c r="G11" s="832"/>
      <c r="H11" s="832"/>
      <c r="I11" s="832"/>
      <c r="J11" s="832"/>
      <c r="K11" s="832"/>
      <c r="L11" s="832"/>
      <c r="M11" s="83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540479.59400000004</v>
      </c>
      <c r="D15" s="451">
        <v>334349</v>
      </c>
      <c r="E15" s="451">
        <v>206130.59399999998</v>
      </c>
      <c r="F15" s="451"/>
      <c r="G15" s="451"/>
      <c r="H15" s="451"/>
      <c r="I15" s="451"/>
      <c r="J15" s="451"/>
      <c r="K15" s="451"/>
      <c r="L15" s="451"/>
      <c r="M15" s="451"/>
      <c r="N15" s="451"/>
      <c r="O15" s="451"/>
      <c r="P15" s="452"/>
      <c r="Q15" s="452"/>
    </row>
    <row r="16" spans="2:17" s="456" customFormat="1" ht="15.75" customHeight="1">
      <c r="B16" s="461" t="s">
        <v>28</v>
      </c>
      <c r="C16" s="626">
        <f>SUM(D16:Q16)</f>
        <v>462.99920000000003</v>
      </c>
      <c r="D16" s="450"/>
      <c r="E16" s="450"/>
      <c r="F16" s="793">
        <v>44.569200000000002</v>
      </c>
      <c r="G16" s="450">
        <v>418.43</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334349</v>
      </c>
      <c r="E18" s="192">
        <f t="shared" si="0"/>
        <v>206130.59399999998</v>
      </c>
      <c r="F18" s="192">
        <f>IF(F14="kw",HLOOKUP(F14,F14:F16,3,FALSE),HLOOKUP(F14,F14:F16,2,FALSE))</f>
        <v>44.569200000000002</v>
      </c>
      <c r="G18" s="192">
        <f t="shared" ref="G18:Q18" si="1">IF(G14="kw",HLOOKUP(G14,G14:G16,3,FALSE),HLOOKUP(G14,G14:G16,2,FALSE))</f>
        <v>418.43</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v>4</v>
      </c>
      <c r="D20" s="454"/>
    </row>
    <row r="21" spans="2:17" s="438" customFormat="1" ht="21" customHeight="1">
      <c r="B21" s="460" t="s">
        <v>366</v>
      </c>
      <c r="C21" s="453" t="s">
        <v>741</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32" t="s">
        <v>732</v>
      </c>
      <c r="C26" s="832"/>
      <c r="D26" s="832"/>
      <c r="E26" s="832"/>
      <c r="F26" s="832"/>
      <c r="G26" s="832"/>
      <c r="H26" s="832"/>
      <c r="I26" s="832"/>
      <c r="J26" s="832"/>
      <c r="K26" s="832"/>
      <c r="L26" s="832"/>
      <c r="M26" s="832"/>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453</v>
      </c>
      <c r="C39" s="35"/>
      <c r="D39" s="34"/>
      <c r="E39" s="39"/>
      <c r="F39" s="40"/>
    </row>
    <row r="40" spans="2:32" s="70" customFormat="1" ht="39" customHeight="1">
      <c r="B40" s="832" t="s">
        <v>602</v>
      </c>
      <c r="C40" s="832"/>
      <c r="D40" s="832"/>
      <c r="E40" s="832"/>
      <c r="F40" s="832"/>
      <c r="G40" s="832"/>
      <c r="H40" s="832"/>
      <c r="I40" s="832"/>
      <c r="J40" s="832"/>
      <c r="K40" s="832"/>
      <c r="L40" s="832"/>
      <c r="M40" s="83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v>2016</v>
      </c>
      <c r="D49" s="190">
        <f t="shared" ref="D49:Q49" si="8">IF(ISBLANK($C$49),0,IF($C$49=$D$9,HLOOKUP(D43,D14:D18,5,FALSE),HLOOKUP(D43,D29:D33,5,FALSE)))</f>
        <v>334349</v>
      </c>
      <c r="E49" s="190">
        <f t="shared" si="8"/>
        <v>206130.59399999998</v>
      </c>
      <c r="F49" s="190">
        <f t="shared" si="8"/>
        <v>44.569200000000002</v>
      </c>
      <c r="G49" s="190">
        <f t="shared" si="8"/>
        <v>418.43</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2016</v>
      </c>
      <c r="D50" s="190">
        <f t="shared" ref="D50:I50" si="9">IF(ISBLANK($C$50),0,IF($C$50=$D$9,HLOOKUP(D43,D14:D18,5,FALSE),HLOOKUP(D43,D29:D33,5,FALSE)))</f>
        <v>334349</v>
      </c>
      <c r="E50" s="190">
        <f t="shared" si="9"/>
        <v>206130.59399999998</v>
      </c>
      <c r="F50" s="190">
        <f t="shared" si="9"/>
        <v>44.569200000000002</v>
      </c>
      <c r="G50" s="190">
        <f t="shared" si="9"/>
        <v>418.43</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2016</v>
      </c>
      <c r="D51" s="190">
        <f t="shared" ref="D51:Q51" si="11">IF(ISBLANK($C$51),0,IF($C$51=$D$9,HLOOKUP(D43,D14:D18,5,FALSE),HLOOKUP(D43,D29:D33,5,FALSE)))</f>
        <v>334349</v>
      </c>
      <c r="E51" s="190">
        <f t="shared" si="11"/>
        <v>206130.59399999998</v>
      </c>
      <c r="F51" s="190">
        <f t="shared" si="11"/>
        <v>44.569200000000002</v>
      </c>
      <c r="G51" s="190">
        <f t="shared" si="11"/>
        <v>418.43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34">
        <v>2016</v>
      </c>
      <c r="D52" s="190">
        <f t="shared" ref="D52:Q52" si="12">IF(ISBLANK($C$52),0,IF($C$52=$D$9,HLOOKUP(D43,D14:D18,5,FALSE),HLOOKUP(D43,D29:D33,5,FALSE)))</f>
        <v>334349</v>
      </c>
      <c r="E52" s="190">
        <f t="shared" si="12"/>
        <v>206130.59399999998</v>
      </c>
      <c r="F52" s="190">
        <f t="shared" si="12"/>
        <v>44.569200000000002</v>
      </c>
      <c r="G52" s="190">
        <f t="shared" si="12"/>
        <v>418.43</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c r="B53" s="171">
        <v>2020</v>
      </c>
      <c r="C53" s="534">
        <v>2016</v>
      </c>
      <c r="D53" s="190">
        <f t="shared" ref="D53:Q53" si="13">IF(ISBLANK($C$53),0,IF($C$53=$D$9,HLOOKUP(D43,D14:D18,5,FALSE),HLOOKUP(D43,D29:D33,5,FALSE)))</f>
        <v>334349</v>
      </c>
      <c r="E53" s="190">
        <f t="shared" si="13"/>
        <v>206130.59399999998</v>
      </c>
      <c r="F53" s="190">
        <f t="shared" si="13"/>
        <v>44.569200000000002</v>
      </c>
      <c r="G53" s="190">
        <f t="shared" si="13"/>
        <v>418.43</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17" customFormat="1" ht="15.6">
      <c r="B54" s="171">
        <v>2021</v>
      </c>
      <c r="C54" s="534">
        <v>2016</v>
      </c>
      <c r="D54" s="190">
        <f>IF(ISBLANK($C$54),0,IF($C$54=$D$9,HLOOKUP(D43,D14:D18,5,FALSE),HLOOKUP(D43,D29:D33,5,FALSE)))</f>
        <v>334349</v>
      </c>
      <c r="E54" s="190">
        <f>IF(ISBLANK($C$54),0,IF($C$54=$D$9,HLOOKUP(E43,E14:E18,5,FALSE),HLOOKUP(E43,E30:E33,5,FALSE)))</f>
        <v>206130.59399999998</v>
      </c>
      <c r="F54" s="190">
        <f>IF(ISBLANK($C$54),0,IF($C$54=$D$9,HLOOKUP(F43,F14:F18,5,FALSE),HLOOKUP(F43,F29:F33,5,FALSE)))</f>
        <v>44.569200000000002</v>
      </c>
      <c r="G54" s="190">
        <f>IF(ISBLANK($C$54),0,IF($C$54=$D$9,HLOOKUP(G43,G14:G18,5,FALSE),HLOOKUP(G43,G29:G33,5,FALSE)))</f>
        <v>418.43</v>
      </c>
      <c r="H54" s="190"/>
      <c r="I54" s="190"/>
      <c r="J54" s="190"/>
      <c r="K54" s="190"/>
      <c r="L54" s="190"/>
      <c r="M54" s="190"/>
      <c r="N54" s="190"/>
      <c r="O54" s="190"/>
      <c r="P54" s="190"/>
      <c r="Q54" s="190"/>
      <c r="R54" s="163"/>
      <c r="AF54" s="163"/>
    </row>
    <row r="55" spans="2:32" s="17" customFormat="1" ht="15.6">
      <c r="B55" s="794"/>
      <c r="C55" s="794"/>
      <c r="D55" s="194"/>
      <c r="E55" s="194"/>
      <c r="F55" s="194"/>
      <c r="G55" s="194"/>
      <c r="H55" s="194"/>
      <c r="I55" s="194"/>
      <c r="J55" s="194"/>
      <c r="K55" s="194"/>
      <c r="L55" s="194"/>
      <c r="M55" s="194"/>
      <c r="N55" s="194"/>
      <c r="O55" s="194"/>
      <c r="P55" s="194"/>
      <c r="Q55" s="194"/>
      <c r="R55" s="163"/>
      <c r="AF55" s="163"/>
    </row>
    <row r="56" spans="2:32" s="438" customFormat="1" ht="21" customHeight="1">
      <c r="B56" s="453" t="s">
        <v>536</v>
      </c>
      <c r="C56" s="464"/>
      <c r="D56" s="465"/>
      <c r="E56" s="466"/>
      <c r="F56" s="466"/>
      <c r="G56" s="466"/>
      <c r="H56" s="466"/>
      <c r="I56" s="466"/>
      <c r="J56" s="466"/>
      <c r="K56" s="466"/>
      <c r="L56" s="466"/>
      <c r="M56" s="466"/>
      <c r="N56" s="466"/>
      <c r="O56" s="466"/>
      <c r="P56" s="466"/>
      <c r="Q56" s="465"/>
      <c r="R56" s="457"/>
    </row>
    <row r="57" spans="2:32" s="17" customFormat="1" ht="15.75" customHeight="1">
      <c r="B57" s="168"/>
      <c r="C57" s="168"/>
      <c r="D57" s="163"/>
    </row>
    <row r="58" spans="2:32" s="17" customFormat="1" ht="15.75" customHeight="1">
      <c r="B58" s="168"/>
      <c r="C58" s="168"/>
      <c r="D58" s="163"/>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2" customFormat="1" ht="15.75" customHeight="1">
      <c r="B63" s="82"/>
      <c r="C63" s="82"/>
      <c r="D63" s="20"/>
    </row>
    <row r="64" spans="2:32" s="2" customFormat="1" ht="15.75" customHeight="1">
      <c r="B64" s="82"/>
      <c r="C64" s="82"/>
      <c r="D64" s="20"/>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row r="98" spans="2:3" s="9" customFormat="1">
      <c r="B98" s="26"/>
      <c r="C98"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D1" zoomScale="80" zoomScaleNormal="80" workbookViewId="0">
      <pane ySplit="14" topLeftCell="A39" activePane="bottomLeft" state="frozen"/>
      <selection pane="bottomLeft" activeCell="B132" sqref="B132"/>
    </sheetView>
  </sheetViews>
  <sheetFormatPr defaultColWidth="9" defaultRowHeight="14.4" outlineLevelRow="1"/>
  <cols>
    <col min="1" max="1" width="6.5546875" style="4" customWidth="1"/>
    <col min="2" max="2" width="36.5546875" style="5" customWidth="1"/>
    <col min="3" max="3" width="17" style="78"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3" t="s">
        <v>171</v>
      </c>
      <c r="C4" s="85" t="s">
        <v>175</v>
      </c>
      <c r="D4" s="85"/>
      <c r="E4" s="49"/>
    </row>
    <row r="5" spans="1:26" s="18" customFormat="1" ht="26.25" hidden="1" customHeight="1" outlineLevel="1" thickBot="1">
      <c r="A5" s="4"/>
      <c r="B5" s="833"/>
      <c r="C5" s="86" t="s">
        <v>172</v>
      </c>
      <c r="D5" s="86"/>
      <c r="E5" s="49"/>
    </row>
    <row r="6" spans="1:26" ht="26.25" hidden="1" customHeight="1" outlineLevel="1" thickBot="1">
      <c r="B6" s="833"/>
      <c r="C6" s="839" t="s">
        <v>551</v>
      </c>
      <c r="D6" s="840"/>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41" t="s">
        <v>610</v>
      </c>
      <c r="C12" s="841"/>
      <c r="D12" s="841"/>
      <c r="E12" s="841"/>
      <c r="F12" s="841"/>
      <c r="G12" s="841"/>
      <c r="H12" s="841"/>
      <c r="I12" s="841"/>
      <c r="J12" s="841"/>
      <c r="K12" s="841"/>
      <c r="L12" s="841"/>
      <c r="M12" s="841"/>
      <c r="N12" s="841"/>
      <c r="O12" s="84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742</v>
      </c>
      <c r="E14" s="472" t="s">
        <v>743</v>
      </c>
      <c r="F14" s="472" t="s">
        <v>744</v>
      </c>
      <c r="G14" s="472" t="s">
        <v>745</v>
      </c>
      <c r="H14" s="472" t="s">
        <v>746</v>
      </c>
      <c r="I14" s="472" t="s">
        <v>747</v>
      </c>
      <c r="J14" s="472" t="s">
        <v>747</v>
      </c>
      <c r="K14" s="472" t="s">
        <v>748</v>
      </c>
      <c r="L14" s="472" t="s">
        <v>749</v>
      </c>
      <c r="M14" s="472" t="s">
        <v>750</v>
      </c>
      <c r="N14" s="472" t="s">
        <v>734</v>
      </c>
      <c r="O14" s="472" t="s">
        <v>737</v>
      </c>
      <c r="P14" s="7"/>
    </row>
    <row r="15" spans="1:26" s="7" customFormat="1" ht="18.75" customHeight="1">
      <c r="B15" s="473" t="s">
        <v>188</v>
      </c>
      <c r="C15" s="83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35"/>
      <c r="D16" s="477">
        <v>4</v>
      </c>
      <c r="E16" s="477">
        <v>4</v>
      </c>
      <c r="F16" s="477">
        <v>6</v>
      </c>
      <c r="G16" s="477">
        <v>4</v>
      </c>
      <c r="H16" s="477">
        <v>4</v>
      </c>
      <c r="I16" s="477">
        <v>4</v>
      </c>
      <c r="J16" s="477">
        <v>12</v>
      </c>
      <c r="K16" s="477">
        <v>6</v>
      </c>
      <c r="L16" s="477">
        <v>4</v>
      </c>
      <c r="M16" s="477">
        <v>4</v>
      </c>
      <c r="N16" s="477">
        <v>10</v>
      </c>
      <c r="O16" s="478">
        <v>5</v>
      </c>
    </row>
    <row r="17" spans="1:15" s="111" customFormat="1" ht="17.25" customHeight="1">
      <c r="B17" s="479" t="s">
        <v>560</v>
      </c>
      <c r="C17" s="836"/>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8</v>
      </c>
      <c r="M17" s="112">
        <f t="shared" si="1"/>
        <v>8</v>
      </c>
      <c r="N17" s="112">
        <f t="shared" si="1"/>
        <v>2</v>
      </c>
      <c r="O17" s="113">
        <f t="shared" si="1"/>
        <v>7</v>
      </c>
    </row>
    <row r="18" spans="1:15" s="7" customFormat="1" ht="17.25" customHeight="1">
      <c r="B18" s="480" t="str">
        <f>'1.  LRAMVA Summary'!B29</f>
        <v>Residential</v>
      </c>
      <c r="C18" s="837" t="str">
        <f>'2. LRAMVA Threshold'!D43</f>
        <v>kWh</v>
      </c>
      <c r="D18" s="46"/>
      <c r="E18" s="46"/>
      <c r="F18" s="46"/>
      <c r="G18" s="46"/>
      <c r="H18" s="46"/>
      <c r="I18" s="46">
        <v>1.4999999999999999E-2</v>
      </c>
      <c r="J18" s="46">
        <v>1.4999999999999999E-2</v>
      </c>
      <c r="K18" s="46">
        <v>1.2200000000000001E-2</v>
      </c>
      <c r="L18" s="46">
        <v>8.2000000000000007E-3</v>
      </c>
      <c r="M18" s="46">
        <v>4.1000000000000003E-3</v>
      </c>
      <c r="N18" s="46">
        <v>0</v>
      </c>
      <c r="O18" s="69">
        <v>0</v>
      </c>
    </row>
    <row r="19" spans="1:15" s="7" customFormat="1" ht="15" customHeight="1" outlineLevel="1">
      <c r="B19" s="536" t="s">
        <v>511</v>
      </c>
      <c r="C19" s="835"/>
      <c r="D19" s="46"/>
      <c r="E19" s="46"/>
      <c r="F19" s="46"/>
      <c r="G19" s="46"/>
      <c r="H19" s="46"/>
      <c r="I19" s="46"/>
      <c r="J19" s="46"/>
      <c r="K19" s="46"/>
      <c r="L19" s="46"/>
      <c r="M19" s="46"/>
      <c r="N19" s="46"/>
      <c r="O19" s="69"/>
    </row>
    <row r="20" spans="1:15" s="7" customFormat="1" ht="15" customHeight="1" outlineLevel="1">
      <c r="B20" s="536" t="s">
        <v>512</v>
      </c>
      <c r="C20" s="835"/>
      <c r="D20" s="46"/>
      <c r="E20" s="46"/>
      <c r="F20" s="46"/>
      <c r="G20" s="46"/>
      <c r="H20" s="46"/>
      <c r="I20" s="46"/>
      <c r="J20" s="46"/>
      <c r="K20" s="46"/>
      <c r="L20" s="46"/>
      <c r="M20" s="46"/>
      <c r="N20" s="46"/>
      <c r="O20" s="69"/>
    </row>
    <row r="21" spans="1:15" s="7" customFormat="1" ht="15" customHeight="1" outlineLevel="1">
      <c r="B21" s="536" t="s">
        <v>490</v>
      </c>
      <c r="C21" s="835"/>
      <c r="D21" s="46"/>
      <c r="E21" s="46"/>
      <c r="F21" s="46"/>
      <c r="G21" s="46"/>
      <c r="H21" s="46"/>
      <c r="I21" s="46"/>
      <c r="J21" s="46"/>
      <c r="K21" s="46"/>
      <c r="L21" s="46"/>
      <c r="M21" s="46"/>
      <c r="N21" s="46"/>
      <c r="O21" s="69"/>
    </row>
    <row r="22" spans="1:15" s="7" customFormat="1" ht="14.25" customHeight="1">
      <c r="B22" s="536" t="s">
        <v>513</v>
      </c>
      <c r="C22" s="838"/>
      <c r="D22" s="65">
        <f>SUM(D18:D21)</f>
        <v>0</v>
      </c>
      <c r="E22" s="65">
        <f>SUM(E18:E21)</f>
        <v>0</v>
      </c>
      <c r="F22" s="65">
        <f>SUM(F18:F21)</f>
        <v>0</v>
      </c>
      <c r="G22" s="65">
        <f t="shared" ref="G22:N22" si="2">SUM(G18:G21)</f>
        <v>0</v>
      </c>
      <c r="H22" s="65">
        <f t="shared" si="2"/>
        <v>0</v>
      </c>
      <c r="I22" s="65">
        <f t="shared" si="2"/>
        <v>1.4999999999999999E-2</v>
      </c>
      <c r="J22" s="65">
        <f t="shared" si="2"/>
        <v>1.4999999999999999E-2</v>
      </c>
      <c r="K22" s="65">
        <f t="shared" si="2"/>
        <v>1.2200000000000001E-2</v>
      </c>
      <c r="L22" s="65">
        <f t="shared" si="2"/>
        <v>8.2000000000000007E-3</v>
      </c>
      <c r="M22" s="65">
        <f t="shared" si="2"/>
        <v>4.1000000000000003E-3</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0.01</v>
      </c>
      <c r="J23" s="484">
        <f t="shared" ref="J23:L23" si="3">ROUND(SUM(I22*J16+J22*J17)/12,4)</f>
        <v>1.4999999999999999E-2</v>
      </c>
      <c r="K23" s="484">
        <f t="shared" si="3"/>
        <v>1.3599999999999999E-2</v>
      </c>
      <c r="L23" s="484">
        <f t="shared" si="3"/>
        <v>9.4999999999999998E-3</v>
      </c>
      <c r="M23" s="484">
        <f>ROUND(SUM(L22*M16+M22*M17)/12,4)</f>
        <v>5.4999999999999997E-3</v>
      </c>
      <c r="N23" s="484">
        <f>ROUND(SUM(M22*N16+N22*N17)/12,4)</f>
        <v>3.3999999999999998E-3</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37" t="str">
        <f>'2. LRAMVA Threshold'!E43</f>
        <v>kWh</v>
      </c>
      <c r="D25" s="46"/>
      <c r="E25" s="46"/>
      <c r="F25" s="46"/>
      <c r="G25" s="46"/>
      <c r="H25" s="46"/>
      <c r="I25" s="46">
        <v>9.1999999999999998E-3</v>
      </c>
      <c r="J25" s="46">
        <v>9.1999999999999998E-3</v>
      </c>
      <c r="K25" s="46">
        <v>1.0999999999999999E-2</v>
      </c>
      <c r="L25" s="46">
        <v>1.11E-2</v>
      </c>
      <c r="M25" s="46">
        <v>1.12E-2</v>
      </c>
      <c r="N25" s="46">
        <v>1.14E-2</v>
      </c>
      <c r="O25" s="69">
        <v>1.1599999999999999E-2</v>
      </c>
    </row>
    <row r="26" spans="1:15" s="18" customFormat="1" outlineLevel="1">
      <c r="A26" s="4"/>
      <c r="B26" s="536" t="s">
        <v>511</v>
      </c>
      <c r="C26" s="835"/>
      <c r="D26" s="46"/>
      <c r="E26" s="46"/>
      <c r="F26" s="46"/>
      <c r="G26" s="46"/>
      <c r="H26" s="46"/>
      <c r="I26" s="46"/>
      <c r="J26" s="46"/>
      <c r="K26" s="46"/>
      <c r="L26" s="46"/>
      <c r="M26" s="46"/>
      <c r="N26" s="46"/>
      <c r="O26" s="69"/>
    </row>
    <row r="27" spans="1:15" s="18" customFormat="1" outlineLevel="1">
      <c r="A27" s="4"/>
      <c r="B27" s="536" t="s">
        <v>512</v>
      </c>
      <c r="C27" s="835"/>
      <c r="D27" s="46"/>
      <c r="E27" s="46"/>
      <c r="F27" s="46"/>
      <c r="G27" s="46"/>
      <c r="H27" s="46"/>
      <c r="I27" s="46"/>
      <c r="J27" s="46"/>
      <c r="K27" s="46"/>
      <c r="L27" s="46"/>
      <c r="M27" s="46"/>
      <c r="N27" s="46"/>
      <c r="O27" s="69"/>
    </row>
    <row r="28" spans="1:15" s="18" customFormat="1" outlineLevel="1">
      <c r="A28" s="4"/>
      <c r="B28" s="536" t="s">
        <v>490</v>
      </c>
      <c r="C28" s="835"/>
      <c r="D28" s="46"/>
      <c r="E28" s="46"/>
      <c r="F28" s="46"/>
      <c r="G28" s="46"/>
      <c r="H28" s="46"/>
      <c r="I28" s="46"/>
      <c r="J28" s="46"/>
      <c r="K28" s="46"/>
      <c r="L28" s="46"/>
      <c r="M28" s="46"/>
      <c r="N28" s="46"/>
      <c r="O28" s="69"/>
    </row>
    <row r="29" spans="1:15" s="18" customFormat="1">
      <c r="A29" s="4"/>
      <c r="B29" s="536" t="s">
        <v>513</v>
      </c>
      <c r="C29" s="838"/>
      <c r="D29" s="65">
        <f>SUM(D25:D28)</f>
        <v>0</v>
      </c>
      <c r="E29" s="65">
        <f t="shared" ref="E29:N29" si="4">SUM(E25:E28)</f>
        <v>0</v>
      </c>
      <c r="F29" s="65">
        <f t="shared" si="4"/>
        <v>0</v>
      </c>
      <c r="G29" s="65">
        <f t="shared" si="4"/>
        <v>0</v>
      </c>
      <c r="H29" s="65">
        <f t="shared" si="4"/>
        <v>0</v>
      </c>
      <c r="I29" s="65">
        <f t="shared" si="4"/>
        <v>9.1999999999999998E-3</v>
      </c>
      <c r="J29" s="65">
        <f t="shared" si="4"/>
        <v>9.1999999999999998E-3</v>
      </c>
      <c r="K29" s="65">
        <f t="shared" si="4"/>
        <v>1.0999999999999999E-2</v>
      </c>
      <c r="L29" s="65">
        <f t="shared" si="4"/>
        <v>1.11E-2</v>
      </c>
      <c r="M29" s="65">
        <f t="shared" si="4"/>
        <v>1.12E-2</v>
      </c>
      <c r="N29" s="65">
        <f t="shared" si="4"/>
        <v>1.14E-2</v>
      </c>
      <c r="O29" s="76"/>
    </row>
    <row r="30" spans="1:15" s="18" customFormat="1">
      <c r="A30" s="4"/>
      <c r="B30" s="492" t="s">
        <v>514</v>
      </c>
      <c r="C30" s="488"/>
      <c r="D30" s="71"/>
      <c r="E30" s="484">
        <f>ROUND(SUM(D29*E16+E29*E17)/12,4)</f>
        <v>0</v>
      </c>
      <c r="F30" s="484">
        <f t="shared" ref="F30:M30" si="5">ROUND(SUM(E29*F16+F29*F17)/12,4)</f>
        <v>0</v>
      </c>
      <c r="G30" s="484">
        <f t="shared" si="5"/>
        <v>0</v>
      </c>
      <c r="H30" s="484">
        <f t="shared" si="5"/>
        <v>0</v>
      </c>
      <c r="I30" s="484">
        <f t="shared" si="5"/>
        <v>6.1000000000000004E-3</v>
      </c>
      <c r="J30" s="484">
        <f>ROUND(SUM(I29*J16+J29*J17)/12,4)</f>
        <v>9.1999999999999998E-3</v>
      </c>
      <c r="K30" s="484">
        <f t="shared" si="5"/>
        <v>1.01E-2</v>
      </c>
      <c r="L30" s="484">
        <f t="shared" si="5"/>
        <v>1.11E-2</v>
      </c>
      <c r="M30" s="484">
        <f t="shared" si="5"/>
        <v>1.12E-2</v>
      </c>
      <c r="N30" s="484">
        <f>ROUND(SUM(M29*N16+N29*N17)/12,4)</f>
        <v>1.12E-2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4,999 KW</v>
      </c>
      <c r="C32" s="837" t="str">
        <f>'2. LRAMVA Threshold'!F43</f>
        <v>kW</v>
      </c>
      <c r="D32" s="46"/>
      <c r="E32" s="46"/>
      <c r="F32" s="46"/>
      <c r="G32" s="46"/>
      <c r="H32" s="46"/>
      <c r="I32" s="46">
        <v>1.9538</v>
      </c>
      <c r="J32" s="46">
        <v>1.9538</v>
      </c>
      <c r="K32" s="46">
        <v>2.2393999999999998</v>
      </c>
      <c r="L32" s="46">
        <v>2.2595999999999998</v>
      </c>
      <c r="M32" s="46">
        <v>2.2867000000000002</v>
      </c>
      <c r="N32" s="46">
        <v>2.3256000000000001</v>
      </c>
      <c r="O32" s="69">
        <v>2.3698000000000001</v>
      </c>
    </row>
    <row r="33" spans="1:15" s="18" customFormat="1" outlineLevel="1">
      <c r="A33" s="4"/>
      <c r="B33" s="536" t="s">
        <v>511</v>
      </c>
      <c r="C33" s="835"/>
      <c r="D33" s="46"/>
      <c r="E33" s="46"/>
      <c r="F33" s="46"/>
      <c r="G33" s="46"/>
      <c r="H33" s="46"/>
      <c r="I33" s="46"/>
      <c r="J33" s="46"/>
      <c r="K33" s="46"/>
      <c r="L33" s="46"/>
      <c r="M33" s="46"/>
      <c r="N33" s="46"/>
      <c r="O33" s="69"/>
    </row>
    <row r="34" spans="1:15" s="18" customFormat="1" outlineLevel="1">
      <c r="A34" s="4"/>
      <c r="B34" s="536" t="s">
        <v>512</v>
      </c>
      <c r="C34" s="835"/>
      <c r="D34" s="46"/>
      <c r="E34" s="46"/>
      <c r="F34" s="46"/>
      <c r="G34" s="46"/>
      <c r="H34" s="46"/>
      <c r="I34" s="46"/>
      <c r="J34" s="46"/>
      <c r="K34" s="46"/>
      <c r="L34" s="46"/>
      <c r="M34" s="46"/>
      <c r="N34" s="46"/>
      <c r="O34" s="69"/>
    </row>
    <row r="35" spans="1:15" s="18" customFormat="1" outlineLevel="1">
      <c r="A35" s="4"/>
      <c r="B35" s="536" t="s">
        <v>490</v>
      </c>
      <c r="C35" s="835"/>
      <c r="D35" s="46"/>
      <c r="E35" s="46"/>
      <c r="F35" s="46"/>
      <c r="G35" s="46"/>
      <c r="H35" s="46"/>
      <c r="I35" s="46"/>
      <c r="J35" s="46"/>
      <c r="K35" s="46"/>
      <c r="L35" s="46"/>
      <c r="M35" s="46"/>
      <c r="N35" s="46"/>
      <c r="O35" s="69"/>
    </row>
    <row r="36" spans="1:15" s="18" customFormat="1">
      <c r="A36" s="4"/>
      <c r="B36" s="536" t="s">
        <v>513</v>
      </c>
      <c r="C36" s="838"/>
      <c r="D36" s="65">
        <f>SUM(D32:D35)</f>
        <v>0</v>
      </c>
      <c r="E36" s="65">
        <f>SUM(E32:E35)</f>
        <v>0</v>
      </c>
      <c r="F36" s="65">
        <f t="shared" ref="F36:M36" si="6">SUM(F32:F35)</f>
        <v>0</v>
      </c>
      <c r="G36" s="65">
        <f t="shared" si="6"/>
        <v>0</v>
      </c>
      <c r="H36" s="65">
        <f t="shared" si="6"/>
        <v>0</v>
      </c>
      <c r="I36" s="65">
        <f t="shared" si="6"/>
        <v>1.9538</v>
      </c>
      <c r="J36" s="65">
        <f t="shared" si="6"/>
        <v>1.9538</v>
      </c>
      <c r="K36" s="65">
        <f t="shared" si="6"/>
        <v>2.2393999999999998</v>
      </c>
      <c r="L36" s="65">
        <f t="shared" si="6"/>
        <v>2.2595999999999998</v>
      </c>
      <c r="M36" s="65">
        <f t="shared" si="6"/>
        <v>2.2867000000000002</v>
      </c>
      <c r="N36" s="65">
        <f>SUM(N32:N35)</f>
        <v>2.3256000000000001</v>
      </c>
      <c r="O36" s="76"/>
    </row>
    <row r="37" spans="1:15" s="18" customFormat="1">
      <c r="A37" s="4"/>
      <c r="B37" s="492" t="s">
        <v>514</v>
      </c>
      <c r="C37" s="488"/>
      <c r="D37" s="71"/>
      <c r="E37" s="484">
        <f t="shared" ref="E37:M37" si="7">ROUND(SUM(D36*E16+E36*E17)/12,4)</f>
        <v>0</v>
      </c>
      <c r="F37" s="484">
        <f t="shared" si="7"/>
        <v>0</v>
      </c>
      <c r="G37" s="484">
        <f t="shared" si="7"/>
        <v>0</v>
      </c>
      <c r="H37" s="484">
        <f t="shared" si="7"/>
        <v>0</v>
      </c>
      <c r="I37" s="484">
        <f t="shared" si="7"/>
        <v>1.3025</v>
      </c>
      <c r="J37" s="484">
        <f t="shared" si="7"/>
        <v>1.9538</v>
      </c>
      <c r="K37" s="484">
        <f t="shared" si="7"/>
        <v>2.0966</v>
      </c>
      <c r="L37" s="484">
        <f t="shared" si="7"/>
        <v>2.2528999999999999</v>
      </c>
      <c r="M37" s="484">
        <f t="shared" si="7"/>
        <v>2.2776999999999998</v>
      </c>
      <c r="N37" s="484">
        <f>ROUND(SUM(M36*N16+N36*N17)/12,4)</f>
        <v>2.2932000000000001</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Lighting</v>
      </c>
      <c r="C39" s="837" t="str">
        <f>'2. LRAMVA Threshold'!G43</f>
        <v>kW</v>
      </c>
      <c r="D39" s="46"/>
      <c r="E39" s="46"/>
      <c r="F39" s="46"/>
      <c r="G39" s="46"/>
      <c r="H39" s="46"/>
      <c r="I39" s="46">
        <v>13.133800000000001</v>
      </c>
      <c r="J39" s="46">
        <v>13.133800000000001</v>
      </c>
      <c r="K39" s="46">
        <v>12.7431</v>
      </c>
      <c r="L39" s="46">
        <v>12.857799999999999</v>
      </c>
      <c r="M39" s="46">
        <v>13.0121</v>
      </c>
      <c r="N39" s="46">
        <v>13.2333</v>
      </c>
      <c r="O39" s="69">
        <v>13.4847</v>
      </c>
    </row>
    <row r="40" spans="1:15" s="18" customFormat="1" outlineLevel="1">
      <c r="A40" s="4"/>
      <c r="B40" s="536" t="s">
        <v>511</v>
      </c>
      <c r="C40" s="835"/>
      <c r="D40" s="46"/>
      <c r="E40" s="46"/>
      <c r="F40" s="46"/>
      <c r="G40" s="46"/>
      <c r="H40" s="46"/>
      <c r="I40" s="46"/>
      <c r="J40" s="46"/>
      <c r="K40" s="46"/>
      <c r="L40" s="46"/>
      <c r="M40" s="46"/>
      <c r="N40" s="46"/>
      <c r="O40" s="69"/>
    </row>
    <row r="41" spans="1:15" s="18" customFormat="1" outlineLevel="1">
      <c r="A41" s="4"/>
      <c r="B41" s="536" t="s">
        <v>512</v>
      </c>
      <c r="C41" s="835"/>
      <c r="D41" s="46"/>
      <c r="E41" s="46"/>
      <c r="F41" s="46"/>
      <c r="G41" s="46"/>
      <c r="H41" s="46"/>
      <c r="I41" s="46"/>
      <c r="J41" s="46"/>
      <c r="K41" s="46"/>
      <c r="L41" s="46"/>
      <c r="M41" s="46"/>
      <c r="N41" s="46"/>
      <c r="O41" s="69"/>
    </row>
    <row r="42" spans="1:15" s="18" customFormat="1" outlineLevel="1">
      <c r="A42" s="4"/>
      <c r="B42" s="536" t="s">
        <v>490</v>
      </c>
      <c r="C42" s="835"/>
      <c r="D42" s="46"/>
      <c r="E42" s="46"/>
      <c r="F42" s="46"/>
      <c r="G42" s="46"/>
      <c r="H42" s="46"/>
      <c r="I42" s="46"/>
      <c r="J42" s="46"/>
      <c r="K42" s="46"/>
      <c r="L42" s="46"/>
      <c r="M42" s="46"/>
      <c r="N42" s="46"/>
      <c r="O42" s="69"/>
    </row>
    <row r="43" spans="1:15" s="18" customFormat="1">
      <c r="A43" s="4"/>
      <c r="B43" s="536" t="s">
        <v>513</v>
      </c>
      <c r="C43" s="838"/>
      <c r="D43" s="65">
        <f>SUM(D39:D42)</f>
        <v>0</v>
      </c>
      <c r="E43" s="65">
        <f t="shared" ref="E43:N43" si="8">SUM(E39:E42)</f>
        <v>0</v>
      </c>
      <c r="F43" s="65">
        <f t="shared" si="8"/>
        <v>0</v>
      </c>
      <c r="G43" s="65">
        <f t="shared" si="8"/>
        <v>0</v>
      </c>
      <c r="H43" s="65">
        <f t="shared" si="8"/>
        <v>0</v>
      </c>
      <c r="I43" s="65">
        <f t="shared" si="8"/>
        <v>13.133800000000001</v>
      </c>
      <c r="J43" s="65">
        <f t="shared" si="8"/>
        <v>13.133800000000001</v>
      </c>
      <c r="K43" s="65">
        <f t="shared" si="8"/>
        <v>12.7431</v>
      </c>
      <c r="L43" s="65">
        <f t="shared" si="8"/>
        <v>12.857799999999999</v>
      </c>
      <c r="M43" s="65">
        <f t="shared" si="8"/>
        <v>13.0121</v>
      </c>
      <c r="N43" s="65">
        <f t="shared" si="8"/>
        <v>13.2333</v>
      </c>
      <c r="O43" s="76"/>
    </row>
    <row r="44" spans="1:15" s="14" customFormat="1">
      <c r="A44" s="72"/>
      <c r="B44" s="492" t="s">
        <v>514</v>
      </c>
      <c r="C44" s="488"/>
      <c r="D44" s="71"/>
      <c r="E44" s="484">
        <f t="shared" ref="E44:M44" si="9">ROUND(SUM(D43*E16+E43*E17)/12,4)</f>
        <v>0</v>
      </c>
      <c r="F44" s="484">
        <f t="shared" si="9"/>
        <v>0</v>
      </c>
      <c r="G44" s="484">
        <f t="shared" si="9"/>
        <v>0</v>
      </c>
      <c r="H44" s="484">
        <f t="shared" si="9"/>
        <v>0</v>
      </c>
      <c r="I44" s="484">
        <f t="shared" si="9"/>
        <v>8.7559000000000005</v>
      </c>
      <c r="J44" s="484">
        <f t="shared" si="9"/>
        <v>13.133800000000001</v>
      </c>
      <c r="K44" s="484">
        <f t="shared" si="9"/>
        <v>12.938499999999999</v>
      </c>
      <c r="L44" s="484">
        <f t="shared" si="9"/>
        <v>12.819599999999999</v>
      </c>
      <c r="M44" s="484">
        <f t="shared" si="9"/>
        <v>12.960699999999999</v>
      </c>
      <c r="N44" s="484">
        <f>ROUND(SUM(M43*N16+N43*N17)/12,4)</f>
        <v>13.048999999999999</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f>'1.  LRAMVA Summary'!B33</f>
        <v>0</v>
      </c>
      <c r="C46" s="837">
        <f>'2. LRAMVA Threshold'!H43</f>
        <v>0</v>
      </c>
      <c r="D46" s="46"/>
      <c r="E46" s="46"/>
      <c r="F46" s="46"/>
      <c r="G46" s="46"/>
      <c r="H46" s="46"/>
      <c r="I46" s="46"/>
      <c r="J46" s="46"/>
      <c r="K46" s="46"/>
      <c r="L46" s="46"/>
      <c r="M46" s="46"/>
      <c r="N46" s="46"/>
      <c r="O46" s="69"/>
    </row>
    <row r="47" spans="1:15" s="18" customFormat="1" outlineLevel="1">
      <c r="A47" s="4"/>
      <c r="B47" s="536" t="s">
        <v>511</v>
      </c>
      <c r="C47" s="835"/>
      <c r="D47" s="46"/>
      <c r="E47" s="46"/>
      <c r="F47" s="46"/>
      <c r="G47" s="46"/>
      <c r="H47" s="46"/>
      <c r="I47" s="46"/>
      <c r="J47" s="46"/>
      <c r="K47" s="46"/>
      <c r="L47" s="46"/>
      <c r="M47" s="46"/>
      <c r="N47" s="46"/>
      <c r="O47" s="69"/>
    </row>
    <row r="48" spans="1:15" s="18" customFormat="1" outlineLevel="1">
      <c r="A48" s="4"/>
      <c r="B48" s="536" t="s">
        <v>512</v>
      </c>
      <c r="C48" s="835"/>
      <c r="D48" s="46"/>
      <c r="E48" s="46"/>
      <c r="F48" s="46"/>
      <c r="G48" s="46"/>
      <c r="H48" s="46"/>
      <c r="I48" s="46"/>
      <c r="J48" s="46"/>
      <c r="K48" s="46"/>
      <c r="L48" s="46"/>
      <c r="M48" s="46"/>
      <c r="N48" s="46"/>
      <c r="O48" s="69"/>
    </row>
    <row r="49" spans="1:15" s="18" customFormat="1" outlineLevel="1">
      <c r="A49" s="4"/>
      <c r="B49" s="536" t="s">
        <v>490</v>
      </c>
      <c r="C49" s="835"/>
      <c r="D49" s="46"/>
      <c r="E49" s="46"/>
      <c r="F49" s="46"/>
      <c r="G49" s="46"/>
      <c r="H49" s="46"/>
      <c r="I49" s="46"/>
      <c r="J49" s="46"/>
      <c r="K49" s="46"/>
      <c r="L49" s="46"/>
      <c r="M49" s="46"/>
      <c r="N49" s="46"/>
      <c r="O49" s="69"/>
    </row>
    <row r="50" spans="1:15" s="18" customFormat="1">
      <c r="A50" s="4"/>
      <c r="B50" s="536" t="s">
        <v>513</v>
      </c>
      <c r="C50" s="838"/>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514</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ROUND(SUM(M50*N16+N50*N17)/12,4)</f>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f>'1.  LRAMVA Summary'!B34</f>
        <v>0</v>
      </c>
      <c r="C53" s="837">
        <f>'2. LRAMVA Threshold'!I43</f>
        <v>0</v>
      </c>
      <c r="D53" s="46"/>
      <c r="E53" s="46"/>
      <c r="F53" s="46"/>
      <c r="G53" s="46"/>
      <c r="H53" s="46"/>
      <c r="I53" s="46"/>
      <c r="J53" s="46"/>
      <c r="K53" s="46"/>
      <c r="L53" s="46"/>
      <c r="M53" s="46"/>
      <c r="N53" s="46"/>
      <c r="O53" s="69"/>
    </row>
    <row r="54" spans="1:15" s="18" customFormat="1" outlineLevel="1">
      <c r="A54" s="4"/>
      <c r="B54" s="536" t="s">
        <v>511</v>
      </c>
      <c r="C54" s="835"/>
      <c r="D54" s="46"/>
      <c r="E54" s="46"/>
      <c r="F54" s="46"/>
      <c r="G54" s="46"/>
      <c r="H54" s="46"/>
      <c r="I54" s="46"/>
      <c r="J54" s="46"/>
      <c r="K54" s="46"/>
      <c r="L54" s="46"/>
      <c r="M54" s="46"/>
      <c r="N54" s="46"/>
      <c r="O54" s="69"/>
    </row>
    <row r="55" spans="1:15" s="18" customFormat="1" outlineLevel="1">
      <c r="A55" s="4"/>
      <c r="B55" s="536" t="s">
        <v>512</v>
      </c>
      <c r="C55" s="835"/>
      <c r="D55" s="46"/>
      <c r="E55" s="46"/>
      <c r="F55" s="46"/>
      <c r="G55" s="46"/>
      <c r="H55" s="46"/>
      <c r="I55" s="46"/>
      <c r="J55" s="46"/>
      <c r="K55" s="46"/>
      <c r="L55" s="46"/>
      <c r="M55" s="46"/>
      <c r="N55" s="46"/>
      <c r="O55" s="69"/>
    </row>
    <row r="56" spans="1:15" s="18" customFormat="1" outlineLevel="1">
      <c r="A56" s="4"/>
      <c r="B56" s="536" t="s">
        <v>490</v>
      </c>
      <c r="C56" s="835"/>
      <c r="D56" s="46"/>
      <c r="E56" s="46"/>
      <c r="F56" s="46"/>
      <c r="G56" s="46"/>
      <c r="H56" s="46"/>
      <c r="I56" s="46"/>
      <c r="J56" s="46"/>
      <c r="K56" s="46"/>
      <c r="L56" s="46"/>
      <c r="M56" s="46"/>
      <c r="N56" s="46"/>
      <c r="O56" s="69"/>
    </row>
    <row r="57" spans="1:15" s="18" customFormat="1">
      <c r="A57" s="4"/>
      <c r="B57" s="536" t="s">
        <v>513</v>
      </c>
      <c r="C57" s="838"/>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ROUND(SUM(M57*N16+N57*N17)/12,4)</f>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f>'1.  LRAMVA Summary'!B35</f>
        <v>0</v>
      </c>
      <c r="C60" s="837">
        <f>'2. LRAMVA Threshold'!J43</f>
        <v>0</v>
      </c>
      <c r="D60" s="46"/>
      <c r="E60" s="46"/>
      <c r="F60" s="46"/>
      <c r="G60" s="46"/>
      <c r="H60" s="46"/>
      <c r="I60" s="46"/>
      <c r="J60" s="46"/>
      <c r="K60" s="46"/>
      <c r="L60" s="46"/>
      <c r="M60" s="46"/>
      <c r="N60" s="46"/>
      <c r="O60" s="69"/>
    </row>
    <row r="61" spans="1:15" s="18" customFormat="1" outlineLevel="1">
      <c r="A61" s="4"/>
      <c r="B61" s="536" t="s">
        <v>511</v>
      </c>
      <c r="C61" s="835"/>
      <c r="D61" s="46"/>
      <c r="E61" s="46"/>
      <c r="F61" s="46"/>
      <c r="G61" s="46"/>
      <c r="H61" s="46"/>
      <c r="I61" s="46"/>
      <c r="J61" s="46"/>
      <c r="K61" s="46"/>
      <c r="L61" s="46"/>
      <c r="M61" s="46"/>
      <c r="N61" s="46"/>
      <c r="O61" s="69"/>
    </row>
    <row r="62" spans="1:15" s="18" customFormat="1" outlineLevel="1">
      <c r="A62" s="4"/>
      <c r="B62" s="536" t="s">
        <v>512</v>
      </c>
      <c r="C62" s="835"/>
      <c r="D62" s="46"/>
      <c r="E62" s="46"/>
      <c r="F62" s="46"/>
      <c r="G62" s="46"/>
      <c r="H62" s="46"/>
      <c r="I62" s="46"/>
      <c r="J62" s="46"/>
      <c r="K62" s="46"/>
      <c r="L62" s="46"/>
      <c r="M62" s="46"/>
      <c r="N62" s="46"/>
      <c r="O62" s="69"/>
    </row>
    <row r="63" spans="1:15" s="18" customFormat="1" outlineLevel="1">
      <c r="A63" s="4"/>
      <c r="B63" s="536" t="s">
        <v>490</v>
      </c>
      <c r="C63" s="835"/>
      <c r="D63" s="46"/>
      <c r="E63" s="46"/>
      <c r="F63" s="46"/>
      <c r="G63" s="46"/>
      <c r="H63" s="46"/>
      <c r="I63" s="46"/>
      <c r="J63" s="46"/>
      <c r="K63" s="46"/>
      <c r="L63" s="46"/>
      <c r="M63" s="46"/>
      <c r="N63" s="46"/>
      <c r="O63" s="69"/>
    </row>
    <row r="64" spans="1:15" s="18" customFormat="1">
      <c r="A64" s="4"/>
      <c r="B64" s="536" t="s">
        <v>513</v>
      </c>
      <c r="C64" s="83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37">
        <f>'2. LRAMVA Threshold'!K43</f>
        <v>0</v>
      </c>
      <c r="D67" s="46"/>
      <c r="E67" s="46"/>
      <c r="F67" s="46"/>
      <c r="G67" s="46"/>
      <c r="H67" s="46"/>
      <c r="I67" s="46"/>
      <c r="J67" s="46"/>
      <c r="K67" s="46"/>
      <c r="L67" s="46"/>
      <c r="M67" s="46"/>
      <c r="N67" s="46"/>
      <c r="O67" s="69"/>
    </row>
    <row r="68" spans="1:15" s="18" customFormat="1" outlineLevel="1">
      <c r="A68" s="4"/>
      <c r="B68" s="536" t="s">
        <v>511</v>
      </c>
      <c r="C68" s="835"/>
      <c r="D68" s="46"/>
      <c r="E68" s="46"/>
      <c r="F68" s="46"/>
      <c r="G68" s="46"/>
      <c r="H68" s="46"/>
      <c r="I68" s="46"/>
      <c r="J68" s="46"/>
      <c r="K68" s="46"/>
      <c r="L68" s="46"/>
      <c r="M68" s="46"/>
      <c r="N68" s="46"/>
      <c r="O68" s="69"/>
    </row>
    <row r="69" spans="1:15" s="18" customFormat="1" outlineLevel="1">
      <c r="A69" s="4"/>
      <c r="B69" s="536" t="s">
        <v>512</v>
      </c>
      <c r="C69" s="835"/>
      <c r="D69" s="46"/>
      <c r="E69" s="46"/>
      <c r="F69" s="46"/>
      <c r="G69" s="46"/>
      <c r="H69" s="46"/>
      <c r="I69" s="46"/>
      <c r="J69" s="46"/>
      <c r="K69" s="46"/>
      <c r="L69" s="46"/>
      <c r="M69" s="46"/>
      <c r="N69" s="46"/>
      <c r="O69" s="69"/>
    </row>
    <row r="70" spans="1:15" s="18" customFormat="1" outlineLevel="1">
      <c r="A70" s="4"/>
      <c r="B70" s="536" t="s">
        <v>490</v>
      </c>
      <c r="C70" s="835"/>
      <c r="D70" s="46"/>
      <c r="E70" s="46"/>
      <c r="F70" s="46"/>
      <c r="G70" s="46"/>
      <c r="H70" s="46"/>
      <c r="I70" s="46"/>
      <c r="J70" s="46"/>
      <c r="K70" s="46"/>
      <c r="L70" s="46"/>
      <c r="M70" s="46"/>
      <c r="N70" s="46"/>
      <c r="O70" s="69"/>
    </row>
    <row r="71" spans="1:15" s="18" customFormat="1">
      <c r="A71" s="4"/>
      <c r="B71" s="536" t="s">
        <v>513</v>
      </c>
      <c r="C71" s="83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37">
        <f>'2. LRAMVA Threshold'!L43</f>
        <v>0</v>
      </c>
      <c r="D74" s="46"/>
      <c r="E74" s="46"/>
      <c r="F74" s="46"/>
      <c r="G74" s="46"/>
      <c r="H74" s="46"/>
      <c r="I74" s="46"/>
      <c r="J74" s="46"/>
      <c r="K74" s="46"/>
      <c r="L74" s="46"/>
      <c r="M74" s="46"/>
      <c r="N74" s="46"/>
      <c r="O74" s="69"/>
    </row>
    <row r="75" spans="1:15" s="18" customFormat="1" outlineLevel="1">
      <c r="A75" s="4"/>
      <c r="B75" s="536" t="s">
        <v>511</v>
      </c>
      <c r="C75" s="835"/>
      <c r="D75" s="46"/>
      <c r="E75" s="46"/>
      <c r="F75" s="46"/>
      <c r="G75" s="46"/>
      <c r="H75" s="46"/>
      <c r="I75" s="46"/>
      <c r="J75" s="46"/>
      <c r="K75" s="46"/>
      <c r="L75" s="46"/>
      <c r="M75" s="46"/>
      <c r="N75" s="46"/>
      <c r="O75" s="69"/>
    </row>
    <row r="76" spans="1:15" s="18" customFormat="1" outlineLevel="1">
      <c r="A76" s="4"/>
      <c r="B76" s="536" t="s">
        <v>512</v>
      </c>
      <c r="C76" s="835"/>
      <c r="D76" s="46"/>
      <c r="E76" s="46"/>
      <c r="F76" s="46"/>
      <c r="G76" s="46"/>
      <c r="H76" s="46"/>
      <c r="I76" s="46"/>
      <c r="J76" s="46"/>
      <c r="K76" s="46"/>
      <c r="L76" s="46"/>
      <c r="M76" s="46"/>
      <c r="N76" s="46"/>
      <c r="O76" s="69"/>
    </row>
    <row r="77" spans="1:15" s="18" customFormat="1" outlineLevel="1">
      <c r="A77" s="4"/>
      <c r="B77" s="536" t="s">
        <v>490</v>
      </c>
      <c r="C77" s="835"/>
      <c r="D77" s="46"/>
      <c r="E77" s="46"/>
      <c r="F77" s="46"/>
      <c r="G77" s="46"/>
      <c r="H77" s="46"/>
      <c r="I77" s="46"/>
      <c r="J77" s="46"/>
      <c r="K77" s="46"/>
      <c r="L77" s="46"/>
      <c r="M77" s="46"/>
      <c r="N77" s="46"/>
      <c r="O77" s="69"/>
    </row>
    <row r="78" spans="1:15" s="18" customFormat="1">
      <c r="A78" s="4"/>
      <c r="B78" s="536" t="s">
        <v>513</v>
      </c>
      <c r="C78" s="83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37">
        <f>'2. LRAMVA Threshold'!M43</f>
        <v>0</v>
      </c>
      <c r="D81" s="46"/>
      <c r="E81" s="46"/>
      <c r="F81" s="46"/>
      <c r="G81" s="46"/>
      <c r="H81" s="46"/>
      <c r="I81" s="46"/>
      <c r="J81" s="46"/>
      <c r="K81" s="46"/>
      <c r="L81" s="46"/>
      <c r="M81" s="46"/>
      <c r="N81" s="46"/>
      <c r="O81" s="69"/>
    </row>
    <row r="82" spans="1:15" s="18" customFormat="1" outlineLevel="1">
      <c r="A82" s="4"/>
      <c r="B82" s="536" t="s">
        <v>511</v>
      </c>
      <c r="C82" s="835"/>
      <c r="D82" s="46"/>
      <c r="E82" s="46"/>
      <c r="F82" s="46"/>
      <c r="G82" s="46"/>
      <c r="H82" s="46"/>
      <c r="I82" s="46"/>
      <c r="J82" s="46"/>
      <c r="K82" s="46"/>
      <c r="L82" s="46"/>
      <c r="M82" s="46"/>
      <c r="N82" s="46"/>
      <c r="O82" s="69"/>
    </row>
    <row r="83" spans="1:15" s="18" customFormat="1" outlineLevel="1">
      <c r="A83" s="4"/>
      <c r="B83" s="536" t="s">
        <v>512</v>
      </c>
      <c r="C83" s="835"/>
      <c r="D83" s="46"/>
      <c r="E83" s="46"/>
      <c r="F83" s="46"/>
      <c r="G83" s="46"/>
      <c r="H83" s="46"/>
      <c r="I83" s="46"/>
      <c r="J83" s="46"/>
      <c r="K83" s="46"/>
      <c r="L83" s="46"/>
      <c r="M83" s="46"/>
      <c r="N83" s="46"/>
      <c r="O83" s="69"/>
    </row>
    <row r="84" spans="1:15" s="18" customFormat="1" outlineLevel="1">
      <c r="A84" s="4"/>
      <c r="B84" s="536" t="s">
        <v>490</v>
      </c>
      <c r="C84" s="835"/>
      <c r="D84" s="46"/>
      <c r="E84" s="46"/>
      <c r="F84" s="46"/>
      <c r="G84" s="46"/>
      <c r="H84" s="46"/>
      <c r="I84" s="46"/>
      <c r="J84" s="46"/>
      <c r="K84" s="46"/>
      <c r="L84" s="46"/>
      <c r="M84" s="46"/>
      <c r="N84" s="46"/>
      <c r="O84" s="69"/>
    </row>
    <row r="85" spans="1:15" s="18" customFormat="1">
      <c r="A85" s="4"/>
      <c r="B85" s="536" t="s">
        <v>513</v>
      </c>
      <c r="C85" s="83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37">
        <f>'2. LRAMVA Threshold'!N43</f>
        <v>0</v>
      </c>
      <c r="D88" s="46"/>
      <c r="E88" s="46"/>
      <c r="F88" s="46"/>
      <c r="G88" s="46"/>
      <c r="H88" s="46"/>
      <c r="I88" s="46"/>
      <c r="J88" s="46"/>
      <c r="K88" s="46"/>
      <c r="L88" s="46"/>
      <c r="M88" s="46"/>
      <c r="N88" s="46"/>
      <c r="O88" s="69"/>
    </row>
    <row r="89" spans="1:15" s="18" customFormat="1" outlineLevel="1">
      <c r="A89" s="4"/>
      <c r="B89" s="536" t="s">
        <v>511</v>
      </c>
      <c r="C89" s="835"/>
      <c r="D89" s="46"/>
      <c r="E89" s="46"/>
      <c r="F89" s="46"/>
      <c r="G89" s="46"/>
      <c r="H89" s="46"/>
      <c r="I89" s="46"/>
      <c r="J89" s="46"/>
      <c r="K89" s="46"/>
      <c r="L89" s="46"/>
      <c r="M89" s="46"/>
      <c r="N89" s="46"/>
      <c r="O89" s="69"/>
    </row>
    <row r="90" spans="1:15" s="18" customFormat="1" outlineLevel="1">
      <c r="A90" s="4"/>
      <c r="B90" s="536" t="s">
        <v>512</v>
      </c>
      <c r="C90" s="835"/>
      <c r="D90" s="46"/>
      <c r="E90" s="46"/>
      <c r="F90" s="46"/>
      <c r="G90" s="46"/>
      <c r="H90" s="46"/>
      <c r="I90" s="46"/>
      <c r="J90" s="46"/>
      <c r="K90" s="46"/>
      <c r="L90" s="46"/>
      <c r="M90" s="46"/>
      <c r="N90" s="46"/>
      <c r="O90" s="69"/>
    </row>
    <row r="91" spans="1:15" s="18" customFormat="1" outlineLevel="1">
      <c r="A91" s="4"/>
      <c r="B91" s="536" t="s">
        <v>490</v>
      </c>
      <c r="C91" s="835"/>
      <c r="D91" s="46"/>
      <c r="E91" s="46"/>
      <c r="F91" s="46"/>
      <c r="G91" s="46"/>
      <c r="H91" s="46"/>
      <c r="I91" s="46"/>
      <c r="J91" s="46"/>
      <c r="K91" s="46"/>
      <c r="L91" s="46"/>
      <c r="M91" s="46"/>
      <c r="N91" s="46"/>
      <c r="O91" s="69"/>
    </row>
    <row r="92" spans="1:15" s="18" customFormat="1">
      <c r="A92" s="4"/>
      <c r="B92" s="536" t="s">
        <v>513</v>
      </c>
      <c r="C92" s="83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37">
        <f>'2. LRAMVA Threshold'!O43</f>
        <v>0</v>
      </c>
      <c r="D95" s="46"/>
      <c r="E95" s="46"/>
      <c r="F95" s="46"/>
      <c r="G95" s="46"/>
      <c r="H95" s="46"/>
      <c r="I95" s="46"/>
      <c r="J95" s="46"/>
      <c r="K95" s="46"/>
      <c r="L95" s="46"/>
      <c r="M95" s="46"/>
      <c r="N95" s="46"/>
      <c r="O95" s="69"/>
    </row>
    <row r="96" spans="1:15" s="18" customFormat="1" outlineLevel="1">
      <c r="A96" s="4"/>
      <c r="B96" s="536" t="s">
        <v>511</v>
      </c>
      <c r="C96" s="835"/>
      <c r="D96" s="46"/>
      <c r="E96" s="46"/>
      <c r="F96" s="46"/>
      <c r="G96" s="46"/>
      <c r="H96" s="46"/>
      <c r="I96" s="46"/>
      <c r="J96" s="46"/>
      <c r="K96" s="46"/>
      <c r="L96" s="46"/>
      <c r="M96" s="46"/>
      <c r="N96" s="46"/>
      <c r="O96" s="69"/>
    </row>
    <row r="97" spans="1:15" s="18" customFormat="1" outlineLevel="1">
      <c r="A97" s="4"/>
      <c r="B97" s="536" t="s">
        <v>512</v>
      </c>
      <c r="C97" s="835"/>
      <c r="D97" s="46"/>
      <c r="E97" s="46"/>
      <c r="F97" s="46"/>
      <c r="G97" s="46"/>
      <c r="H97" s="46"/>
      <c r="I97" s="46"/>
      <c r="J97" s="46"/>
      <c r="K97" s="46"/>
      <c r="L97" s="46"/>
      <c r="M97" s="46"/>
      <c r="N97" s="46"/>
      <c r="O97" s="69"/>
    </row>
    <row r="98" spans="1:15" s="18" customFormat="1" outlineLevel="1">
      <c r="A98" s="4"/>
      <c r="B98" s="536" t="s">
        <v>490</v>
      </c>
      <c r="C98" s="835"/>
      <c r="D98" s="46"/>
      <c r="E98" s="46"/>
      <c r="F98" s="46"/>
      <c r="G98" s="46"/>
      <c r="H98" s="46"/>
      <c r="I98" s="46"/>
      <c r="J98" s="46"/>
      <c r="K98" s="46"/>
      <c r="L98" s="46"/>
      <c r="M98" s="46"/>
      <c r="N98" s="46"/>
      <c r="O98" s="69"/>
    </row>
    <row r="99" spans="1:15" s="18" customFormat="1">
      <c r="A99" s="4"/>
      <c r="B99" s="536" t="s">
        <v>513</v>
      </c>
      <c r="C99" s="83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37">
        <f>'2. LRAMVA Threshold'!P43</f>
        <v>0</v>
      </c>
      <c r="D102" s="46"/>
      <c r="E102" s="46"/>
      <c r="F102" s="46"/>
      <c r="G102" s="46"/>
      <c r="H102" s="46"/>
      <c r="I102" s="46"/>
      <c r="J102" s="46"/>
      <c r="K102" s="46"/>
      <c r="L102" s="46"/>
      <c r="M102" s="46"/>
      <c r="N102" s="46"/>
      <c r="O102" s="69"/>
    </row>
    <row r="103" spans="1:15" s="18" customFormat="1" outlineLevel="1">
      <c r="A103" s="4"/>
      <c r="B103" s="536" t="s">
        <v>511</v>
      </c>
      <c r="C103" s="835"/>
      <c r="D103" s="46"/>
      <c r="E103" s="46"/>
      <c r="F103" s="46"/>
      <c r="G103" s="46"/>
      <c r="H103" s="46"/>
      <c r="I103" s="46"/>
      <c r="J103" s="46"/>
      <c r="K103" s="46"/>
      <c r="L103" s="46"/>
      <c r="M103" s="46"/>
      <c r="N103" s="46"/>
      <c r="O103" s="69"/>
    </row>
    <row r="104" spans="1:15" s="18" customFormat="1" outlineLevel="1">
      <c r="A104" s="4"/>
      <c r="B104" s="536" t="s">
        <v>512</v>
      </c>
      <c r="C104" s="835"/>
      <c r="D104" s="46"/>
      <c r="E104" s="46"/>
      <c r="F104" s="46"/>
      <c r="G104" s="46"/>
      <c r="H104" s="46"/>
      <c r="I104" s="46"/>
      <c r="J104" s="46"/>
      <c r="K104" s="46"/>
      <c r="L104" s="46"/>
      <c r="M104" s="46"/>
      <c r="N104" s="46"/>
      <c r="O104" s="69"/>
    </row>
    <row r="105" spans="1:15" s="18" customFormat="1" outlineLevel="1">
      <c r="A105" s="4"/>
      <c r="B105" s="536" t="s">
        <v>490</v>
      </c>
      <c r="C105" s="835"/>
      <c r="D105" s="46"/>
      <c r="E105" s="46"/>
      <c r="F105" s="46"/>
      <c r="G105" s="46"/>
      <c r="H105" s="46"/>
      <c r="I105" s="46"/>
      <c r="J105" s="46"/>
      <c r="K105" s="46"/>
      <c r="L105" s="46"/>
      <c r="M105" s="46"/>
      <c r="N105" s="46"/>
      <c r="O105" s="69"/>
    </row>
    <row r="106" spans="1:15" s="18" customFormat="1">
      <c r="A106" s="4"/>
      <c r="B106" s="536" t="s">
        <v>513</v>
      </c>
      <c r="C106" s="83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37">
        <f>'2. LRAMVA Threshold'!Q43</f>
        <v>0</v>
      </c>
      <c r="D109" s="46"/>
      <c r="E109" s="46"/>
      <c r="F109" s="46"/>
      <c r="G109" s="46"/>
      <c r="H109" s="46"/>
      <c r="I109" s="46"/>
      <c r="J109" s="46"/>
      <c r="K109" s="46"/>
      <c r="L109" s="46"/>
      <c r="M109" s="46"/>
      <c r="N109" s="46"/>
      <c r="O109" s="69"/>
    </row>
    <row r="110" spans="1:15" s="18" customFormat="1" outlineLevel="1">
      <c r="A110" s="4"/>
      <c r="B110" s="536" t="s">
        <v>511</v>
      </c>
      <c r="C110" s="835"/>
      <c r="D110" s="46"/>
      <c r="E110" s="46"/>
      <c r="F110" s="46"/>
      <c r="G110" s="46"/>
      <c r="H110" s="46"/>
      <c r="I110" s="46"/>
      <c r="J110" s="46"/>
      <c r="K110" s="46"/>
      <c r="L110" s="46"/>
      <c r="M110" s="46"/>
      <c r="N110" s="46"/>
      <c r="O110" s="69"/>
    </row>
    <row r="111" spans="1:15" s="18" customFormat="1" outlineLevel="1">
      <c r="A111" s="4"/>
      <c r="B111" s="536" t="s">
        <v>512</v>
      </c>
      <c r="C111" s="835"/>
      <c r="D111" s="46"/>
      <c r="E111" s="46"/>
      <c r="F111" s="46"/>
      <c r="G111" s="46"/>
      <c r="H111" s="46"/>
      <c r="I111" s="46"/>
      <c r="J111" s="46"/>
      <c r="K111" s="46"/>
      <c r="L111" s="46"/>
      <c r="M111" s="46"/>
      <c r="N111" s="46"/>
      <c r="O111" s="69"/>
    </row>
    <row r="112" spans="1:15" s="18" customFormat="1" outlineLevel="1">
      <c r="A112" s="4"/>
      <c r="B112" s="536" t="s">
        <v>490</v>
      </c>
      <c r="C112" s="835"/>
      <c r="D112" s="46"/>
      <c r="E112" s="46"/>
      <c r="F112" s="46"/>
      <c r="G112" s="46"/>
      <c r="H112" s="46"/>
      <c r="I112" s="46"/>
      <c r="J112" s="46"/>
      <c r="K112" s="46"/>
      <c r="L112" s="46"/>
      <c r="M112" s="46"/>
      <c r="N112" s="46"/>
      <c r="O112" s="69"/>
    </row>
    <row r="113" spans="1:17" s="18" customFormat="1">
      <c r="A113" s="4"/>
      <c r="B113" s="536" t="s">
        <v>513</v>
      </c>
      <c r="C113" s="83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606</v>
      </c>
      <c r="C116" s="98"/>
      <c r="D116" s="499"/>
      <c r="E116" s="499"/>
      <c r="F116" s="499"/>
      <c r="G116" s="499"/>
      <c r="H116" s="499"/>
      <c r="I116" s="499"/>
      <c r="J116" s="499"/>
      <c r="K116" s="499"/>
      <c r="L116" s="499"/>
      <c r="M116" s="499"/>
      <c r="N116" s="499"/>
      <c r="O116" s="499"/>
    </row>
    <row r="119" spans="1:17" ht="15.6">
      <c r="B119" s="118" t="s">
        <v>484</v>
      </c>
      <c r="J119" s="18"/>
    </row>
    <row r="120" spans="1:17" s="14" customFormat="1" ht="75.75" customHeight="1">
      <c r="A120" s="72"/>
      <c r="B120" s="842" t="s">
        <v>663</v>
      </c>
      <c r="C120" s="842"/>
      <c r="D120" s="842"/>
      <c r="E120" s="842"/>
      <c r="F120" s="842"/>
      <c r="G120" s="842"/>
      <c r="H120" s="842"/>
      <c r="I120" s="842"/>
      <c r="J120" s="842"/>
      <c r="K120" s="842"/>
      <c r="L120" s="842"/>
      <c r="M120" s="842"/>
      <c r="N120" s="842"/>
      <c r="O120" s="842"/>
      <c r="P120" s="842"/>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0.01</v>
      </c>
      <c r="D128" s="684">
        <f t="shared" si="32"/>
        <v>6.1000000000000004E-3</v>
      </c>
      <c r="E128" s="685">
        <f t="shared" si="33"/>
        <v>1.3025</v>
      </c>
      <c r="F128" s="684">
        <f t="shared" si="34"/>
        <v>8.7559000000000005</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1.4999999999999999E-2</v>
      </c>
      <c r="D129" s="684">
        <f t="shared" si="32"/>
        <v>9.1999999999999998E-3</v>
      </c>
      <c r="E129" s="685">
        <f t="shared" si="33"/>
        <v>1.9538</v>
      </c>
      <c r="F129" s="684">
        <f t="shared" si="34"/>
        <v>13.133800000000001</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1.3599999999999999E-2</v>
      </c>
      <c r="D130" s="684">
        <f t="shared" si="32"/>
        <v>1.01E-2</v>
      </c>
      <c r="E130" s="685">
        <f t="shared" si="33"/>
        <v>2.0966</v>
      </c>
      <c r="F130" s="684">
        <f t="shared" si="34"/>
        <v>12.938499999999999</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1">
        <v>2018</v>
      </c>
      <c r="C131" s="683">
        <f t="shared" ref="C131:C132" si="44">HLOOKUP(B131,$E$15:$O$114,9,FALSE)</f>
        <v>9.4999999999999998E-3</v>
      </c>
      <c r="D131" s="684">
        <f t="shared" si="32"/>
        <v>1.11E-2</v>
      </c>
      <c r="E131" s="685">
        <f t="shared" si="33"/>
        <v>2.2528999999999999</v>
      </c>
      <c r="F131" s="684">
        <f t="shared" si="34"/>
        <v>12.819599999999999</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1">
        <v>2019</v>
      </c>
      <c r="C132" s="683">
        <f t="shared" si="44"/>
        <v>5.4999999999999997E-3</v>
      </c>
      <c r="D132" s="684">
        <f t="shared" si="32"/>
        <v>1.12E-2</v>
      </c>
      <c r="E132" s="685">
        <f t="shared" si="33"/>
        <v>2.2776999999999998</v>
      </c>
      <c r="F132" s="684">
        <f t="shared" si="34"/>
        <v>12.960699999999999</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c r="B133" s="502">
        <v>2020</v>
      </c>
      <c r="C133" s="686">
        <f>HLOOKUP(B133,$E$15:$O$114,9,FALSE)</f>
        <v>3.3999999999999998E-3</v>
      </c>
      <c r="D133" s="687">
        <f t="shared" si="32"/>
        <v>1.12E-2</v>
      </c>
      <c r="E133" s="688">
        <f t="shared" si="33"/>
        <v>2.2932000000000001</v>
      </c>
      <c r="F133" s="687">
        <f t="shared" si="34"/>
        <v>13.048999999999999</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622</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90" zoomScaleNormal="90" zoomScaleSheetLayoutView="80" zoomScalePageLayoutView="85" workbookViewId="0">
      <selection activeCell="W4" sqref="W4"/>
    </sheetView>
  </sheetViews>
  <sheetFormatPr defaultColWidth="9" defaultRowHeight="13.8" outlineLevelRow="1" outlineLevelCol="1"/>
  <cols>
    <col min="1" max="1" width="4.5546875" style="509" customWidth="1"/>
    <col min="2" max="2" width="43.5546875" style="254" customWidth="1"/>
    <col min="3" max="3" width="14" style="254" customWidth="1"/>
    <col min="4" max="4" width="18" style="253" customWidth="1"/>
    <col min="5" max="8" width="10.44140625" style="253" customWidth="1" outlineLevel="1"/>
    <col min="9" max="13" width="9" style="253" customWidth="1" outlineLevel="1"/>
    <col min="14" max="14" width="12.44140625" style="253" customWidth="1" outlineLevel="1"/>
    <col min="15" max="15" width="17.5546875" style="253" customWidth="1"/>
    <col min="16" max="24" width="9.44140625" style="253" customWidth="1" outlineLevel="1"/>
    <col min="25" max="25" width="14" style="255" customWidth="1"/>
    <col min="26" max="26" width="14.5546875" style="255" customWidth="1"/>
    <col min="27" max="27" width="17"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5" style="253" customWidth="1"/>
    <col min="42" max="42" width="14" style="253" customWidth="1"/>
    <col min="43" max="43" width="9.5546875" style="253" customWidth="1"/>
    <col min="44" max="44" width="11" style="253" customWidth="1"/>
    <col min="45" max="45" width="12" style="253" customWidth="1"/>
    <col min="46" max="46" width="6.44140625" style="253" bestFit="1" customWidth="1"/>
    <col min="47" max="51" width="9" style="253"/>
    <col min="52" max="52" width="6.44140625" style="253" bestFit="1" customWidth="1"/>
    <col min="53" max="16384" width="9" style="253"/>
  </cols>
  <sheetData>
    <row r="1" spans="1:39" ht="164.25" customHeight="1"/>
    <row r="2" spans="1:39" ht="23.25" customHeight="1" thickBot="1"/>
    <row r="3" spans="1:39" ht="25.5" customHeight="1" thickBot="1">
      <c r="B3" s="85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39" t="s">
        <v>551</v>
      </c>
      <c r="D5" s="84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6" t="s">
        <v>505</v>
      </c>
      <c r="C7" s="855" t="s">
        <v>623</v>
      </c>
      <c r="D7" s="855"/>
      <c r="E7" s="855"/>
      <c r="F7" s="855"/>
      <c r="G7" s="855"/>
      <c r="H7" s="855"/>
      <c r="I7" s="855"/>
      <c r="J7" s="855"/>
      <c r="K7" s="855"/>
      <c r="L7" s="855"/>
      <c r="M7" s="855"/>
      <c r="N7" s="855"/>
      <c r="O7" s="855"/>
      <c r="P7" s="855"/>
      <c r="Q7" s="855"/>
      <c r="R7" s="855"/>
      <c r="S7" s="855"/>
      <c r="T7" s="855"/>
      <c r="U7" s="855"/>
      <c r="V7" s="855"/>
      <c r="W7" s="855"/>
      <c r="X7" s="855"/>
      <c r="Y7" s="606"/>
      <c r="Z7" s="606"/>
      <c r="AA7" s="606"/>
      <c r="AB7" s="606"/>
      <c r="AC7" s="606"/>
      <c r="AD7" s="606"/>
      <c r="AE7" s="270"/>
      <c r="AF7" s="270"/>
      <c r="AG7" s="270"/>
      <c r="AH7" s="270"/>
      <c r="AI7" s="270"/>
      <c r="AJ7" s="270"/>
      <c r="AK7" s="270"/>
      <c r="AL7" s="270"/>
    </row>
    <row r="8" spans="1:39" s="271" customFormat="1" ht="58.5" customHeight="1">
      <c r="A8" s="509"/>
      <c r="B8" s="856"/>
      <c r="C8" s="855" t="s">
        <v>564</v>
      </c>
      <c r="D8" s="855"/>
      <c r="E8" s="855"/>
      <c r="F8" s="855"/>
      <c r="G8" s="855"/>
      <c r="H8" s="855"/>
      <c r="I8" s="855"/>
      <c r="J8" s="855"/>
      <c r="K8" s="855"/>
      <c r="L8" s="855"/>
      <c r="M8" s="855"/>
      <c r="N8" s="855"/>
      <c r="O8" s="855"/>
      <c r="P8" s="855"/>
      <c r="Q8" s="855"/>
      <c r="R8" s="855"/>
      <c r="S8" s="855"/>
      <c r="T8" s="855"/>
      <c r="U8" s="855"/>
      <c r="V8" s="855"/>
      <c r="W8" s="855"/>
      <c r="X8" s="855"/>
      <c r="Y8" s="606"/>
      <c r="Z8" s="606"/>
      <c r="AA8" s="606"/>
      <c r="AB8" s="606"/>
      <c r="AC8" s="606"/>
      <c r="AD8" s="606"/>
      <c r="AE8" s="272"/>
      <c r="AF8" s="255"/>
      <c r="AG8" s="255"/>
      <c r="AH8" s="255"/>
      <c r="AI8" s="255"/>
      <c r="AJ8" s="255"/>
      <c r="AK8" s="255"/>
      <c r="AL8" s="255"/>
      <c r="AM8" s="256"/>
    </row>
    <row r="9" spans="1:39" s="271" customFormat="1" ht="57.75" customHeight="1">
      <c r="A9" s="509"/>
      <c r="B9" s="273"/>
      <c r="C9" s="855" t="s">
        <v>563</v>
      </c>
      <c r="D9" s="855"/>
      <c r="E9" s="855"/>
      <c r="F9" s="855"/>
      <c r="G9" s="855"/>
      <c r="H9" s="855"/>
      <c r="I9" s="855"/>
      <c r="J9" s="855"/>
      <c r="K9" s="855"/>
      <c r="L9" s="855"/>
      <c r="M9" s="855"/>
      <c r="N9" s="855"/>
      <c r="O9" s="855"/>
      <c r="P9" s="855"/>
      <c r="Q9" s="855"/>
      <c r="R9" s="855"/>
      <c r="S9" s="855"/>
      <c r="T9" s="855"/>
      <c r="U9" s="855"/>
      <c r="V9" s="855"/>
      <c r="W9" s="855"/>
      <c r="X9" s="855"/>
      <c r="Y9" s="606"/>
      <c r="Z9" s="606"/>
      <c r="AA9" s="606"/>
      <c r="AB9" s="606"/>
      <c r="AC9" s="606"/>
      <c r="AD9" s="606"/>
      <c r="AE9" s="272"/>
      <c r="AF9" s="255"/>
      <c r="AG9" s="255"/>
      <c r="AH9" s="255"/>
      <c r="AI9" s="255"/>
      <c r="AJ9" s="255"/>
      <c r="AK9" s="255"/>
      <c r="AL9" s="255"/>
      <c r="AM9" s="256"/>
    </row>
    <row r="10" spans="1:39" ht="41.25" customHeight="1">
      <c r="B10" s="275"/>
      <c r="C10" s="855" t="s">
        <v>625</v>
      </c>
      <c r="D10" s="855"/>
      <c r="E10" s="855"/>
      <c r="F10" s="855"/>
      <c r="G10" s="855"/>
      <c r="H10" s="855"/>
      <c r="I10" s="855"/>
      <c r="J10" s="855"/>
      <c r="K10" s="855"/>
      <c r="L10" s="855"/>
      <c r="M10" s="855"/>
      <c r="N10" s="855"/>
      <c r="O10" s="855"/>
      <c r="P10" s="855"/>
      <c r="Q10" s="855"/>
      <c r="R10" s="855"/>
      <c r="S10" s="855"/>
      <c r="T10" s="855"/>
      <c r="U10" s="855"/>
      <c r="V10" s="855"/>
      <c r="W10" s="855"/>
      <c r="X10" s="855"/>
      <c r="Y10" s="606"/>
      <c r="Z10" s="606"/>
      <c r="AA10" s="606"/>
      <c r="AB10" s="606"/>
      <c r="AC10" s="606"/>
      <c r="AD10" s="606"/>
      <c r="AE10" s="272"/>
      <c r="AF10" s="276"/>
      <c r="AG10" s="276"/>
      <c r="AH10" s="276"/>
      <c r="AI10" s="276"/>
      <c r="AJ10" s="276"/>
      <c r="AK10" s="276"/>
      <c r="AL10" s="276"/>
    </row>
    <row r="11" spans="1:39" ht="53.25" customHeight="1">
      <c r="C11" s="855" t="s">
        <v>612</v>
      </c>
      <c r="D11" s="855"/>
      <c r="E11" s="855"/>
      <c r="F11" s="855"/>
      <c r="G11" s="855"/>
      <c r="H11" s="855"/>
      <c r="I11" s="855"/>
      <c r="J11" s="855"/>
      <c r="K11" s="855"/>
      <c r="L11" s="855"/>
      <c r="M11" s="855"/>
      <c r="N11" s="855"/>
      <c r="O11" s="855"/>
      <c r="P11" s="855"/>
      <c r="Q11" s="855"/>
      <c r="R11" s="855"/>
      <c r="S11" s="855"/>
      <c r="T11" s="855"/>
      <c r="U11" s="855"/>
      <c r="V11" s="855"/>
      <c r="W11" s="855"/>
      <c r="X11" s="85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6"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56"/>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6" t="s">
        <v>211</v>
      </c>
      <c r="C19" s="848" t="s">
        <v>33</v>
      </c>
      <c r="D19" s="284" t="s">
        <v>422</v>
      </c>
      <c r="E19" s="850" t="s">
        <v>209</v>
      </c>
      <c r="F19" s="851"/>
      <c r="G19" s="851"/>
      <c r="H19" s="851"/>
      <c r="I19" s="851"/>
      <c r="J19" s="851"/>
      <c r="K19" s="851"/>
      <c r="L19" s="851"/>
      <c r="M19" s="852"/>
      <c r="N19" s="853" t="s">
        <v>213</v>
      </c>
      <c r="O19" s="284" t="s">
        <v>423</v>
      </c>
      <c r="P19" s="850" t="s">
        <v>212</v>
      </c>
      <c r="Q19" s="851"/>
      <c r="R19" s="851"/>
      <c r="S19" s="851"/>
      <c r="T19" s="851"/>
      <c r="U19" s="851"/>
      <c r="V19" s="851"/>
      <c r="W19" s="851"/>
      <c r="X19" s="852"/>
      <c r="Y19" s="843" t="s">
        <v>243</v>
      </c>
      <c r="Z19" s="844"/>
      <c r="AA19" s="844"/>
      <c r="AB19" s="844"/>
      <c r="AC19" s="844"/>
      <c r="AD19" s="844"/>
      <c r="AE19" s="844"/>
      <c r="AF19" s="844"/>
      <c r="AG19" s="844"/>
      <c r="AH19" s="844"/>
      <c r="AI19" s="844"/>
      <c r="AJ19" s="844"/>
      <c r="AK19" s="844"/>
      <c r="AL19" s="844"/>
      <c r="AM19" s="845"/>
    </row>
    <row r="20" spans="1:39" s="283" customFormat="1" ht="59.25" customHeight="1">
      <c r="A20" s="509"/>
      <c r="B20" s="847"/>
      <c r="C20" s="849"/>
      <c r="D20" s="285">
        <v>2011</v>
      </c>
      <c r="E20" s="285">
        <v>2012</v>
      </c>
      <c r="F20" s="285">
        <v>2013</v>
      </c>
      <c r="G20" s="285">
        <v>2014</v>
      </c>
      <c r="H20" s="285">
        <v>2015</v>
      </c>
      <c r="I20" s="285">
        <v>2016</v>
      </c>
      <c r="J20" s="285">
        <v>2017</v>
      </c>
      <c r="K20" s="285">
        <v>2018</v>
      </c>
      <c r="L20" s="285">
        <v>2019</v>
      </c>
      <c r="M20" s="285">
        <v>2020</v>
      </c>
      <c r="N20" s="85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46" t="s">
        <v>211</v>
      </c>
      <c r="C147" s="848" t="s">
        <v>33</v>
      </c>
      <c r="D147" s="284" t="s">
        <v>422</v>
      </c>
      <c r="E147" s="850" t="s">
        <v>209</v>
      </c>
      <c r="F147" s="851"/>
      <c r="G147" s="851"/>
      <c r="H147" s="851"/>
      <c r="I147" s="851"/>
      <c r="J147" s="851"/>
      <c r="K147" s="851"/>
      <c r="L147" s="851"/>
      <c r="M147" s="852"/>
      <c r="N147" s="853" t="s">
        <v>213</v>
      </c>
      <c r="O147" s="284" t="s">
        <v>423</v>
      </c>
      <c r="P147" s="850" t="s">
        <v>212</v>
      </c>
      <c r="Q147" s="851"/>
      <c r="R147" s="851"/>
      <c r="S147" s="851"/>
      <c r="T147" s="851"/>
      <c r="U147" s="851"/>
      <c r="V147" s="851"/>
      <c r="W147" s="851"/>
      <c r="X147" s="852"/>
      <c r="Y147" s="843" t="s">
        <v>243</v>
      </c>
      <c r="Z147" s="844"/>
      <c r="AA147" s="844"/>
      <c r="AB147" s="844"/>
      <c r="AC147" s="844"/>
      <c r="AD147" s="844"/>
      <c r="AE147" s="844"/>
      <c r="AF147" s="844"/>
      <c r="AG147" s="844"/>
      <c r="AH147" s="844"/>
      <c r="AI147" s="844"/>
      <c r="AJ147" s="844"/>
      <c r="AK147" s="844"/>
      <c r="AL147" s="844"/>
      <c r="AM147" s="845"/>
    </row>
    <row r="148" spans="1:39" ht="60.75" customHeight="1">
      <c r="B148" s="847"/>
      <c r="C148" s="849"/>
      <c r="D148" s="285">
        <v>2012</v>
      </c>
      <c r="E148" s="285">
        <v>2013</v>
      </c>
      <c r="F148" s="285">
        <v>2014</v>
      </c>
      <c r="G148" s="285">
        <v>2015</v>
      </c>
      <c r="H148" s="285">
        <v>2016</v>
      </c>
      <c r="I148" s="285">
        <v>2017</v>
      </c>
      <c r="J148" s="285">
        <v>2018</v>
      </c>
      <c r="K148" s="285">
        <v>2019</v>
      </c>
      <c r="L148" s="285">
        <v>2020</v>
      </c>
      <c r="M148" s="285">
        <v>2021</v>
      </c>
      <c r="N148" s="85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46" t="s">
        <v>211</v>
      </c>
      <c r="C276" s="848" t="s">
        <v>33</v>
      </c>
      <c r="D276" s="284" t="s">
        <v>422</v>
      </c>
      <c r="E276" s="850" t="s">
        <v>209</v>
      </c>
      <c r="F276" s="851"/>
      <c r="G276" s="851"/>
      <c r="H276" s="851"/>
      <c r="I276" s="851"/>
      <c r="J276" s="851"/>
      <c r="K276" s="851"/>
      <c r="L276" s="851"/>
      <c r="M276" s="852"/>
      <c r="N276" s="853" t="s">
        <v>213</v>
      </c>
      <c r="O276" s="284" t="s">
        <v>423</v>
      </c>
      <c r="P276" s="850" t="s">
        <v>212</v>
      </c>
      <c r="Q276" s="851"/>
      <c r="R276" s="851"/>
      <c r="S276" s="851"/>
      <c r="T276" s="851"/>
      <c r="U276" s="851"/>
      <c r="V276" s="851"/>
      <c r="W276" s="851"/>
      <c r="X276" s="852"/>
      <c r="Y276" s="843" t="s">
        <v>243</v>
      </c>
      <c r="Z276" s="844"/>
      <c r="AA276" s="844"/>
      <c r="AB276" s="844"/>
      <c r="AC276" s="844"/>
      <c r="AD276" s="844"/>
      <c r="AE276" s="844"/>
      <c r="AF276" s="844"/>
      <c r="AG276" s="844"/>
      <c r="AH276" s="844"/>
      <c r="AI276" s="844"/>
      <c r="AJ276" s="844"/>
      <c r="AK276" s="844"/>
      <c r="AL276" s="844"/>
      <c r="AM276" s="845"/>
    </row>
    <row r="277" spans="1:39" ht="60.75" customHeight="1">
      <c r="B277" s="847"/>
      <c r="C277" s="849"/>
      <c r="D277" s="285">
        <v>2013</v>
      </c>
      <c r="E277" s="285">
        <v>2014</v>
      </c>
      <c r="F277" s="285">
        <v>2015</v>
      </c>
      <c r="G277" s="285">
        <v>2016</v>
      </c>
      <c r="H277" s="285">
        <v>2017</v>
      </c>
      <c r="I277" s="285">
        <v>2018</v>
      </c>
      <c r="J277" s="285">
        <v>2019</v>
      </c>
      <c r="K277" s="285">
        <v>2020</v>
      </c>
      <c r="L277" s="285">
        <v>2021</v>
      </c>
      <c r="M277" s="285">
        <v>2022</v>
      </c>
      <c r="N277" s="85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46" t="s">
        <v>211</v>
      </c>
      <c r="C405" s="848" t="s">
        <v>33</v>
      </c>
      <c r="D405" s="284" t="s">
        <v>422</v>
      </c>
      <c r="E405" s="850" t="s">
        <v>209</v>
      </c>
      <c r="F405" s="851"/>
      <c r="G405" s="851"/>
      <c r="H405" s="851"/>
      <c r="I405" s="851"/>
      <c r="J405" s="851"/>
      <c r="K405" s="851"/>
      <c r="L405" s="851"/>
      <c r="M405" s="852"/>
      <c r="N405" s="853" t="s">
        <v>213</v>
      </c>
      <c r="O405" s="284" t="s">
        <v>423</v>
      </c>
      <c r="P405" s="850" t="s">
        <v>212</v>
      </c>
      <c r="Q405" s="851"/>
      <c r="R405" s="851"/>
      <c r="S405" s="851"/>
      <c r="T405" s="851"/>
      <c r="U405" s="851"/>
      <c r="V405" s="851"/>
      <c r="W405" s="851"/>
      <c r="X405" s="852"/>
      <c r="Y405" s="843" t="s">
        <v>243</v>
      </c>
      <c r="Z405" s="844"/>
      <c r="AA405" s="844"/>
      <c r="AB405" s="844"/>
      <c r="AC405" s="844"/>
      <c r="AD405" s="844"/>
      <c r="AE405" s="844"/>
      <c r="AF405" s="844"/>
      <c r="AG405" s="844"/>
      <c r="AH405" s="844"/>
      <c r="AI405" s="844"/>
      <c r="AJ405" s="844"/>
      <c r="AK405" s="844"/>
      <c r="AL405" s="844"/>
      <c r="AM405" s="845"/>
    </row>
    <row r="406" spans="1:40" ht="45.75" customHeight="1">
      <c r="B406" s="847"/>
      <c r="C406" s="849"/>
      <c r="D406" s="285">
        <v>2014</v>
      </c>
      <c r="E406" s="285">
        <v>2015</v>
      </c>
      <c r="F406" s="285">
        <v>2016</v>
      </c>
      <c r="G406" s="285">
        <v>2017</v>
      </c>
      <c r="H406" s="285">
        <v>2018</v>
      </c>
      <c r="I406" s="285">
        <v>2019</v>
      </c>
      <c r="J406" s="285">
        <v>2020</v>
      </c>
      <c r="K406" s="285">
        <v>2021</v>
      </c>
      <c r="L406" s="285">
        <v>2022</v>
      </c>
      <c r="M406" s="285">
        <v>2023</v>
      </c>
      <c r="N406" s="85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3" ma:contentTypeDescription="Create a new document." ma:contentTypeScope="" ma:versionID="e0c658987160ab0219ccaf3ac3b15313">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6517aab701525606b4fb345cde9a32c1"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BECF21-A1B0-453D-86E9-2335B46D0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8e97c-2fda-4b8f-a4bc-e2ee972c5b13"/>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23DD58-D8AC-461A-B88E-501A6B564D52}">
  <ds:schemaRefs>
    <ds:schemaRef ds:uri="http://schemas.microsoft.com/sharepoint/v3/contenttype/forms"/>
  </ds:schemaRefs>
</ds:datastoreItem>
</file>

<file path=customXml/itemProps3.xml><?xml version="1.0" encoding="utf-8"?>
<ds:datastoreItem xmlns:ds="http://schemas.openxmlformats.org/officeDocument/2006/customXml" ds:itemID="{419F4BA3-A913-4487-B348-B0487D03EC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 Wei</cp:lastModifiedBy>
  <cp:lastPrinted>2017-05-24T00:43:43Z</cp:lastPrinted>
  <dcterms:created xsi:type="dcterms:W3CDTF">2012-03-05T18:56:04Z</dcterms:created>
  <dcterms:modified xsi:type="dcterms:W3CDTF">2021-11-01T02:04:22Z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ies>
</file>