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032 - HONI Dx Rates 2022 Annual Update/Working Folder/Inflation Update Submission/"/>
    </mc:Choice>
  </mc:AlternateContent>
  <bookViews>
    <workbookView xWindow="0" yWindow="-60" windowWidth="11460" windowHeight="5710" tabRatio="747"/>
  </bookViews>
  <sheets>
    <sheet name="2022" sheetId="6" r:id="rId1"/>
  </sheets>
  <externalReferences>
    <externalReference r:id="rId2"/>
    <externalReference r:id="rId3"/>
  </externalReferences>
  <definedNames>
    <definedName name="_xlnm.Print_Area" localSheetId="0">'2022'!$A$3:$AA$35</definedName>
  </definedNames>
  <calcPr calcId="162913"/>
</workbook>
</file>

<file path=xl/calcChain.xml><?xml version="1.0" encoding="utf-8"?>
<calcChain xmlns="http://schemas.openxmlformats.org/spreadsheetml/2006/main">
  <c r="Y21" i="6" l="1"/>
  <c r="Y17" i="6"/>
  <c r="Z15" i="6"/>
  <c r="Y15" i="6"/>
  <c r="E32" i="6" l="1"/>
  <c r="D32" i="6"/>
  <c r="E31" i="6"/>
  <c r="D31" i="6"/>
  <c r="E30" i="6"/>
  <c r="D30" i="6"/>
  <c r="V22" i="6"/>
  <c r="T22" i="6"/>
  <c r="S22" i="6"/>
  <c r="R22" i="6"/>
  <c r="Q22" i="6"/>
  <c r="P22" i="6"/>
  <c r="O22" i="6"/>
  <c r="M22" i="6"/>
  <c r="L22" i="6"/>
  <c r="K22" i="6"/>
  <c r="J22" i="6"/>
  <c r="I22" i="6"/>
  <c r="H22" i="6"/>
  <c r="G22" i="6"/>
  <c r="F22" i="6"/>
  <c r="E22" i="6"/>
  <c r="D22" i="6"/>
  <c r="C22" i="6"/>
  <c r="X21" i="6"/>
  <c r="V21" i="6"/>
  <c r="T21" i="6"/>
  <c r="S21" i="6"/>
  <c r="R21" i="6"/>
  <c r="Q21" i="6"/>
  <c r="P21" i="6"/>
  <c r="O21" i="6"/>
  <c r="M21" i="6"/>
  <c r="L21" i="6"/>
  <c r="K21" i="6"/>
  <c r="J21" i="6"/>
  <c r="I21" i="6"/>
  <c r="H21" i="6"/>
  <c r="G21" i="6"/>
  <c r="F21" i="6"/>
  <c r="E21" i="6"/>
  <c r="D21" i="6"/>
  <c r="C21" i="6"/>
  <c r="W20" i="6"/>
  <c r="V20" i="6"/>
  <c r="T20" i="6"/>
  <c r="S20" i="6"/>
  <c r="R20" i="6"/>
  <c r="Q20" i="6"/>
  <c r="P20" i="6"/>
  <c r="O20" i="6"/>
  <c r="M20" i="6"/>
  <c r="L20" i="6"/>
  <c r="K20" i="6"/>
  <c r="J20" i="6"/>
  <c r="I20" i="6"/>
  <c r="H20" i="6"/>
  <c r="G20" i="6"/>
  <c r="F20" i="6"/>
  <c r="D20" i="6"/>
  <c r="C20" i="6"/>
  <c r="W19" i="6"/>
  <c r="V19" i="6"/>
  <c r="T19" i="6"/>
  <c r="S19" i="6"/>
  <c r="R19" i="6"/>
  <c r="Q19" i="6"/>
  <c r="P19" i="6"/>
  <c r="O19" i="6"/>
  <c r="M19" i="6"/>
  <c r="L19" i="6"/>
  <c r="K19" i="6"/>
  <c r="J19" i="6"/>
  <c r="I19" i="6"/>
  <c r="H19" i="6"/>
  <c r="G19" i="6"/>
  <c r="F19" i="6"/>
  <c r="D19" i="6"/>
  <c r="C19" i="6"/>
  <c r="W18" i="6"/>
  <c r="V18" i="6"/>
  <c r="T18" i="6"/>
  <c r="S18" i="6"/>
  <c r="R18" i="6"/>
  <c r="Q18" i="6"/>
  <c r="P18" i="6"/>
  <c r="O18" i="6"/>
  <c r="M18" i="6"/>
  <c r="L18" i="6"/>
  <c r="K18" i="6"/>
  <c r="J18" i="6"/>
  <c r="I18" i="6"/>
  <c r="H18" i="6"/>
  <c r="G18" i="6"/>
  <c r="F18" i="6"/>
  <c r="D18" i="6"/>
  <c r="C18" i="6"/>
  <c r="X17" i="6"/>
  <c r="V17" i="6"/>
  <c r="T17" i="6"/>
  <c r="S17" i="6"/>
  <c r="R17" i="6"/>
  <c r="Q17" i="6"/>
  <c r="P17" i="6"/>
  <c r="O17" i="6"/>
  <c r="M17" i="6"/>
  <c r="L17" i="6"/>
  <c r="K17" i="6"/>
  <c r="J17" i="6"/>
  <c r="I17" i="6"/>
  <c r="H17" i="6"/>
  <c r="G17" i="6"/>
  <c r="F17" i="6"/>
  <c r="E17" i="6"/>
  <c r="D17" i="6"/>
  <c r="C17" i="6"/>
  <c r="W16" i="6"/>
  <c r="V16" i="6"/>
  <c r="T16" i="6"/>
  <c r="S16" i="6"/>
  <c r="R16" i="6"/>
  <c r="Q16" i="6"/>
  <c r="P16" i="6"/>
  <c r="O16" i="6"/>
  <c r="M16" i="6"/>
  <c r="L16" i="6"/>
  <c r="K16" i="6"/>
  <c r="J16" i="6"/>
  <c r="I16" i="6"/>
  <c r="H16" i="6"/>
  <c r="G16" i="6"/>
  <c r="F16" i="6"/>
  <c r="D16" i="6"/>
  <c r="C16" i="6"/>
  <c r="X15" i="6"/>
  <c r="V15" i="6"/>
  <c r="T15" i="6"/>
  <c r="S15" i="6"/>
  <c r="R15" i="6"/>
  <c r="Q15" i="6"/>
  <c r="P15" i="6"/>
  <c r="O15" i="6"/>
  <c r="M15" i="6"/>
  <c r="L15" i="6"/>
  <c r="K15" i="6"/>
  <c r="J15" i="6"/>
  <c r="I15" i="6"/>
  <c r="H15" i="6"/>
  <c r="G15" i="6"/>
  <c r="F15" i="6"/>
  <c r="E15" i="6"/>
  <c r="D15" i="6"/>
  <c r="C15" i="6"/>
  <c r="W14" i="6"/>
  <c r="V14" i="6"/>
  <c r="T14" i="6"/>
  <c r="S14" i="6"/>
  <c r="R14" i="6"/>
  <c r="Q14" i="6"/>
  <c r="P14" i="6"/>
  <c r="O14" i="6"/>
  <c r="M14" i="6"/>
  <c r="L14" i="6"/>
  <c r="K14" i="6"/>
  <c r="J14" i="6"/>
  <c r="I14" i="6"/>
  <c r="H14" i="6"/>
  <c r="G14" i="6"/>
  <c r="F14" i="6"/>
  <c r="D14" i="6"/>
  <c r="C14" i="6"/>
  <c r="W13" i="6"/>
  <c r="V13" i="6"/>
  <c r="T13" i="6"/>
  <c r="S13" i="6"/>
  <c r="R13" i="6"/>
  <c r="Q13" i="6"/>
  <c r="P13" i="6"/>
  <c r="O13" i="6"/>
  <c r="M13" i="6"/>
  <c r="L13" i="6"/>
  <c r="K13" i="6"/>
  <c r="J13" i="6"/>
  <c r="I13" i="6"/>
  <c r="H13" i="6"/>
  <c r="G13" i="6"/>
  <c r="F13" i="6"/>
  <c r="D13" i="6"/>
  <c r="C13" i="6"/>
  <c r="W12" i="6"/>
  <c r="V12" i="6"/>
  <c r="T12" i="6"/>
  <c r="S12" i="6"/>
  <c r="R12" i="6"/>
  <c r="Q12" i="6"/>
  <c r="P12" i="6"/>
  <c r="O12" i="6"/>
  <c r="M12" i="6"/>
  <c r="L12" i="6"/>
  <c r="K12" i="6"/>
  <c r="J12" i="6"/>
  <c r="I12" i="6"/>
  <c r="H12" i="6"/>
  <c r="G12" i="6"/>
  <c r="F12" i="6"/>
  <c r="D12" i="6"/>
  <c r="C12" i="6"/>
  <c r="W11" i="6"/>
  <c r="V11" i="6"/>
  <c r="T11" i="6"/>
  <c r="S11" i="6"/>
  <c r="R11" i="6"/>
  <c r="Q11" i="6"/>
  <c r="P11" i="6"/>
  <c r="O11" i="6"/>
  <c r="M11" i="6"/>
  <c r="L11" i="6"/>
  <c r="K11" i="6"/>
  <c r="J11" i="6"/>
  <c r="I11" i="6"/>
  <c r="H11" i="6"/>
  <c r="G11" i="6"/>
  <c r="F11" i="6"/>
  <c r="D11" i="6"/>
  <c r="C11" i="6"/>
  <c r="W10" i="6"/>
  <c r="V10" i="6"/>
  <c r="T10" i="6"/>
  <c r="S10" i="6"/>
  <c r="R10" i="6"/>
  <c r="Q10" i="6"/>
  <c r="P10" i="6"/>
  <c r="O10" i="6"/>
  <c r="M10" i="6"/>
  <c r="L10" i="6"/>
  <c r="K10" i="6"/>
  <c r="J10" i="6"/>
  <c r="I10" i="6"/>
  <c r="H10" i="6"/>
  <c r="G10" i="6"/>
  <c r="F10" i="6"/>
  <c r="D10" i="6"/>
  <c r="C10" i="6"/>
  <c r="F32" i="6" l="1"/>
  <c r="F31" i="6"/>
  <c r="F30" i="6"/>
  <c r="U20" i="6" l="1"/>
  <c r="J24" i="6"/>
  <c r="V28" i="6" s="1"/>
  <c r="U21" i="6"/>
  <c r="U13" i="6"/>
  <c r="U12" i="6"/>
  <c r="G24" i="6"/>
  <c r="C24" i="6"/>
  <c r="U11" i="6"/>
  <c r="D24" i="6"/>
  <c r="U10" i="6"/>
  <c r="I24" i="6"/>
  <c r="E24" i="6"/>
  <c r="F24" i="6" l="1"/>
  <c r="H24" i="6" l="1"/>
  <c r="K24" i="6" l="1"/>
  <c r="P24" i="6" l="1"/>
  <c r="U18" i="6"/>
  <c r="Q24" i="6" l="1"/>
  <c r="U17" i="6"/>
  <c r="U15" i="6"/>
  <c r="U14" i="6"/>
  <c r="U19" i="6"/>
  <c r="U22" i="6"/>
  <c r="U16" i="6"/>
  <c r="AA15" i="6" l="1"/>
  <c r="AA17" i="6"/>
  <c r="AA21" i="6"/>
  <c r="T24" i="6" l="1"/>
  <c r="V24" i="6"/>
  <c r="V27" i="6" l="1"/>
  <c r="V29" i="6" s="1"/>
</calcChain>
</file>

<file path=xl/sharedStrings.xml><?xml version="1.0" encoding="utf-8"?>
<sst xmlns="http://schemas.openxmlformats.org/spreadsheetml/2006/main" count="67" uniqueCount="65">
  <si>
    <t>GWh</t>
  </si>
  <si>
    <t>kWs</t>
  </si>
  <si>
    <t>Revenue</t>
  </si>
  <si>
    <t>Alloc Cost</t>
  </si>
  <si>
    <t>Misc Rev</t>
  </si>
  <si>
    <t>Shifted Rev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</si>
  <si>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</si>
  <si>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</si>
  <si>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</si>
  <si>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</si>
  <si>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</si>
  <si>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</si>
  <si>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</si>
  <si>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</si>
  <si>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</si>
  <si>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</si>
  <si>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ST</t>
  </si>
  <si>
    <t>USL</t>
  </si>
  <si>
    <t>Fixed Rev %</t>
  </si>
  <si>
    <t>Number of Customers</t>
  </si>
  <si>
    <t>DGen</t>
  </si>
  <si>
    <t>Total Rev Req</t>
  </si>
  <si>
    <t>Total rev to be collected</t>
  </si>
  <si>
    <t>Revenue from Rates</t>
  </si>
  <si>
    <t>% Change in revenue from rates</t>
  </si>
  <si>
    <t>Revenue from Fixed Charge</t>
  </si>
  <si>
    <t>Revenue from Volumetric Charge</t>
  </si>
  <si>
    <t>%</t>
  </si>
  <si>
    <t>Misc Revenue</t>
  </si>
  <si>
    <t>STL</t>
  </si>
  <si>
    <t>R/C Ratio</t>
  </si>
  <si>
    <t>(D=A-C)</t>
  </si>
  <si>
    <t>(E)</t>
  </si>
  <si>
    <t>(F=A/B)</t>
  </si>
  <si>
    <t>(G)</t>
  </si>
  <si>
    <t>(H=BxG)</t>
  </si>
  <si>
    <t>(I=H-A)</t>
  </si>
  <si>
    <t>(J=I/D)</t>
  </si>
  <si>
    <t>Total Rev (K+L)</t>
  </si>
  <si>
    <t>Misc Rev (C)</t>
  </si>
  <si>
    <t>(L=H-C-K)</t>
  </si>
  <si>
    <t>(Y)</t>
  </si>
  <si>
    <t>(Z)</t>
  </si>
  <si>
    <r>
      <t>(A=Y*X</t>
    </r>
    <r>
      <rPr>
        <vertAlign val="subscript"/>
        <sz val="10"/>
        <rFont val="Arial"/>
        <family val="2"/>
      </rPr>
      <t>RevReq</t>
    </r>
    <r>
      <rPr>
        <sz val="10"/>
        <rFont val="Arial"/>
        <family val="2"/>
      </rPr>
      <t>)</t>
    </r>
  </si>
  <si>
    <r>
      <t>(B=B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</t>
    </r>
    <r>
      <rPr>
        <sz val="10"/>
        <rFont val="Arial"/>
        <family val="2"/>
      </rPr>
      <t>)</t>
    </r>
  </si>
  <si>
    <r>
      <t>(C=C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</si>
  <si>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t>N/A **</t>
  </si>
  <si>
    <t>CSTA Rate Adders
($/kW)</t>
  </si>
  <si>
    <t>Hopper Foundry Rate Adder ($/kW)</t>
  </si>
  <si>
    <t>Total Volumetric Charge ($/kW)</t>
  </si>
  <si>
    <t>Revenue Requirement***</t>
  </si>
  <si>
    <t>(M)</t>
  </si>
  <si>
    <t>(K= (H - C) x M)</t>
  </si>
  <si>
    <t>Base Volumetric Charge ($/kWh)</t>
  </si>
  <si>
    <t>Base Volumetric Charge ($/kW)</t>
  </si>
  <si>
    <t>Base Fixed Charge ($/month)</t>
  </si>
  <si>
    <t>** ST rates are listed in Exhibit 2.1</t>
  </si>
  <si>
    <t>2022 Rate Design Including 6th Year of Residential Phase-in to All-Fixed Rates</t>
  </si>
  <si>
    <t>Revenue - with 2021 rates and 2022 charge determinants</t>
  </si>
  <si>
    <t>Revenue (2021)</t>
  </si>
  <si>
    <t>2021 R/C Ratio</t>
  </si>
  <si>
    <t>Target 2022 R/C Ratio</t>
  </si>
  <si>
    <t>2022 Adjustments (from 2021 Revenue Requirement) by Rate Class</t>
  </si>
  <si>
    <t xml:space="preserve">    2022: 2022 Revenue before rate design adjustments </t>
  </si>
  <si>
    <t xml:space="preserve">*** 2021: Revenue determined using current 2021 rates as shown in EB-2020-0030    Exhibit 2.0 – 2022 Rate Design - updated_20201126 filed on November 26, 2021, and 2022 charge determinants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</si>
</sst>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0000000%"/>
    <numFmt numFmtId="167" formatCode="0.0000"/>
    <numFmt numFmtId="168" formatCode="0.0%"/>
    <numFmt numFmtId="169" formatCode="0.000"/>
    <numFmt numFmtId="170" formatCode="_(&quot;$&quot;* #,##0.0000_);_(&quot;$&quot;* \(#,##0.0000\);_(&quot;$&quot;* &quot;-&quot;??_);_(@_)"/>
    <numFmt numFmtId="171" formatCode="_(* #,##0.000000000_);_(* \(#,##0.0000000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0" fontId="0" fillId="0" borderId="0" xfId="0" applyBorder="1"/>
    <xf numFmtId="43" fontId="0" fillId="0" borderId="0" xfId="0" applyNumberFormat="1"/>
    <xf numFmtId="9" fontId="0" fillId="0" borderId="0" xfId="3" applyFont="1" applyBorder="1"/>
    <xf numFmtId="0" fontId="0" fillId="0" borderId="0" xfId="0" applyFill="1" applyBorder="1"/>
    <xf numFmtId="0" fontId="4" fillId="2" borderId="0" xfId="0" applyFont="1" applyFill="1" applyAlignment="1">
      <alignment horizontal="center"/>
    </xf>
    <xf numFmtId="167" fontId="0" fillId="0" borderId="0" xfId="0" applyNumberFormat="1"/>
    <xf numFmtId="167" fontId="0" fillId="0" borderId="0" xfId="0" applyNumberFormat="1" applyBorder="1"/>
    <xf numFmtId="0" fontId="0" fillId="3" borderId="1" xfId="0" applyFill="1" applyBorder="1"/>
    <xf numFmtId="164" fontId="5" fillId="3" borderId="1" xfId="1" applyNumberFormat="1" applyFont="1" applyFill="1" applyBorder="1"/>
    <xf numFmtId="3" fontId="0" fillId="3" borderId="0" xfId="0" applyNumberFormat="1" applyFill="1"/>
    <xf numFmtId="0" fontId="0" fillId="3" borderId="2" xfId="0" applyFill="1" applyBorder="1"/>
    <xf numFmtId="164" fontId="5" fillId="3" borderId="2" xfId="1" applyNumberFormat="1" applyFont="1" applyFill="1" applyBorder="1"/>
    <xf numFmtId="165" fontId="2" fillId="3" borderId="2" xfId="2" applyNumberFormat="1" applyFill="1" applyBorder="1"/>
    <xf numFmtId="2" fontId="0" fillId="3" borderId="2" xfId="0" applyNumberFormat="1" applyFill="1" applyBorder="1" applyAlignment="1">
      <alignment horizontal="center"/>
    </xf>
    <xf numFmtId="169" fontId="0" fillId="3" borderId="2" xfId="0" applyNumberForma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165" fontId="2" fillId="3" borderId="0" xfId="2" applyNumberFormat="1" applyFill="1" applyBorder="1"/>
    <xf numFmtId="10" fontId="0" fillId="3" borderId="0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left" wrapText="1"/>
    </xf>
    <xf numFmtId="165" fontId="0" fillId="3" borderId="1" xfId="0" applyNumberFormat="1" applyFill="1" applyBorder="1" applyAlignment="1">
      <alignment horizontal="center"/>
    </xf>
    <xf numFmtId="10" fontId="0" fillId="3" borderId="1" xfId="3" applyNumberFormat="1" applyFont="1" applyFill="1" applyBorder="1" applyAlignment="1">
      <alignment horizontal="center"/>
    </xf>
    <xf numFmtId="0" fontId="0" fillId="3" borderId="0" xfId="0" quotePrefix="1" applyFill="1" applyAlignment="1">
      <alignment horizontal="left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5" fontId="2" fillId="3" borderId="3" xfId="2" applyNumberFormat="1" applyFill="1" applyBorder="1"/>
    <xf numFmtId="165" fontId="4" fillId="3" borderId="0" xfId="2" applyNumberFormat="1" applyFont="1" applyFill="1" applyBorder="1"/>
    <xf numFmtId="0" fontId="4" fillId="3" borderId="0" xfId="0" applyFont="1" applyFill="1" applyBorder="1"/>
    <xf numFmtId="43" fontId="4" fillId="3" borderId="0" xfId="0" applyNumberFormat="1" applyFont="1" applyFill="1" applyBorder="1"/>
    <xf numFmtId="44" fontId="0" fillId="3" borderId="0" xfId="0" applyNumberFormat="1" applyFill="1"/>
    <xf numFmtId="165" fontId="4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ill="1"/>
    <xf numFmtId="0" fontId="4" fillId="3" borderId="0" xfId="0" applyFont="1" applyFill="1" applyAlignment="1">
      <alignment horizontal="center"/>
    </xf>
    <xf numFmtId="2" fontId="0" fillId="3" borderId="0" xfId="0" applyNumberFormat="1" applyFill="1"/>
    <xf numFmtId="0" fontId="4" fillId="3" borderId="0" xfId="0" quotePrefix="1" applyFont="1" applyFill="1" applyAlignment="1">
      <alignment horizontal="left"/>
    </xf>
    <xf numFmtId="167" fontId="0" fillId="3" borderId="0" xfId="0" applyNumberFormat="1" applyFill="1"/>
    <xf numFmtId="167" fontId="0" fillId="3" borderId="0" xfId="0" applyNumberFormat="1" applyFill="1" applyBorder="1"/>
    <xf numFmtId="43" fontId="0" fillId="3" borderId="0" xfId="0" applyNumberFormat="1" applyFill="1" applyBorder="1"/>
    <xf numFmtId="0" fontId="0" fillId="3" borderId="0" xfId="0" applyFill="1" applyAlignment="1">
      <alignment wrapText="1"/>
    </xf>
    <xf numFmtId="44" fontId="0" fillId="3" borderId="0" xfId="2" applyFont="1" applyFill="1"/>
    <xf numFmtId="164" fontId="0" fillId="3" borderId="0" xfId="0" applyNumberFormat="1" applyFill="1" applyBorder="1"/>
    <xf numFmtId="44" fontId="0" fillId="3" borderId="0" xfId="0" applyNumberFormat="1" applyFill="1" applyBorder="1"/>
    <xf numFmtId="0" fontId="0" fillId="3" borderId="0" xfId="0" applyFill="1" applyBorder="1" applyAlignment="1">
      <alignment horizontal="right"/>
    </xf>
    <xf numFmtId="168" fontId="0" fillId="3" borderId="0" xfId="3" applyNumberFormat="1" applyFont="1" applyFill="1" applyBorder="1"/>
    <xf numFmtId="44" fontId="2" fillId="3" borderId="1" xfId="2" applyNumberFormat="1" applyFont="1" applyFill="1" applyBorder="1"/>
    <xf numFmtId="165" fontId="2" fillId="3" borderId="1" xfId="2" applyNumberFormat="1" applyFont="1" applyFill="1" applyBorder="1"/>
    <xf numFmtId="170" fontId="2" fillId="3" borderId="1" xfId="2" applyNumberFormat="1" applyFont="1" applyFill="1" applyBorder="1"/>
    <xf numFmtId="0" fontId="0" fillId="3" borderId="1" xfId="0" applyNumberFormat="1" applyFont="1" applyFill="1" applyBorder="1"/>
    <xf numFmtId="10" fontId="0" fillId="3" borderId="0" xfId="3" applyNumberFormat="1" applyFont="1" applyFill="1" applyBorder="1"/>
    <xf numFmtId="171" fontId="0" fillId="3" borderId="0" xfId="0" applyNumberFormat="1" applyFill="1"/>
    <xf numFmtId="9" fontId="2" fillId="3" borderId="1" xfId="3" applyFont="1" applyFill="1" applyBorder="1"/>
    <xf numFmtId="0" fontId="8" fillId="3" borderId="1" xfId="0" applyFont="1" applyFill="1" applyBorder="1" applyAlignment="1">
      <alignment horizontal="left"/>
    </xf>
    <xf numFmtId="0" fontId="0" fillId="3" borderId="1" xfId="0" applyFont="1" applyFill="1" applyBorder="1"/>
    <xf numFmtId="0" fontId="4" fillId="3" borderId="3" xfId="0" applyFont="1" applyFill="1" applyBorder="1"/>
    <xf numFmtId="167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/>
    <xf numFmtId="165" fontId="2" fillId="3" borderId="0" xfId="2" applyNumberFormat="1" applyFont="1" applyFill="1" applyBorder="1"/>
    <xf numFmtId="170" fontId="0" fillId="3" borderId="1" xfId="2" applyNumberFormat="1" applyFont="1" applyFill="1" applyBorder="1"/>
    <xf numFmtId="9" fontId="0" fillId="3" borderId="0" xfId="3" applyFont="1" applyFill="1"/>
    <xf numFmtId="164" fontId="5" fillId="3" borderId="0" xfId="1" applyNumberFormat="1" applyFont="1" applyFill="1" applyBorder="1"/>
    <xf numFmtId="164" fontId="7" fillId="3" borderId="0" xfId="1" applyNumberFormat="1" applyFont="1" applyFill="1" applyBorder="1"/>
    <xf numFmtId="9" fontId="0" fillId="3" borderId="2" xfId="3" applyFont="1" applyFill="1" applyBorder="1" applyAlignment="1">
      <alignment horizontal="center"/>
    </xf>
    <xf numFmtId="164" fontId="0" fillId="0" borderId="1" xfId="0" applyNumberFormat="1" applyFont="1" applyBorder="1"/>
    <xf numFmtId="165" fontId="0" fillId="0" borderId="1" xfId="2" applyNumberFormat="1" applyFont="1" applyBorder="1"/>
    <xf numFmtId="165" fontId="2" fillId="3" borderId="3" xfId="2" applyNumberFormat="1" applyFont="1" applyFill="1" applyBorder="1"/>
    <xf numFmtId="0" fontId="0" fillId="3" borderId="0" xfId="0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44" fontId="0" fillId="3" borderId="1" xfId="2" quotePrefix="1" applyNumberFormat="1" applyFont="1" applyFill="1" applyBorder="1" applyAlignment="1">
      <alignment horizontal="right"/>
    </xf>
    <xf numFmtId="170" fontId="0" fillId="3" borderId="1" xfId="2" quotePrefix="1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166" fontId="9" fillId="3" borderId="4" xfId="0" applyNumberFormat="1" applyFont="1" applyFill="1" applyBorder="1"/>
    <xf numFmtId="0" fontId="4" fillId="0" borderId="0" xfId="0" applyFont="1" applyFill="1" applyBorder="1"/>
    <xf numFmtId="0" fontId="0" fillId="0" borderId="0" xfId="0" applyFill="1"/>
    <xf numFmtId="0" fontId="4" fillId="0" borderId="0" xfId="0" applyFont="1" applyFill="1"/>
    <xf numFmtId="0" fontId="0" fillId="0" borderId="3" xfId="0" quotePrefix="1" applyFill="1" applyBorder="1" applyAlignment="1">
      <alignment horizontal="left" wrapText="1"/>
    </xf>
    <xf numFmtId="0" fontId="0" fillId="0" borderId="3" xfId="0" quotePrefix="1" applyFill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5"/>
    <cellStyle name="Percent" xfId="3" builtinId="5"/>
    <cellStyle name="Percent 2" xfId="4"/>
  </cellStyles>
  <dxfs count="2"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Affairs/RAinternal/Dist%20Pric/2018-2022%20DX%20Rates/2022/Rate%20Design_2022_v48_Update_inflation_202111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Affairs/RAinternal/Dist%20Pric/2018-2022%20DX%20Rates/2022/2022%20Draft%20Rates%20for%20Rate%20Schedules_v48_Inflation_Update_2021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22 Rev at 2021 Rate"/>
    </sheetNames>
    <sheetDataSet>
      <sheetData sheetId="0">
        <row r="8">
          <cell r="C8">
            <v>237937.87268127789</v>
          </cell>
          <cell r="D8">
            <v>1937.0948007178486</v>
          </cell>
          <cell r="F8">
            <v>106832158.12625182</v>
          </cell>
          <cell r="G8">
            <v>105654790.38890167</v>
          </cell>
          <cell r="H8">
            <v>112855039.74673608</v>
          </cell>
          <cell r="J8">
            <v>101004522.34105606</v>
          </cell>
          <cell r="K8">
            <v>4271417.4857137799</v>
          </cell>
          <cell r="L8">
            <v>108583622.2610223</v>
          </cell>
          <cell r="M8">
            <v>1.1089474450475909</v>
          </cell>
          <cell r="N8">
            <v>1.1173266021264381</v>
          </cell>
          <cell r="P8">
            <v>1.1173266021264381</v>
          </cell>
          <cell r="Q8">
            <v>112855039.74673608</v>
          </cell>
          <cell r="R8">
            <v>0</v>
          </cell>
          <cell r="S8">
            <v>0</v>
          </cell>
          <cell r="U8">
            <v>38.029402744721246</v>
          </cell>
          <cell r="V8">
            <v>108583622.2610223</v>
          </cell>
          <cell r="W8"/>
          <cell r="X8"/>
        </row>
        <row r="9">
          <cell r="C9">
            <v>462873.23423864075</v>
          </cell>
          <cell r="D9">
            <v>4619.6834204751331</v>
          </cell>
          <cell r="F9">
            <v>349057677.36281812</v>
          </cell>
          <cell r="G9">
            <v>346372851.28452152</v>
          </cell>
          <cell r="H9">
            <v>368736518.51281112</v>
          </cell>
          <cell r="J9">
            <v>330630138.28433889</v>
          </cell>
          <cell r="K9">
            <v>11381454.048786726</v>
          </cell>
          <cell r="L9">
            <v>357355064.46402442</v>
          </cell>
          <cell r="M9">
            <v>1.1106161820368463</v>
          </cell>
          <cell r="N9">
            <v>1.1152538011997597</v>
          </cell>
          <cell r="P9">
            <v>1.1152538011997597</v>
          </cell>
          <cell r="Q9">
            <v>368736518.51281112</v>
          </cell>
          <cell r="R9">
            <v>0</v>
          </cell>
          <cell r="S9">
            <v>0</v>
          </cell>
          <cell r="U9">
            <v>56.059144191076548</v>
          </cell>
          <cell r="V9">
            <v>311379328.56448698</v>
          </cell>
          <cell r="W9">
            <v>45975735.899537444</v>
          </cell>
          <cell r="X9">
            <v>0.99521399444312697</v>
          </cell>
        </row>
        <row r="10">
          <cell r="C10">
            <v>335422.10128845851</v>
          </cell>
          <cell r="D10">
            <v>4170.7529999605858</v>
          </cell>
          <cell r="F10">
            <v>566120310.40400004</v>
          </cell>
          <cell r="G10">
            <v>563808176.79255939</v>
          </cell>
          <cell r="H10">
            <v>598036501.86093593</v>
          </cell>
          <cell r="J10">
            <v>614964733.05382597</v>
          </cell>
          <cell r="K10">
            <v>13901996.570315801</v>
          </cell>
          <cell r="L10">
            <v>584134505.29062009</v>
          </cell>
          <cell r="M10">
            <v>0.97194961157089099</v>
          </cell>
          <cell r="N10">
            <v>0.97247284228995234</v>
          </cell>
          <cell r="P10">
            <v>0.97247284228995234</v>
          </cell>
          <cell r="Q10">
            <v>598036501.86093593</v>
          </cell>
          <cell r="R10">
            <v>0</v>
          </cell>
          <cell r="S10">
            <v>0</v>
          </cell>
          <cell r="U10">
            <v>128.53281783141898</v>
          </cell>
          <cell r="V10">
            <v>517352974.09849441</v>
          </cell>
          <cell r="W10">
            <v>66781531.192125671</v>
          </cell>
          <cell r="X10">
            <v>1.6011864330675245</v>
          </cell>
        </row>
        <row r="11">
          <cell r="C11">
            <v>148937.12505610348</v>
          </cell>
          <cell r="D11">
            <v>551.32682517077944</v>
          </cell>
          <cell r="F11">
            <v>117638748.5066459</v>
          </cell>
          <cell r="G11">
            <v>117639445.90095219</v>
          </cell>
          <cell r="H11">
            <v>124270873.7830082</v>
          </cell>
          <cell r="J11">
            <v>116034903.98389424</v>
          </cell>
          <cell r="K11">
            <v>2699619.0449239761</v>
          </cell>
          <cell r="L11">
            <v>121571254.73808423</v>
          </cell>
          <cell r="M11">
            <v>1.0747981595961031</v>
          </cell>
          <cell r="N11">
            <v>1.0709783825068457</v>
          </cell>
          <cell r="P11">
            <v>1.0709783825068457</v>
          </cell>
          <cell r="Q11">
            <v>124270873.7830082</v>
          </cell>
          <cell r="R11">
            <v>0</v>
          </cell>
          <cell r="S11">
            <v>0</v>
          </cell>
          <cell r="U11">
            <v>58.430958536438105</v>
          </cell>
          <cell r="V11">
            <v>104430467.74427375</v>
          </cell>
          <cell r="W11">
            <v>17140786.993810479</v>
          </cell>
          <cell r="X11">
            <v>3.1090065295663663</v>
          </cell>
        </row>
        <row r="12">
          <cell r="C12">
            <v>87504.99019608488</v>
          </cell>
          <cell r="D12">
            <v>2080.542596834774</v>
          </cell>
          <cell r="F12">
            <v>171991974.09010202</v>
          </cell>
          <cell r="G12">
            <v>172938160.64838147</v>
          </cell>
          <cell r="H12">
            <v>181688373.73031047</v>
          </cell>
          <cell r="J12">
            <v>192967312.28791746</v>
          </cell>
          <cell r="K12">
            <v>4380586.9948032256</v>
          </cell>
          <cell r="L12">
            <v>177307786.73550725</v>
          </cell>
          <cell r="M12">
            <v>0.95010078899527439</v>
          </cell>
          <cell r="N12">
            <v>0.94155000438220215</v>
          </cell>
          <cell r="P12">
            <v>0.94155000438220215</v>
          </cell>
          <cell r="Q12">
            <v>181688373.73031047</v>
          </cell>
          <cell r="R12">
            <v>0</v>
          </cell>
          <cell r="S12">
            <v>0</v>
          </cell>
          <cell r="U12">
            <v>34.127619043381131</v>
          </cell>
          <cell r="V12">
            <v>35836043.637681425</v>
          </cell>
          <cell r="W12">
            <v>141471743.09782583</v>
          </cell>
          <cell r="X12">
            <v>6.7997523008206304</v>
          </cell>
        </row>
        <row r="13">
          <cell r="C13">
            <v>5411.9752252856124</v>
          </cell>
          <cell r="D13">
            <v>2391.1756522395945</v>
          </cell>
          <cell r="E13">
            <v>7704261.259366666</v>
          </cell>
          <cell r="F13">
            <v>150098225.46810424</v>
          </cell>
          <cell r="G13">
            <v>149848206.30145454</v>
          </cell>
          <cell r="H13">
            <v>158560320.20900419</v>
          </cell>
          <cell r="J13">
            <v>181001618.55334383</v>
          </cell>
          <cell r="K13">
            <v>2420329.3355569006</v>
          </cell>
          <cell r="L13">
            <v>156139990.8734473</v>
          </cell>
          <cell r="M13">
            <v>0.87767086413468887</v>
          </cell>
          <cell r="N13">
            <v>0.87601603497415215</v>
          </cell>
          <cell r="P13">
            <v>0.87601603497415215</v>
          </cell>
          <cell r="Q13">
            <v>158560320.20900419</v>
          </cell>
          <cell r="R13">
            <v>0</v>
          </cell>
          <cell r="S13">
            <v>0</v>
          </cell>
          <cell r="U13">
            <v>113.66504114451479</v>
          </cell>
          <cell r="V13">
            <v>7381828.6398622058</v>
          </cell>
          <cell r="W13">
            <v>148758162.23358509</v>
          </cell>
          <cell r="Y13">
            <v>19.308556294443974</v>
          </cell>
        </row>
        <row r="14">
          <cell r="C14">
            <v>18342.291902820409</v>
          </cell>
          <cell r="D14">
            <v>589.37045102496984</v>
          </cell>
          <cell r="F14">
            <v>24387571.945582375</v>
          </cell>
          <cell r="G14">
            <v>24335204.379228279</v>
          </cell>
          <cell r="H14">
            <v>25762471.240097255</v>
          </cell>
          <cell r="J14">
            <v>26049587.385672435</v>
          </cell>
          <cell r="K14">
            <v>740373.57593613141</v>
          </cell>
          <cell r="L14">
            <v>25022097.664161123</v>
          </cell>
          <cell r="M14">
            <v>0.99036832183477186</v>
          </cell>
          <cell r="N14">
            <v>0.98897809238494516</v>
          </cell>
          <cell r="P14">
            <v>0.98897809238494516</v>
          </cell>
          <cell r="Q14">
            <v>25762471.240097255</v>
          </cell>
          <cell r="R14">
            <v>0</v>
          </cell>
          <cell r="S14">
            <v>0</v>
          </cell>
          <cell r="U14">
            <v>26.954880319889206</v>
          </cell>
          <cell r="V14">
            <v>5932971.3963959636</v>
          </cell>
          <cell r="W14">
            <v>19089126.267765161</v>
          </cell>
          <cell r="X14">
            <v>3.2389011418145244</v>
          </cell>
        </row>
        <row r="15">
          <cell r="C15">
            <v>1765.8337022400708</v>
          </cell>
          <cell r="D15">
            <v>1015.8366154437674</v>
          </cell>
          <cell r="E15">
            <v>2567243.8350889739</v>
          </cell>
          <cell r="F15">
            <v>29587410.452715889</v>
          </cell>
          <cell r="G15">
            <v>29723192.800173536</v>
          </cell>
          <cell r="H15">
            <v>31255461.288146846</v>
          </cell>
          <cell r="J15">
            <v>35917706.487421706</v>
          </cell>
          <cell r="K15">
            <v>521512.33885592822</v>
          </cell>
          <cell r="L15">
            <v>30733948.949290916</v>
          </cell>
          <cell r="M15">
            <v>0.87730267278218499</v>
          </cell>
          <cell r="N15">
            <v>0.87019646700137809</v>
          </cell>
          <cell r="P15">
            <v>0.87019646700137809</v>
          </cell>
          <cell r="Q15">
            <v>31255461.288146846</v>
          </cell>
          <cell r="R15">
            <v>0</v>
          </cell>
          <cell r="S15">
            <v>0</v>
          </cell>
          <cell r="U15">
            <v>104.78356618422578</v>
          </cell>
          <cell r="V15">
            <v>2220364.2313081068</v>
          </cell>
          <cell r="W15">
            <v>28513584.71798281</v>
          </cell>
          <cell r="Y15">
            <v>11.106691280454319</v>
          </cell>
        </row>
        <row r="16">
          <cell r="C16">
            <v>5617.2034316135223</v>
          </cell>
          <cell r="D16">
            <v>100.39999000262755</v>
          </cell>
          <cell r="F16">
            <v>11307647.737285657</v>
          </cell>
          <cell r="G16">
            <v>11238728.953601521</v>
          </cell>
          <cell r="H16">
            <v>11945139.527419895</v>
          </cell>
          <cell r="J16">
            <v>12807854.88980577</v>
          </cell>
          <cell r="K16">
            <v>314518.71805565036</v>
          </cell>
          <cell r="L16">
            <v>11630620.809364244</v>
          </cell>
          <cell r="M16">
            <v>0.93025794955405405</v>
          </cell>
          <cell r="N16">
            <v>0.93264169762943361</v>
          </cell>
          <cell r="P16">
            <v>0.93264169762943361</v>
          </cell>
          <cell r="Q16">
            <v>11945139.527419895</v>
          </cell>
          <cell r="R16">
            <v>0</v>
          </cell>
          <cell r="S16">
            <v>0</v>
          </cell>
          <cell r="U16">
            <v>3.7052904919831593</v>
          </cell>
          <cell r="V16">
            <v>249760.44560031311</v>
          </cell>
          <cell r="W16">
            <v>11380860.363763932</v>
          </cell>
          <cell r="X16">
            <v>11.335519419340665</v>
          </cell>
        </row>
        <row r="17">
          <cell r="C17">
            <v>22037.213492455179</v>
          </cell>
          <cell r="D17">
            <v>13.117380232425814</v>
          </cell>
          <cell r="F17">
            <v>5822137.5617869822</v>
          </cell>
          <cell r="G17">
            <v>5821282.1589720361</v>
          </cell>
          <cell r="H17">
            <v>6150372.4858758291</v>
          </cell>
          <cell r="J17">
            <v>6574625.114684972</v>
          </cell>
          <cell r="K17">
            <v>3025248.3069516942</v>
          </cell>
          <cell r="L17">
            <v>3125124.1789241349</v>
          </cell>
          <cell r="M17">
            <v>0.93866418348881298</v>
          </cell>
          <cell r="N17">
            <v>0.93547120612831003</v>
          </cell>
          <cell r="P17">
            <v>0.93547120612831003</v>
          </cell>
          <cell r="Q17">
            <v>6150372.4858758291</v>
          </cell>
          <cell r="R17">
            <v>0</v>
          </cell>
          <cell r="S17">
            <v>0</v>
          </cell>
          <cell r="U17">
            <v>3.2000764240566753</v>
          </cell>
          <cell r="V17">
            <v>846249.20818931388</v>
          </cell>
          <cell r="W17">
            <v>2278874.9707348207</v>
          </cell>
          <cell r="X17">
            <v>17.372942846480139</v>
          </cell>
        </row>
        <row r="18">
          <cell r="C18">
            <v>5622.6494375866796</v>
          </cell>
          <cell r="D18">
            <v>30.119891197120648</v>
          </cell>
          <cell r="F18">
            <v>3398191.2683777302</v>
          </cell>
          <cell r="G18">
            <v>3375259.4489569287</v>
          </cell>
          <cell r="H18">
            <v>3589771.2578881453</v>
          </cell>
          <cell r="J18">
            <v>3226728.7615567073</v>
          </cell>
          <cell r="K18">
            <v>105492.92483575524</v>
          </cell>
          <cell r="L18">
            <v>3484278.3330523903</v>
          </cell>
          <cell r="M18">
            <v>1.1089380687278902</v>
          </cell>
          <cell r="N18">
            <v>1.1125110051569043</v>
          </cell>
          <cell r="P18">
            <v>1.1125110051569043</v>
          </cell>
          <cell r="Q18">
            <v>3589771.2578881453</v>
          </cell>
          <cell r="R18">
            <v>0</v>
          </cell>
          <cell r="S18">
            <v>0</v>
          </cell>
          <cell r="U18">
            <v>39.803500975640915</v>
          </cell>
          <cell r="V18">
            <v>2685613.5884960187</v>
          </cell>
          <cell r="W18">
            <v>798664.74455637136</v>
          </cell>
          <cell r="X18">
            <v>2.6516189561558603</v>
          </cell>
        </row>
        <row r="19">
          <cell r="C19">
            <v>1562.4003119990884</v>
          </cell>
          <cell r="D19">
            <v>30.561772165892435</v>
          </cell>
          <cell r="E19">
            <v>222751.30752251559</v>
          </cell>
          <cell r="F19">
            <v>5981477.7380669517</v>
          </cell>
          <cell r="G19">
            <v>5685457.8397205854</v>
          </cell>
          <cell r="H19">
            <v>6318695.7907937802</v>
          </cell>
          <cell r="J19">
            <v>7349055.2594318045</v>
          </cell>
          <cell r="K19">
            <v>143267.45361870516</v>
          </cell>
          <cell r="L19">
            <v>6175428.337175075</v>
          </cell>
          <cell r="M19">
            <v>0.82015610406093498</v>
          </cell>
          <cell r="N19">
            <v>0.85979701713146639</v>
          </cell>
          <cell r="P19">
            <v>0.85979701713146639</v>
          </cell>
          <cell r="Q19">
            <v>6318695.7907937802</v>
          </cell>
          <cell r="R19">
            <v>0</v>
          </cell>
          <cell r="S19">
            <v>0</v>
          </cell>
          <cell r="U19">
            <v>199.35523047987928</v>
          </cell>
          <cell r="V19">
            <v>3737672.0916049629</v>
          </cell>
          <cell r="W19">
            <v>2437756.245570112</v>
          </cell>
          <cell r="Y19">
            <v>10.943847076290247</v>
          </cell>
        </row>
        <row r="20">
          <cell r="C20">
            <v>818.45985844444726</v>
          </cell>
          <cell r="D20">
            <v>15063.267700368231</v>
          </cell>
          <cell r="E20">
            <v>30395846.227541003</v>
          </cell>
          <cell r="F20">
            <v>59611097.566804484</v>
          </cell>
          <cell r="G20">
            <v>59710496.241613455</v>
          </cell>
          <cell r="H20">
            <v>62971795.2275941</v>
          </cell>
          <cell r="J20">
            <v>63612548.257672504</v>
          </cell>
          <cell r="K20">
            <v>1033588.9569872625</v>
          </cell>
          <cell r="L20">
            <v>61938206.270606838</v>
          </cell>
          <cell r="M20">
            <v>0.99510859706274302</v>
          </cell>
          <cell r="N20">
            <v>0.98992725417188232</v>
          </cell>
          <cell r="P20">
            <v>0.98992725417188232</v>
          </cell>
          <cell r="Q20">
            <v>62971795.2275941</v>
          </cell>
          <cell r="R20">
            <v>0</v>
          </cell>
          <cell r="S20">
            <v>0</v>
          </cell>
          <cell r="U20">
            <v>1179.9374682485284</v>
          </cell>
          <cell r="V20">
            <v>11588777.438831881</v>
          </cell>
          <cell r="W20">
            <v>50349428.831774957</v>
          </cell>
        </row>
        <row r="27">
          <cell r="D27">
            <v>1601834628.2285419</v>
          </cell>
          <cell r="E27">
            <v>1692141334.6606216</v>
          </cell>
        </row>
        <row r="28">
          <cell r="D28">
            <v>1596151253.1390371</v>
          </cell>
          <cell r="E28">
            <v>1692141334.6606224</v>
          </cell>
        </row>
        <row r="29">
          <cell r="D29">
            <v>44764811.062314302</v>
          </cell>
          <cell r="E29">
            <v>44939405.755341545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ed Rates"/>
      <sheetName val="For Inergi_2022 Dx Rates"/>
      <sheetName val="Specific Charges"/>
      <sheetName val="Mapping for OEB Tariff Schedule"/>
      <sheetName val="OEB Tariff Schedule for Filing"/>
      <sheetName val="2022 Draft Rates for Rate Sched"/>
    </sheetNames>
    <sheetDataSet>
      <sheetData sheetId="0">
        <row r="1">
          <cell r="A1" t="str">
            <v>Rate Description</v>
          </cell>
        </row>
        <row r="10">
          <cell r="E10">
            <v>6.5484449785198379E-2</v>
          </cell>
          <cell r="F10">
            <v>9.3118520383477232E-3</v>
          </cell>
        </row>
        <row r="12">
          <cell r="E12">
            <v>6.5484449785198379E-2</v>
          </cell>
        </row>
        <row r="16">
          <cell r="E16">
            <v>6.5484449785198379E-2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A41"/>
  <sheetViews>
    <sheetView tabSelected="1" view="pageBreakPreview" zoomScale="70" zoomScaleNormal="100" zoomScaleSheetLayoutView="70" workbookViewId="0">
      <selection activeCell="I5" sqref="I5"/>
    </sheetView>
  </sheetViews>
  <sheetFormatPr defaultRowHeight="12.5" x14ac:dyDescent="0.25"/>
  <cols>
    <col min="1" max="1" width="9.6328125" customWidth="1"/>
    <col min="2" max="2" width="3.08984375" customWidth="1"/>
    <col min="3" max="3" width="17.90625" customWidth="1"/>
    <col min="4" max="4" width="18" customWidth="1"/>
    <col min="5" max="5" width="15.08984375" bestFit="1" customWidth="1"/>
    <col min="6" max="7" width="19.54296875" customWidth="1"/>
    <col min="8" max="8" width="17" customWidth="1"/>
    <col min="9" max="9" width="16.08984375" bestFit="1" customWidth="1"/>
    <col min="10" max="10" width="16.36328125" customWidth="1"/>
    <col min="11" max="11" width="16.90625" customWidth="1"/>
    <col min="12" max="12" width="10.453125" customWidth="1"/>
    <col min="13" max="13" width="15.453125" customWidth="1"/>
    <col min="14" max="14" width="2" customWidth="1"/>
    <col min="15" max="15" width="18" customWidth="1"/>
    <col min="16" max="16" width="17.08984375" customWidth="1"/>
    <col min="17" max="17" width="13.54296875" customWidth="1"/>
    <col min="18" max="18" width="16.08984375" customWidth="1"/>
    <col min="19" max="19" width="14.08984375" customWidth="1"/>
    <col min="20" max="20" width="16.453125" customWidth="1"/>
    <col min="21" max="21" width="14.81640625" bestFit="1" customWidth="1"/>
    <col min="22" max="22" width="18.6328125" customWidth="1"/>
    <col min="23" max="24" width="13.6328125" customWidth="1"/>
    <col min="25" max="25" width="10.36328125" customWidth="1"/>
    <col min="26" max="26" width="10.6328125" customWidth="1"/>
    <col min="27" max="27" width="13.54296875" customWidth="1"/>
  </cols>
  <sheetData>
    <row r="1" spans="1:27" s="1" customFormat="1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30</v>
      </c>
    </row>
    <row r="2" spans="1:27" ht="13" x14ac:dyDescent="0.3">
      <c r="J2" s="7"/>
      <c r="S2" s="8"/>
    </row>
    <row r="3" spans="1:27" ht="23" x14ac:dyDescent="0.5">
      <c r="A3" s="28" t="s">
        <v>57</v>
      </c>
      <c r="B3" s="20"/>
      <c r="C3" s="20"/>
      <c r="D3" s="20"/>
      <c r="E3" s="20"/>
      <c r="F3" s="20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0"/>
      <c r="T3" s="20"/>
      <c r="U3" s="20"/>
      <c r="V3" s="20"/>
      <c r="W3" s="20"/>
      <c r="X3" s="20"/>
      <c r="Y3" s="20"/>
      <c r="Z3" s="20"/>
      <c r="AA3" s="20"/>
    </row>
    <row r="4" spans="1:27" ht="23" x14ac:dyDescent="0.5">
      <c r="A4" s="28"/>
      <c r="B4" s="20"/>
      <c r="C4" s="20"/>
      <c r="D4" s="20"/>
      <c r="E4" s="20"/>
      <c r="F4" s="20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0"/>
      <c r="T4" s="20"/>
      <c r="U4" s="20"/>
      <c r="V4" s="20"/>
      <c r="W4" s="20"/>
      <c r="X4" s="20"/>
      <c r="Y4" s="20"/>
      <c r="Z4" s="20"/>
      <c r="AA4" s="20"/>
    </row>
    <row r="5" spans="1:27" s="20" customFormat="1" ht="23" x14ac:dyDescent="0.5">
      <c r="A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27" ht="13" x14ac:dyDescent="0.3">
      <c r="A6" s="20"/>
      <c r="B6" s="20"/>
      <c r="C6" s="20"/>
      <c r="D6" s="20"/>
      <c r="E6" s="20"/>
      <c r="F6" s="20"/>
      <c r="G6" s="20"/>
      <c r="H6" s="30"/>
      <c r="I6" s="20"/>
      <c r="J6" s="20"/>
      <c r="K6" s="20"/>
      <c r="L6" s="20"/>
      <c r="M6" s="20"/>
      <c r="N6" s="20"/>
      <c r="O6" s="20"/>
      <c r="P6" s="20"/>
      <c r="Q6" s="20"/>
      <c r="R6" s="20"/>
      <c r="S6" s="41"/>
      <c r="T6" s="20"/>
      <c r="U6" s="20"/>
      <c r="V6" s="20"/>
      <c r="W6" s="20"/>
      <c r="X6" s="20"/>
      <c r="Y6" s="20"/>
      <c r="Z6" s="20"/>
      <c r="AA6" s="20"/>
    </row>
    <row r="7" spans="1:27" s="3" customFormat="1" ht="77.5" x14ac:dyDescent="0.25">
      <c r="A7" s="31"/>
      <c r="B7" s="31"/>
      <c r="C7" s="32" t="s">
        <v>19</v>
      </c>
      <c r="D7" s="31" t="s">
        <v>0</v>
      </c>
      <c r="E7" s="31" t="s">
        <v>1</v>
      </c>
      <c r="F7" s="32" t="s">
        <v>58</v>
      </c>
      <c r="G7" s="31" t="s">
        <v>59</v>
      </c>
      <c r="H7" s="31" t="s">
        <v>2</v>
      </c>
      <c r="I7" s="31" t="s">
        <v>3</v>
      </c>
      <c r="J7" s="31" t="s">
        <v>4</v>
      </c>
      <c r="K7" s="32" t="s">
        <v>23</v>
      </c>
      <c r="L7" s="32" t="s">
        <v>60</v>
      </c>
      <c r="M7" s="32" t="s">
        <v>30</v>
      </c>
      <c r="N7" s="31"/>
      <c r="O7" s="32" t="s">
        <v>61</v>
      </c>
      <c r="P7" s="32" t="s">
        <v>22</v>
      </c>
      <c r="Q7" s="32" t="s">
        <v>5</v>
      </c>
      <c r="R7" s="32" t="s">
        <v>24</v>
      </c>
      <c r="S7" s="32" t="s">
        <v>55</v>
      </c>
      <c r="T7" s="32" t="s">
        <v>25</v>
      </c>
      <c r="U7" s="32" t="s">
        <v>18</v>
      </c>
      <c r="V7" s="32" t="s">
        <v>26</v>
      </c>
      <c r="W7" s="32" t="s">
        <v>53</v>
      </c>
      <c r="X7" s="32" t="s">
        <v>54</v>
      </c>
      <c r="Y7" s="32" t="s">
        <v>47</v>
      </c>
      <c r="Z7" s="32" t="s">
        <v>48</v>
      </c>
      <c r="AA7" s="32" t="s">
        <v>49</v>
      </c>
    </row>
    <row r="8" spans="1:27" ht="15.5" x14ac:dyDescent="0.4">
      <c r="A8" s="20"/>
      <c r="B8" s="20"/>
      <c r="C8" s="20"/>
      <c r="D8" s="20"/>
      <c r="E8" s="20"/>
      <c r="F8" s="74" t="s">
        <v>41</v>
      </c>
      <c r="G8" s="74" t="s">
        <v>42</v>
      </c>
      <c r="H8" s="74" t="s">
        <v>43</v>
      </c>
      <c r="I8" s="74" t="s">
        <v>44</v>
      </c>
      <c r="J8" s="74" t="s">
        <v>45</v>
      </c>
      <c r="K8" s="74" t="s">
        <v>31</v>
      </c>
      <c r="L8" s="74" t="s">
        <v>32</v>
      </c>
      <c r="M8" s="74" t="s">
        <v>33</v>
      </c>
      <c r="N8" s="74"/>
      <c r="O8" s="74" t="s">
        <v>34</v>
      </c>
      <c r="P8" s="74" t="s">
        <v>35</v>
      </c>
      <c r="Q8" s="74" t="s">
        <v>36</v>
      </c>
      <c r="R8" s="74" t="s">
        <v>37</v>
      </c>
      <c r="S8" s="74"/>
      <c r="T8" s="74" t="s">
        <v>52</v>
      </c>
      <c r="U8" s="74" t="s">
        <v>51</v>
      </c>
      <c r="V8" s="74" t="s">
        <v>40</v>
      </c>
      <c r="W8" s="20"/>
      <c r="X8" s="20"/>
      <c r="Y8" s="20"/>
      <c r="Z8" s="20"/>
      <c r="AA8" s="20"/>
    </row>
    <row r="9" spans="1:27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x14ac:dyDescent="0.25">
      <c r="A10" s="14" t="s">
        <v>6</v>
      </c>
      <c r="B10" s="14"/>
      <c r="C10" s="15">
        <f>'[1]Rate Design'!C8</f>
        <v>237937.87268127789</v>
      </c>
      <c r="D10" s="15">
        <f>'[1]Rate Design'!D8</f>
        <v>1937.0948007178486</v>
      </c>
      <c r="E10" s="15"/>
      <c r="F10" s="16">
        <f>'[1]Rate Design'!F8</f>
        <v>106832158.12625182</v>
      </c>
      <c r="G10" s="16">
        <f>'[1]Rate Design'!G8</f>
        <v>105654790.38890167</v>
      </c>
      <c r="H10" s="16">
        <f>'[1]Rate Design'!H8</f>
        <v>112855039.74673608</v>
      </c>
      <c r="I10" s="16">
        <f>'[1]Rate Design'!J8</f>
        <v>101004522.34105606</v>
      </c>
      <c r="J10" s="16">
        <f>'[1]Rate Design'!K8</f>
        <v>4271417.4857137799</v>
      </c>
      <c r="K10" s="16">
        <f>'[1]Rate Design'!L8</f>
        <v>108583622.2610223</v>
      </c>
      <c r="L10" s="18">
        <f>'[1]Rate Design'!M8</f>
        <v>1.1089474450475909</v>
      </c>
      <c r="M10" s="18">
        <f>'[1]Rate Design'!N8</f>
        <v>1.1173266021264381</v>
      </c>
      <c r="N10" s="17"/>
      <c r="O10" s="18">
        <f>'[1]Rate Design'!P8</f>
        <v>1.1173266021264381</v>
      </c>
      <c r="P10" s="72">
        <f>'[1]Rate Design'!Q8</f>
        <v>112855039.74673608</v>
      </c>
      <c r="Q10" s="71">
        <f>'[1]Rate Design'!R8</f>
        <v>0</v>
      </c>
      <c r="R10" s="70">
        <f>'[1]Rate Design'!S8</f>
        <v>0</v>
      </c>
      <c r="S10" s="53">
        <f>'[1]Rate Design'!U8</f>
        <v>38.029402744721246</v>
      </c>
      <c r="T10" s="54">
        <f>'[1]Rate Design'!V8</f>
        <v>108583622.2610223</v>
      </c>
      <c r="U10" s="59">
        <f>T10/SUM(T10,V10)</f>
        <v>1</v>
      </c>
      <c r="V10" s="54">
        <f>'[1]Rate Design'!W8</f>
        <v>0</v>
      </c>
      <c r="W10" s="55">
        <f>'[1]Rate Design'!X8/100</f>
        <v>0</v>
      </c>
      <c r="X10" s="55"/>
      <c r="Y10" s="56"/>
      <c r="Z10" s="56"/>
      <c r="AA10" s="56"/>
    </row>
    <row r="11" spans="1:27" x14ac:dyDescent="0.25">
      <c r="A11" s="61" t="s">
        <v>7</v>
      </c>
      <c r="B11" s="61"/>
      <c r="C11" s="15">
        <f>'[1]Rate Design'!C9</f>
        <v>462873.23423864075</v>
      </c>
      <c r="D11" s="15">
        <f>'[1]Rate Design'!D9</f>
        <v>4619.6834204751331</v>
      </c>
      <c r="E11" s="15"/>
      <c r="F11" s="16">
        <f>'[1]Rate Design'!F9</f>
        <v>349057677.36281812</v>
      </c>
      <c r="G11" s="16">
        <f>'[1]Rate Design'!G9</f>
        <v>346372851.28452152</v>
      </c>
      <c r="H11" s="16">
        <f>'[1]Rate Design'!H9</f>
        <v>368736518.51281112</v>
      </c>
      <c r="I11" s="16">
        <f>'[1]Rate Design'!J9</f>
        <v>330630138.28433889</v>
      </c>
      <c r="J11" s="16">
        <f>'[1]Rate Design'!K9</f>
        <v>11381454.048786726</v>
      </c>
      <c r="K11" s="16">
        <f>'[1]Rate Design'!L9</f>
        <v>357355064.46402442</v>
      </c>
      <c r="L11" s="18">
        <f>'[1]Rate Design'!M9</f>
        <v>1.1106161820368463</v>
      </c>
      <c r="M11" s="18">
        <f>'[1]Rate Design'!N9</f>
        <v>1.1152538011997597</v>
      </c>
      <c r="N11" s="17"/>
      <c r="O11" s="18">
        <f>'[1]Rate Design'!P9</f>
        <v>1.1152538011997597</v>
      </c>
      <c r="P11" s="72">
        <f>'[1]Rate Design'!Q9</f>
        <v>368736518.51281112</v>
      </c>
      <c r="Q11" s="71">
        <f>'[1]Rate Design'!R9</f>
        <v>0</v>
      </c>
      <c r="R11" s="70">
        <f>'[1]Rate Design'!S9</f>
        <v>0</v>
      </c>
      <c r="S11" s="53">
        <f>'[1]Rate Design'!U9</f>
        <v>56.059144191076548</v>
      </c>
      <c r="T11" s="54">
        <f>'[1]Rate Design'!V9</f>
        <v>311379328.56448698</v>
      </c>
      <c r="U11" s="59">
        <f t="shared" ref="U11:U22" si="0">T11/SUM(T11,V11)</f>
        <v>0.87134438413936088</v>
      </c>
      <c r="V11" s="54">
        <f>'[1]Rate Design'!W9</f>
        <v>45975735.899537444</v>
      </c>
      <c r="W11" s="55">
        <f>'[1]Rate Design'!X9/100</f>
        <v>9.9521399444312698E-3</v>
      </c>
      <c r="X11" s="55"/>
      <c r="Y11" s="56"/>
      <c r="Z11" s="56"/>
      <c r="AA11" s="56"/>
    </row>
    <row r="12" spans="1:27" x14ac:dyDescent="0.25">
      <c r="A12" s="61" t="s">
        <v>8</v>
      </c>
      <c r="B12" s="61"/>
      <c r="C12" s="15">
        <f>'[1]Rate Design'!C10</f>
        <v>335422.10128845851</v>
      </c>
      <c r="D12" s="15">
        <f>'[1]Rate Design'!D10</f>
        <v>4170.7529999605858</v>
      </c>
      <c r="E12" s="15"/>
      <c r="F12" s="16">
        <f>'[1]Rate Design'!F10</f>
        <v>566120310.40400004</v>
      </c>
      <c r="G12" s="16">
        <f>'[1]Rate Design'!G10</f>
        <v>563808176.79255939</v>
      </c>
      <c r="H12" s="16">
        <f>'[1]Rate Design'!H10</f>
        <v>598036501.86093593</v>
      </c>
      <c r="I12" s="16">
        <f>'[1]Rate Design'!J10</f>
        <v>614964733.05382597</v>
      </c>
      <c r="J12" s="16">
        <f>'[1]Rate Design'!K10</f>
        <v>13901996.570315801</v>
      </c>
      <c r="K12" s="16">
        <f>'[1]Rate Design'!L10</f>
        <v>584134505.29062009</v>
      </c>
      <c r="L12" s="18">
        <f>'[1]Rate Design'!M10</f>
        <v>0.97194961157089099</v>
      </c>
      <c r="M12" s="18">
        <f>'[1]Rate Design'!N10</f>
        <v>0.97247284228995234</v>
      </c>
      <c r="N12" s="17"/>
      <c r="O12" s="18">
        <f>'[1]Rate Design'!P10</f>
        <v>0.97247284228995234</v>
      </c>
      <c r="P12" s="72">
        <f>'[1]Rate Design'!Q10</f>
        <v>598036501.86093593</v>
      </c>
      <c r="Q12" s="71">
        <f>'[1]Rate Design'!R10</f>
        <v>0</v>
      </c>
      <c r="R12" s="70">
        <f>'[1]Rate Design'!S10</f>
        <v>0</v>
      </c>
      <c r="S12" s="53">
        <f>'[1]Rate Design'!U10</f>
        <v>128.53281783141898</v>
      </c>
      <c r="T12" s="54">
        <f>'[1]Rate Design'!V10</f>
        <v>517352974.09849441</v>
      </c>
      <c r="U12" s="59">
        <f t="shared" si="0"/>
        <v>0.8856743941895705</v>
      </c>
      <c r="V12" s="54">
        <f>'[1]Rate Design'!W10</f>
        <v>66781531.192125671</v>
      </c>
      <c r="W12" s="55">
        <f>'[1]Rate Design'!X10/100</f>
        <v>1.6011864330675245E-2</v>
      </c>
      <c r="X12" s="55"/>
      <c r="Y12" s="56"/>
      <c r="Z12" s="56"/>
      <c r="AA12" s="56"/>
    </row>
    <row r="13" spans="1:27" x14ac:dyDescent="0.25">
      <c r="A13" s="61" t="s">
        <v>9</v>
      </c>
      <c r="B13" s="61"/>
      <c r="C13" s="15">
        <f>'[1]Rate Design'!C11</f>
        <v>148937.12505610348</v>
      </c>
      <c r="D13" s="15">
        <f>'[1]Rate Design'!D11</f>
        <v>551.32682517077944</v>
      </c>
      <c r="E13" s="15"/>
      <c r="F13" s="16">
        <f>'[1]Rate Design'!F11</f>
        <v>117638748.5066459</v>
      </c>
      <c r="G13" s="16">
        <f>'[1]Rate Design'!G11</f>
        <v>117639445.90095219</v>
      </c>
      <c r="H13" s="16">
        <f>'[1]Rate Design'!H11</f>
        <v>124270873.7830082</v>
      </c>
      <c r="I13" s="16">
        <f>'[1]Rate Design'!J11</f>
        <v>116034903.98389424</v>
      </c>
      <c r="J13" s="16">
        <f>'[1]Rate Design'!K11</f>
        <v>2699619.0449239761</v>
      </c>
      <c r="K13" s="16">
        <f>'[1]Rate Design'!L11</f>
        <v>121571254.73808423</v>
      </c>
      <c r="L13" s="18">
        <f>'[1]Rate Design'!M11</f>
        <v>1.0747981595961031</v>
      </c>
      <c r="M13" s="18">
        <f>'[1]Rate Design'!N11</f>
        <v>1.0709783825068457</v>
      </c>
      <c r="N13" s="17"/>
      <c r="O13" s="18">
        <f>'[1]Rate Design'!P11</f>
        <v>1.0709783825068457</v>
      </c>
      <c r="P13" s="72">
        <f>'[1]Rate Design'!Q11</f>
        <v>124270873.7830082</v>
      </c>
      <c r="Q13" s="71">
        <f>'[1]Rate Design'!R11</f>
        <v>0</v>
      </c>
      <c r="R13" s="70">
        <f>'[1]Rate Design'!S11</f>
        <v>0</v>
      </c>
      <c r="S13" s="53">
        <f>'[1]Rate Design'!U11</f>
        <v>58.430958536438105</v>
      </c>
      <c r="T13" s="54">
        <f>'[1]Rate Design'!V11</f>
        <v>104430467.74427375</v>
      </c>
      <c r="U13" s="59">
        <f t="shared" si="0"/>
        <v>0.85900625085478499</v>
      </c>
      <c r="V13" s="54">
        <f>'[1]Rate Design'!W11</f>
        <v>17140786.993810479</v>
      </c>
      <c r="W13" s="55">
        <f>'[1]Rate Design'!X11/100</f>
        <v>3.1090065295663664E-2</v>
      </c>
      <c r="X13" s="55"/>
      <c r="Y13" s="56"/>
      <c r="Z13" s="56"/>
      <c r="AA13" s="56"/>
    </row>
    <row r="14" spans="1:27" x14ac:dyDescent="0.25">
      <c r="A14" s="61" t="s">
        <v>10</v>
      </c>
      <c r="B14" s="61"/>
      <c r="C14" s="15">
        <f>'[1]Rate Design'!C12</f>
        <v>87504.99019608488</v>
      </c>
      <c r="D14" s="15">
        <f>'[1]Rate Design'!D12</f>
        <v>2080.542596834774</v>
      </c>
      <c r="E14" s="15"/>
      <c r="F14" s="16">
        <f>'[1]Rate Design'!F12</f>
        <v>171991974.09010202</v>
      </c>
      <c r="G14" s="16">
        <f>'[1]Rate Design'!G12</f>
        <v>172938160.64838147</v>
      </c>
      <c r="H14" s="16">
        <f>'[1]Rate Design'!H12</f>
        <v>181688373.73031047</v>
      </c>
      <c r="I14" s="16">
        <f>'[1]Rate Design'!J12</f>
        <v>192967312.28791746</v>
      </c>
      <c r="J14" s="16">
        <f>'[1]Rate Design'!K12</f>
        <v>4380586.9948032256</v>
      </c>
      <c r="K14" s="16">
        <f>'[1]Rate Design'!L12</f>
        <v>177307786.73550725</v>
      </c>
      <c r="L14" s="18">
        <f>'[1]Rate Design'!M12</f>
        <v>0.95010078899527439</v>
      </c>
      <c r="M14" s="18">
        <f>'[1]Rate Design'!N12</f>
        <v>0.94155000438220215</v>
      </c>
      <c r="N14" s="17"/>
      <c r="O14" s="18">
        <f>'[1]Rate Design'!P12</f>
        <v>0.94155000438220215</v>
      </c>
      <c r="P14" s="72">
        <f>'[1]Rate Design'!Q12</f>
        <v>181688373.73031047</v>
      </c>
      <c r="Q14" s="71">
        <f>'[1]Rate Design'!R12</f>
        <v>0</v>
      </c>
      <c r="R14" s="70">
        <f>'[1]Rate Design'!S12</f>
        <v>0</v>
      </c>
      <c r="S14" s="53">
        <f>'[1]Rate Design'!U12</f>
        <v>34.127619043381131</v>
      </c>
      <c r="T14" s="54">
        <f>'[1]Rate Design'!V12</f>
        <v>35836043.637681425</v>
      </c>
      <c r="U14" s="59">
        <f t="shared" si="0"/>
        <v>0.2021120690606702</v>
      </c>
      <c r="V14" s="54">
        <f>'[1]Rate Design'!W12</f>
        <v>141471743.09782583</v>
      </c>
      <c r="W14" s="55">
        <f>'[1]Rate Design'!X12/100</f>
        <v>6.7997523008206301E-2</v>
      </c>
      <c r="X14" s="55"/>
      <c r="Y14" s="56"/>
      <c r="Z14" s="56"/>
      <c r="AA14" s="56"/>
    </row>
    <row r="15" spans="1:27" x14ac:dyDescent="0.25">
      <c r="A15" s="61" t="s">
        <v>11</v>
      </c>
      <c r="B15" s="61"/>
      <c r="C15" s="15">
        <f>'[1]Rate Design'!C13</f>
        <v>5411.9752252856124</v>
      </c>
      <c r="D15" s="15">
        <f>'[1]Rate Design'!D13</f>
        <v>2391.1756522395945</v>
      </c>
      <c r="E15" s="15">
        <f>'[1]Rate Design'!E13</f>
        <v>7704261.259366666</v>
      </c>
      <c r="F15" s="16">
        <f>'[1]Rate Design'!F13</f>
        <v>150098225.46810424</v>
      </c>
      <c r="G15" s="16">
        <f>'[1]Rate Design'!G13</f>
        <v>149848206.30145454</v>
      </c>
      <c r="H15" s="16">
        <f>'[1]Rate Design'!H13</f>
        <v>158560320.20900419</v>
      </c>
      <c r="I15" s="16">
        <f>'[1]Rate Design'!J13</f>
        <v>181001618.55334383</v>
      </c>
      <c r="J15" s="16">
        <f>'[1]Rate Design'!K13</f>
        <v>2420329.3355569006</v>
      </c>
      <c r="K15" s="16">
        <f>'[1]Rate Design'!L13</f>
        <v>156139990.8734473</v>
      </c>
      <c r="L15" s="18">
        <f>'[1]Rate Design'!M13</f>
        <v>0.87767086413468887</v>
      </c>
      <c r="M15" s="18">
        <f>'[1]Rate Design'!N13</f>
        <v>0.87601603497415215</v>
      </c>
      <c r="N15" s="17"/>
      <c r="O15" s="18">
        <f>'[1]Rate Design'!P13</f>
        <v>0.87601603497415215</v>
      </c>
      <c r="P15" s="72">
        <f>'[1]Rate Design'!Q13</f>
        <v>158560320.20900419</v>
      </c>
      <c r="Q15" s="71">
        <f>'[1]Rate Design'!R13</f>
        <v>0</v>
      </c>
      <c r="R15" s="70">
        <f>'[1]Rate Design'!S13</f>
        <v>0</v>
      </c>
      <c r="S15" s="53">
        <f>'[1]Rate Design'!U13</f>
        <v>113.66504114451479</v>
      </c>
      <c r="T15" s="54">
        <f>'[1]Rate Design'!V13</f>
        <v>7381828.6398622058</v>
      </c>
      <c r="U15" s="59">
        <f t="shared" si="0"/>
        <v>4.7276989056860112E-2</v>
      </c>
      <c r="V15" s="54">
        <f>'[1]Rate Design'!W13</f>
        <v>148758162.23358509</v>
      </c>
      <c r="W15" s="55"/>
      <c r="X15" s="55">
        <f>'[1]Rate Design'!$Y$13</f>
        <v>19.308556294443974</v>
      </c>
      <c r="Y15" s="66">
        <f>'[2]Proposed Rates'!$E$10</f>
        <v>6.5484449785198379E-2</v>
      </c>
      <c r="Z15" s="66">
        <f>'[2]Proposed Rates'!$F$10</f>
        <v>9.3118520383477232E-3</v>
      </c>
      <c r="AA15" s="66">
        <f>SUM(X15:Z15)</f>
        <v>19.383352596267521</v>
      </c>
    </row>
    <row r="16" spans="1:27" x14ac:dyDescent="0.25">
      <c r="A16" s="61" t="s">
        <v>12</v>
      </c>
      <c r="B16" s="61"/>
      <c r="C16" s="15">
        <f>'[1]Rate Design'!C14</f>
        <v>18342.291902820409</v>
      </c>
      <c r="D16" s="15">
        <f>'[1]Rate Design'!D14</f>
        <v>589.37045102496984</v>
      </c>
      <c r="E16" s="15"/>
      <c r="F16" s="16">
        <f>'[1]Rate Design'!F14</f>
        <v>24387571.945582375</v>
      </c>
      <c r="G16" s="16">
        <f>'[1]Rate Design'!G14</f>
        <v>24335204.379228279</v>
      </c>
      <c r="H16" s="16">
        <f>'[1]Rate Design'!H14</f>
        <v>25762471.240097255</v>
      </c>
      <c r="I16" s="16">
        <f>'[1]Rate Design'!J14</f>
        <v>26049587.385672435</v>
      </c>
      <c r="J16" s="16">
        <f>'[1]Rate Design'!K14</f>
        <v>740373.57593613141</v>
      </c>
      <c r="K16" s="16">
        <f>'[1]Rate Design'!L14</f>
        <v>25022097.664161123</v>
      </c>
      <c r="L16" s="18">
        <f>'[1]Rate Design'!M14</f>
        <v>0.99036832183477186</v>
      </c>
      <c r="M16" s="18">
        <f>'[1]Rate Design'!N14</f>
        <v>0.98897809238494516</v>
      </c>
      <c r="N16" s="17"/>
      <c r="O16" s="18">
        <f>'[1]Rate Design'!P14</f>
        <v>0.98897809238494516</v>
      </c>
      <c r="P16" s="72">
        <f>'[1]Rate Design'!Q14</f>
        <v>25762471.240097255</v>
      </c>
      <c r="Q16" s="71">
        <f>'[1]Rate Design'!R14</f>
        <v>0</v>
      </c>
      <c r="R16" s="70">
        <f>'[1]Rate Design'!S14</f>
        <v>0</v>
      </c>
      <c r="S16" s="53">
        <f>'[1]Rate Design'!U14</f>
        <v>26.954880319889206</v>
      </c>
      <c r="T16" s="54">
        <f>'[1]Rate Design'!V14</f>
        <v>5932971.3963959636</v>
      </c>
      <c r="U16" s="59">
        <f t="shared" si="0"/>
        <v>0.23710927341210461</v>
      </c>
      <c r="V16" s="54">
        <f>'[1]Rate Design'!W14</f>
        <v>19089126.267765161</v>
      </c>
      <c r="W16" s="55">
        <f>'[1]Rate Design'!X14/100</f>
        <v>3.2389011418145243E-2</v>
      </c>
      <c r="X16" s="55"/>
      <c r="Y16" s="66"/>
      <c r="Z16" s="66"/>
      <c r="AA16" s="66"/>
    </row>
    <row r="17" spans="1:27" x14ac:dyDescent="0.25">
      <c r="A17" s="61" t="s">
        <v>13</v>
      </c>
      <c r="B17" s="61"/>
      <c r="C17" s="15">
        <f>'[1]Rate Design'!C15</f>
        <v>1765.8337022400708</v>
      </c>
      <c r="D17" s="15">
        <f>'[1]Rate Design'!D15</f>
        <v>1015.8366154437674</v>
      </c>
      <c r="E17" s="15">
        <f>'[1]Rate Design'!E15</f>
        <v>2567243.8350889739</v>
      </c>
      <c r="F17" s="16">
        <f>'[1]Rate Design'!F15</f>
        <v>29587410.452715889</v>
      </c>
      <c r="G17" s="16">
        <f>'[1]Rate Design'!G15</f>
        <v>29723192.800173536</v>
      </c>
      <c r="H17" s="16">
        <f>'[1]Rate Design'!H15</f>
        <v>31255461.288146846</v>
      </c>
      <c r="I17" s="16">
        <f>'[1]Rate Design'!J15</f>
        <v>35917706.487421706</v>
      </c>
      <c r="J17" s="16">
        <f>'[1]Rate Design'!K15</f>
        <v>521512.33885592822</v>
      </c>
      <c r="K17" s="16">
        <f>'[1]Rate Design'!L15</f>
        <v>30733948.949290916</v>
      </c>
      <c r="L17" s="18">
        <f>'[1]Rate Design'!M15</f>
        <v>0.87730267278218499</v>
      </c>
      <c r="M17" s="18">
        <f>'[1]Rate Design'!N15</f>
        <v>0.87019646700137809</v>
      </c>
      <c r="N17" s="17"/>
      <c r="O17" s="18">
        <f>'[1]Rate Design'!P15</f>
        <v>0.87019646700137809</v>
      </c>
      <c r="P17" s="72">
        <f>'[1]Rate Design'!Q15</f>
        <v>31255461.288146846</v>
      </c>
      <c r="Q17" s="71">
        <f>'[1]Rate Design'!R15</f>
        <v>0</v>
      </c>
      <c r="R17" s="70">
        <f>'[1]Rate Design'!S15</f>
        <v>0</v>
      </c>
      <c r="S17" s="53">
        <f>'[1]Rate Design'!U15</f>
        <v>104.78356618422578</v>
      </c>
      <c r="T17" s="54">
        <f>'[1]Rate Design'!V15</f>
        <v>2220364.2313081068</v>
      </c>
      <c r="U17" s="59">
        <f t="shared" si="0"/>
        <v>7.224467753790989E-2</v>
      </c>
      <c r="V17" s="54">
        <f>'[1]Rate Design'!W15</f>
        <v>28513584.71798281</v>
      </c>
      <c r="W17" s="55"/>
      <c r="X17" s="55">
        <f>'[1]Rate Design'!$Y$15</f>
        <v>11.106691280454319</v>
      </c>
      <c r="Y17" s="66">
        <f>'[2]Proposed Rates'!$E$12</f>
        <v>6.5484449785198379E-2</v>
      </c>
      <c r="Z17" s="66"/>
      <c r="AA17" s="66">
        <f t="shared" ref="AA17:AA21" si="1">SUM(X17:Z17)</f>
        <v>11.172175730239518</v>
      </c>
    </row>
    <row r="18" spans="1:27" x14ac:dyDescent="0.25">
      <c r="A18" s="61" t="s">
        <v>14</v>
      </c>
      <c r="B18" s="60" t="s">
        <v>29</v>
      </c>
      <c r="C18" s="15">
        <f>'[1]Rate Design'!C16</f>
        <v>5617.2034316135223</v>
      </c>
      <c r="D18" s="15">
        <f>'[1]Rate Design'!D16</f>
        <v>100.39999000262755</v>
      </c>
      <c r="E18" s="15"/>
      <c r="F18" s="16">
        <f>'[1]Rate Design'!F16</f>
        <v>11307647.737285657</v>
      </c>
      <c r="G18" s="16">
        <f>'[1]Rate Design'!G16</f>
        <v>11238728.953601521</v>
      </c>
      <c r="H18" s="16">
        <f>'[1]Rate Design'!H16</f>
        <v>11945139.527419895</v>
      </c>
      <c r="I18" s="16">
        <f>'[1]Rate Design'!J16</f>
        <v>12807854.88980577</v>
      </c>
      <c r="J18" s="16">
        <f>'[1]Rate Design'!K16</f>
        <v>314518.71805565036</v>
      </c>
      <c r="K18" s="16">
        <f>'[1]Rate Design'!L16</f>
        <v>11630620.809364244</v>
      </c>
      <c r="L18" s="18">
        <f>'[1]Rate Design'!M16</f>
        <v>0.93025794955405405</v>
      </c>
      <c r="M18" s="18">
        <f>'[1]Rate Design'!N16</f>
        <v>0.93264169762943361</v>
      </c>
      <c r="N18" s="17"/>
      <c r="O18" s="18">
        <f>'[1]Rate Design'!P16</f>
        <v>0.93264169762943361</v>
      </c>
      <c r="P18" s="72">
        <f>'[1]Rate Design'!Q16</f>
        <v>11945139.527419895</v>
      </c>
      <c r="Q18" s="71">
        <f>'[1]Rate Design'!R16</f>
        <v>0</v>
      </c>
      <c r="R18" s="70">
        <f>'[1]Rate Design'!S16</f>
        <v>0</v>
      </c>
      <c r="S18" s="53">
        <f>'[1]Rate Design'!U16</f>
        <v>3.7052904919831593</v>
      </c>
      <c r="T18" s="54">
        <f>'[1]Rate Design'!V16</f>
        <v>249760.44560031311</v>
      </c>
      <c r="U18" s="59">
        <f t="shared" si="0"/>
        <v>2.1474386423055054E-2</v>
      </c>
      <c r="V18" s="54">
        <f>'[1]Rate Design'!W16</f>
        <v>11380860.363763932</v>
      </c>
      <c r="W18" s="55">
        <f>'[1]Rate Design'!X16/100</f>
        <v>0.11335519419340664</v>
      </c>
      <c r="X18" s="55"/>
      <c r="Y18" s="66"/>
      <c r="Z18" s="66"/>
      <c r="AA18" s="66"/>
    </row>
    <row r="19" spans="1:27" x14ac:dyDescent="0.25">
      <c r="A19" s="61" t="s">
        <v>15</v>
      </c>
      <c r="B19" s="61"/>
      <c r="C19" s="15">
        <f>'[1]Rate Design'!C17</f>
        <v>22037.213492455179</v>
      </c>
      <c r="D19" s="15">
        <f>'[1]Rate Design'!D17</f>
        <v>13.117380232425814</v>
      </c>
      <c r="E19" s="15"/>
      <c r="F19" s="16">
        <f>'[1]Rate Design'!F17</f>
        <v>5822137.5617869822</v>
      </c>
      <c r="G19" s="16">
        <f>'[1]Rate Design'!G17</f>
        <v>5821282.1589720361</v>
      </c>
      <c r="H19" s="16">
        <f>'[1]Rate Design'!H17</f>
        <v>6150372.4858758291</v>
      </c>
      <c r="I19" s="16">
        <f>'[1]Rate Design'!J17</f>
        <v>6574625.114684972</v>
      </c>
      <c r="J19" s="16">
        <f>'[1]Rate Design'!K17</f>
        <v>3025248.3069516942</v>
      </c>
      <c r="K19" s="16">
        <f>'[1]Rate Design'!L17</f>
        <v>3125124.1789241349</v>
      </c>
      <c r="L19" s="18">
        <f>'[1]Rate Design'!M17</f>
        <v>0.93866418348881298</v>
      </c>
      <c r="M19" s="18">
        <f>'[1]Rate Design'!N17</f>
        <v>0.93547120612831003</v>
      </c>
      <c r="N19" s="17"/>
      <c r="O19" s="18">
        <f>'[1]Rate Design'!P17</f>
        <v>0.93547120612831003</v>
      </c>
      <c r="P19" s="72">
        <f>'[1]Rate Design'!Q17</f>
        <v>6150372.4858758291</v>
      </c>
      <c r="Q19" s="71">
        <f>'[1]Rate Design'!R17</f>
        <v>0</v>
      </c>
      <c r="R19" s="70">
        <f>'[1]Rate Design'!S17</f>
        <v>0</v>
      </c>
      <c r="S19" s="53">
        <f>'[1]Rate Design'!U17</f>
        <v>3.2000764240566753</v>
      </c>
      <c r="T19" s="54">
        <f>'[1]Rate Design'!V17</f>
        <v>846249.20818931388</v>
      </c>
      <c r="U19" s="59">
        <f t="shared" si="0"/>
        <v>0.27078898620938846</v>
      </c>
      <c r="V19" s="54">
        <f>'[1]Rate Design'!W17</f>
        <v>2278874.9707348207</v>
      </c>
      <c r="W19" s="55">
        <f>'[1]Rate Design'!X17/100</f>
        <v>0.17372942846480138</v>
      </c>
      <c r="X19" s="55"/>
      <c r="Y19" s="66"/>
      <c r="Z19" s="66"/>
      <c r="AA19" s="66"/>
    </row>
    <row r="20" spans="1:27" x14ac:dyDescent="0.25">
      <c r="A20" s="61" t="s">
        <v>17</v>
      </c>
      <c r="B20" s="61"/>
      <c r="C20" s="15">
        <f>'[1]Rate Design'!C18</f>
        <v>5622.6494375866796</v>
      </c>
      <c r="D20" s="15">
        <f>'[1]Rate Design'!D18</f>
        <v>30.119891197120648</v>
      </c>
      <c r="E20" s="15"/>
      <c r="F20" s="16">
        <f>'[1]Rate Design'!F18</f>
        <v>3398191.2683777302</v>
      </c>
      <c r="G20" s="16">
        <f>'[1]Rate Design'!G18</f>
        <v>3375259.4489569287</v>
      </c>
      <c r="H20" s="16">
        <f>'[1]Rate Design'!H18</f>
        <v>3589771.2578881453</v>
      </c>
      <c r="I20" s="16">
        <f>'[1]Rate Design'!J18</f>
        <v>3226728.7615567073</v>
      </c>
      <c r="J20" s="16">
        <f>'[1]Rate Design'!K18</f>
        <v>105492.92483575524</v>
      </c>
      <c r="K20" s="16">
        <f>'[1]Rate Design'!L18</f>
        <v>3484278.3330523903</v>
      </c>
      <c r="L20" s="18">
        <f>'[1]Rate Design'!M18</f>
        <v>1.1089380687278902</v>
      </c>
      <c r="M20" s="18">
        <f>'[1]Rate Design'!N18</f>
        <v>1.1125110051569043</v>
      </c>
      <c r="N20" s="17"/>
      <c r="O20" s="18">
        <f>'[1]Rate Design'!P18</f>
        <v>1.1125110051569043</v>
      </c>
      <c r="P20" s="72">
        <f>'[1]Rate Design'!Q18</f>
        <v>3589771.2578881453</v>
      </c>
      <c r="Q20" s="71">
        <f>'[1]Rate Design'!R18</f>
        <v>0</v>
      </c>
      <c r="R20" s="70">
        <f>'[1]Rate Design'!S18</f>
        <v>0</v>
      </c>
      <c r="S20" s="53">
        <f>'[1]Rate Design'!U18</f>
        <v>39.803500975640915</v>
      </c>
      <c r="T20" s="54">
        <f>'[1]Rate Design'!V18</f>
        <v>2685613.5884960187</v>
      </c>
      <c r="U20" s="59">
        <f t="shared" si="0"/>
        <v>0.7707804405348111</v>
      </c>
      <c r="V20" s="54">
        <f>'[1]Rate Design'!W18</f>
        <v>798664.74455637136</v>
      </c>
      <c r="W20" s="55">
        <f>'[1]Rate Design'!X18/100</f>
        <v>2.6516189561558604E-2</v>
      </c>
      <c r="X20" s="55"/>
      <c r="Y20" s="66"/>
      <c r="Z20" s="66"/>
      <c r="AA20" s="66"/>
    </row>
    <row r="21" spans="1:27" x14ac:dyDescent="0.25">
      <c r="A21" s="61" t="s">
        <v>20</v>
      </c>
      <c r="B21" s="61"/>
      <c r="C21" s="15">
        <f>'[1]Rate Design'!C19</f>
        <v>1562.4003119990884</v>
      </c>
      <c r="D21" s="15">
        <f>'[1]Rate Design'!D19</f>
        <v>30.561772165892435</v>
      </c>
      <c r="E21" s="15">
        <f>'[1]Rate Design'!E19</f>
        <v>222751.30752251559</v>
      </c>
      <c r="F21" s="16">
        <f>'[1]Rate Design'!F19</f>
        <v>5981477.7380669517</v>
      </c>
      <c r="G21" s="16">
        <f>'[1]Rate Design'!G19</f>
        <v>5685457.8397205854</v>
      </c>
      <c r="H21" s="16">
        <f>'[1]Rate Design'!H19</f>
        <v>6318695.7907937802</v>
      </c>
      <c r="I21" s="16">
        <f>'[1]Rate Design'!J19</f>
        <v>7349055.2594318045</v>
      </c>
      <c r="J21" s="16">
        <f>'[1]Rate Design'!K19</f>
        <v>143267.45361870516</v>
      </c>
      <c r="K21" s="16">
        <f>'[1]Rate Design'!L19</f>
        <v>6175428.337175075</v>
      </c>
      <c r="L21" s="18">
        <f>'[1]Rate Design'!M19</f>
        <v>0.82015610406093498</v>
      </c>
      <c r="M21" s="18">
        <f>'[1]Rate Design'!N19</f>
        <v>0.85979701713146639</v>
      </c>
      <c r="N21" s="17"/>
      <c r="O21" s="18">
        <f>'[1]Rate Design'!P19</f>
        <v>0.85979701713146639</v>
      </c>
      <c r="P21" s="72">
        <f>'[1]Rate Design'!Q19</f>
        <v>6318695.7907937802</v>
      </c>
      <c r="Q21" s="71">
        <f>'[1]Rate Design'!R19</f>
        <v>0</v>
      </c>
      <c r="R21" s="70">
        <f>'[1]Rate Design'!S19</f>
        <v>0</v>
      </c>
      <c r="S21" s="53">
        <f>'[1]Rate Design'!U19</f>
        <v>199.35523047987928</v>
      </c>
      <c r="T21" s="54">
        <f>'[1]Rate Design'!V19</f>
        <v>3737672.0916049629</v>
      </c>
      <c r="U21" s="59">
        <f t="shared" si="0"/>
        <v>0.605249043067148</v>
      </c>
      <c r="V21" s="54">
        <f>'[1]Rate Design'!W19</f>
        <v>2437756.245570112</v>
      </c>
      <c r="W21" s="55"/>
      <c r="X21" s="55">
        <f>'[1]Rate Design'!$Y$19</f>
        <v>10.943847076290247</v>
      </c>
      <c r="Y21" s="66">
        <f>'[2]Proposed Rates'!$E$16</f>
        <v>6.5484449785198379E-2</v>
      </c>
      <c r="Z21" s="66"/>
      <c r="AA21" s="66">
        <f t="shared" si="1"/>
        <v>11.009331526075446</v>
      </c>
    </row>
    <row r="22" spans="1:27" x14ac:dyDescent="0.25">
      <c r="A22" s="61" t="s">
        <v>16</v>
      </c>
      <c r="B22" s="61"/>
      <c r="C22" s="12">
        <f>'[1]Rate Design'!C20</f>
        <v>818.45985844444726</v>
      </c>
      <c r="D22" s="12">
        <f>'[1]Rate Design'!D20</f>
        <v>15063.267700368231</v>
      </c>
      <c r="E22" s="12">
        <f>'[1]Rate Design'!E20</f>
        <v>30395846.227541003</v>
      </c>
      <c r="F22" s="16">
        <f>'[1]Rate Design'!F20</f>
        <v>59611097.566804484</v>
      </c>
      <c r="G22" s="16">
        <f>'[1]Rate Design'!G20</f>
        <v>59710496.241613455</v>
      </c>
      <c r="H22" s="16">
        <f>'[1]Rate Design'!H20</f>
        <v>62971795.2275941</v>
      </c>
      <c r="I22" s="16">
        <f>'[1]Rate Design'!J20</f>
        <v>63612548.257672504</v>
      </c>
      <c r="J22" s="16">
        <f>'[1]Rate Design'!K20</f>
        <v>1033588.9569872625</v>
      </c>
      <c r="K22" s="16">
        <f>'[1]Rate Design'!L20</f>
        <v>61938206.270606838</v>
      </c>
      <c r="L22" s="18">
        <f>'[1]Rate Design'!M20</f>
        <v>0.99510859706274302</v>
      </c>
      <c r="M22" s="18">
        <f>'[1]Rate Design'!N20</f>
        <v>0.98992725417188232</v>
      </c>
      <c r="N22" s="17"/>
      <c r="O22" s="18">
        <f>'[1]Rate Design'!P20</f>
        <v>0.98992725417188232</v>
      </c>
      <c r="P22" s="72">
        <f>'[1]Rate Design'!Q20</f>
        <v>62971795.2275941</v>
      </c>
      <c r="Q22" s="71">
        <f>'[1]Rate Design'!R20</f>
        <v>0</v>
      </c>
      <c r="R22" s="70">
        <f>'[1]Rate Design'!S20</f>
        <v>0</v>
      </c>
      <c r="S22" s="53">
        <f>'[1]Rate Design'!U20</f>
        <v>1179.9374682485284</v>
      </c>
      <c r="T22" s="54">
        <f>'[1]Rate Design'!V20</f>
        <v>11588777.438831881</v>
      </c>
      <c r="U22" s="59">
        <f t="shared" si="0"/>
        <v>0.18710224490842911</v>
      </c>
      <c r="V22" s="54">
        <f>'[1]Rate Design'!W20</f>
        <v>50349428.831774957</v>
      </c>
      <c r="W22" s="55"/>
      <c r="X22" s="76" t="s">
        <v>46</v>
      </c>
      <c r="Y22" s="77"/>
      <c r="Z22" s="77"/>
      <c r="AA22" s="77" t="s">
        <v>46</v>
      </c>
    </row>
    <row r="23" spans="1:27" ht="13" x14ac:dyDescent="0.3">
      <c r="A23" s="35"/>
      <c r="B23" s="35"/>
      <c r="C23" s="68"/>
      <c r="D23" s="68"/>
      <c r="E23" s="68"/>
      <c r="F23" s="33"/>
      <c r="G23" s="33"/>
      <c r="H23" s="33"/>
      <c r="I23" s="33"/>
      <c r="J23" s="33"/>
      <c r="K23" s="33"/>
      <c r="L23" s="62"/>
      <c r="M23" s="63"/>
      <c r="N23" s="63"/>
      <c r="O23" s="63"/>
      <c r="P23" s="64"/>
      <c r="Q23" s="62"/>
      <c r="R23" s="62"/>
      <c r="S23" s="20"/>
      <c r="T23" s="20"/>
      <c r="U23" s="20"/>
      <c r="V23" s="73"/>
      <c r="W23" s="20"/>
      <c r="X23" s="20"/>
      <c r="Y23" s="20"/>
      <c r="Z23" s="67"/>
      <c r="AA23" s="20"/>
    </row>
    <row r="24" spans="1:27" ht="13" x14ac:dyDescent="0.3">
      <c r="A24" s="35"/>
      <c r="B24" s="35"/>
      <c r="C24" s="69">
        <f>SUM(C10:C22)</f>
        <v>1333853.3508230108</v>
      </c>
      <c r="D24" s="69">
        <f t="shared" ref="D24:E24" si="2">SUM(D10:D22)</f>
        <v>32593.250095833755</v>
      </c>
      <c r="E24" s="69">
        <f t="shared" si="2"/>
        <v>40890102.629519157</v>
      </c>
      <c r="F24" s="34">
        <f>SUM(F10:F22)</f>
        <v>1601834628.2285419</v>
      </c>
      <c r="G24" s="34">
        <f t="shared" ref="G24:K24" si="3">SUM(G10:G22)</f>
        <v>1596151253.1390371</v>
      </c>
      <c r="H24" s="34">
        <f t="shared" si="3"/>
        <v>1692141334.6606216</v>
      </c>
      <c r="I24" s="34">
        <f t="shared" si="3"/>
        <v>1692141334.6606224</v>
      </c>
      <c r="J24" s="34">
        <f t="shared" si="3"/>
        <v>44939405.755341537</v>
      </c>
      <c r="K24" s="34">
        <f t="shared" si="3"/>
        <v>1647201928.9052806</v>
      </c>
      <c r="L24" s="35"/>
      <c r="M24" s="36"/>
      <c r="N24" s="35"/>
      <c r="O24" s="35"/>
      <c r="P24" s="34">
        <f>SUM(P10:P22)</f>
        <v>1692141334.6606216</v>
      </c>
      <c r="Q24" s="34">
        <f>SUM(Q10:Q22)</f>
        <v>0</v>
      </c>
      <c r="R24" s="35"/>
      <c r="S24" s="37"/>
      <c r="T24" s="38">
        <f>SUM(T10:T22)</f>
        <v>1112225673.3462477</v>
      </c>
      <c r="U24" s="38"/>
      <c r="V24" s="34">
        <f>SUM(V10:V22)</f>
        <v>534976255.55903274</v>
      </c>
      <c r="W24" s="39"/>
      <c r="X24" s="20"/>
      <c r="Y24" s="20"/>
      <c r="Z24" s="67"/>
      <c r="AA24" s="20"/>
    </row>
    <row r="25" spans="1:27" ht="13" x14ac:dyDescent="0.3">
      <c r="A25" s="20"/>
      <c r="B25" s="20"/>
      <c r="C25" s="30"/>
      <c r="D25" s="30"/>
      <c r="E25" s="3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39"/>
      <c r="Q25" s="37"/>
      <c r="R25" s="20"/>
      <c r="S25" s="20"/>
      <c r="T25" s="20"/>
      <c r="U25" s="20"/>
      <c r="V25" s="65"/>
      <c r="W25" s="20"/>
      <c r="X25" s="20"/>
      <c r="Y25" s="20"/>
      <c r="Z25" s="20"/>
      <c r="AA25" s="20"/>
    </row>
    <row r="26" spans="1:27" ht="13" x14ac:dyDescent="0.3">
      <c r="A26" s="81" t="s">
        <v>56</v>
      </c>
      <c r="B26" s="82"/>
      <c r="C26" s="83"/>
      <c r="D26" s="30"/>
      <c r="E26" s="3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39"/>
      <c r="Q26" s="37"/>
      <c r="R26" s="20"/>
      <c r="S26" s="20"/>
      <c r="T26" s="20"/>
      <c r="U26" s="20"/>
      <c r="V26" s="65"/>
      <c r="W26" s="20"/>
      <c r="X26" s="20"/>
      <c r="Y26" s="20"/>
      <c r="Z26" s="20"/>
      <c r="AA26" s="20"/>
    </row>
    <row r="27" spans="1:27" ht="13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40"/>
      <c r="Q27" s="39"/>
      <c r="R27" s="20"/>
      <c r="S27" s="20"/>
      <c r="T27" s="20"/>
      <c r="U27" s="41" t="s">
        <v>38</v>
      </c>
      <c r="V27" s="34">
        <f>SUM(T24,V24)</f>
        <v>1647201928.9052804</v>
      </c>
      <c r="W27" s="20"/>
      <c r="X27" s="13"/>
      <c r="Y27" s="42"/>
      <c r="Z27" s="20"/>
      <c r="AA27" s="20"/>
    </row>
    <row r="28" spans="1:27" ht="13" x14ac:dyDescent="0.3">
      <c r="A28" s="19"/>
      <c r="B28" s="20"/>
      <c r="C28" s="43" t="s">
        <v>62</v>
      </c>
      <c r="D28" s="20"/>
      <c r="E28" s="20"/>
      <c r="F28" s="20"/>
      <c r="G28" s="20"/>
      <c r="H28" s="44"/>
      <c r="I28" s="19"/>
      <c r="J28" s="45"/>
      <c r="K28" s="20"/>
      <c r="L28" s="30"/>
      <c r="M28" s="20"/>
      <c r="N28" s="20"/>
      <c r="O28" s="20"/>
      <c r="P28" s="20"/>
      <c r="Q28" s="39"/>
      <c r="R28" s="46"/>
      <c r="S28" s="20"/>
      <c r="T28" s="20"/>
      <c r="U28" s="75" t="s">
        <v>39</v>
      </c>
      <c r="V28" s="34">
        <f>J24</f>
        <v>44939405.755341537</v>
      </c>
      <c r="W28" s="20"/>
      <c r="X28" s="20"/>
      <c r="Y28" s="20"/>
      <c r="Z28" s="20"/>
      <c r="AA28" s="20"/>
    </row>
    <row r="29" spans="1:27" ht="13" x14ac:dyDescent="0.3">
      <c r="A29" s="19"/>
      <c r="B29" s="20"/>
      <c r="C29" s="11"/>
      <c r="D29" s="23">
        <v>2021</v>
      </c>
      <c r="E29" s="23">
        <v>2022</v>
      </c>
      <c r="F29" s="23" t="s">
        <v>27</v>
      </c>
      <c r="G29" s="20"/>
      <c r="H29" s="44"/>
      <c r="I29" s="19"/>
      <c r="J29" s="45"/>
      <c r="K29" s="20"/>
      <c r="L29" s="20"/>
      <c r="M29" s="39"/>
      <c r="N29" s="20"/>
      <c r="O29" s="47"/>
      <c r="P29" s="39"/>
      <c r="Q29" s="20"/>
      <c r="R29" s="19"/>
      <c r="S29" s="48"/>
      <c r="T29" s="20"/>
      <c r="U29" s="41" t="s">
        <v>21</v>
      </c>
      <c r="V29" s="34">
        <f>SUM(V27:V28)</f>
        <v>1692141334.6606219</v>
      </c>
      <c r="W29" s="20"/>
      <c r="X29" s="20"/>
      <c r="Y29" s="20"/>
      <c r="Z29" s="67"/>
      <c r="AA29" s="20"/>
    </row>
    <row r="30" spans="1:27" ht="25" x14ac:dyDescent="0.25">
      <c r="A30" s="19"/>
      <c r="B30" s="20"/>
      <c r="C30" s="24" t="s">
        <v>50</v>
      </c>
      <c r="D30" s="25">
        <f>'[1]Rate Design'!D27</f>
        <v>1601834628.2285419</v>
      </c>
      <c r="E30" s="25">
        <f>'[1]Rate Design'!E27</f>
        <v>1692141334.6606216</v>
      </c>
      <c r="F30" s="26">
        <f>E30/D30</f>
        <v>1.0563770471936602</v>
      </c>
      <c r="G30" s="20"/>
      <c r="H30" s="44"/>
      <c r="I30" s="19"/>
      <c r="J30" s="45"/>
      <c r="K30" s="20"/>
      <c r="L30" s="20"/>
      <c r="M30" s="39"/>
      <c r="N30" s="20"/>
      <c r="O30" s="20"/>
      <c r="P30" s="20"/>
      <c r="Q30" s="20"/>
      <c r="R30" s="49"/>
      <c r="S30" s="20"/>
      <c r="T30" s="13"/>
      <c r="U30" s="20"/>
      <c r="V30" s="20"/>
      <c r="W30" s="20"/>
      <c r="X30" s="20"/>
      <c r="Y30" s="67"/>
      <c r="Z30" s="20"/>
      <c r="AA30" s="20"/>
    </row>
    <row r="31" spans="1:27" ht="13" x14ac:dyDescent="0.25">
      <c r="A31" s="19"/>
      <c r="B31" s="20"/>
      <c r="C31" s="24" t="s">
        <v>3</v>
      </c>
      <c r="D31" s="25">
        <f>'[1]Rate Design'!D28</f>
        <v>1596151253.1390371</v>
      </c>
      <c r="E31" s="25">
        <f>'[1]Rate Design'!E28</f>
        <v>1692141334.6606224</v>
      </c>
      <c r="F31" s="26">
        <f t="shared" ref="F31:F32" si="4">E31/D31</f>
        <v>1.0601384620240772</v>
      </c>
      <c r="G31" s="20"/>
      <c r="H31" s="44"/>
      <c r="I31" s="19"/>
      <c r="J31" s="45"/>
      <c r="K31" s="20"/>
      <c r="L31" s="20"/>
      <c r="M31" s="39"/>
      <c r="N31" s="20"/>
      <c r="O31" s="20"/>
      <c r="P31" s="20"/>
      <c r="Q31" s="20"/>
      <c r="R31" s="19"/>
      <c r="S31" s="78"/>
      <c r="T31" s="78"/>
      <c r="U31" s="78"/>
      <c r="V31" s="78"/>
      <c r="W31" s="78"/>
      <c r="X31" s="78"/>
      <c r="Y31" s="67"/>
      <c r="Z31" s="20"/>
      <c r="AA31" s="20"/>
    </row>
    <row r="32" spans="1:27" x14ac:dyDescent="0.25">
      <c r="A32" s="19"/>
      <c r="B32" s="20"/>
      <c r="C32" s="11" t="s">
        <v>28</v>
      </c>
      <c r="D32" s="25">
        <f>'[1]Rate Design'!D29</f>
        <v>44764811.062314302</v>
      </c>
      <c r="E32" s="25">
        <f>'[1]Rate Design'!E29</f>
        <v>44939405.755341545</v>
      </c>
      <c r="F32" s="26">
        <f t="shared" si="4"/>
        <v>1.0039002665013865</v>
      </c>
      <c r="G32" s="20"/>
      <c r="H32" s="44"/>
      <c r="I32" s="19"/>
      <c r="J32" s="45"/>
      <c r="K32" s="19"/>
      <c r="L32" s="19"/>
      <c r="M32" s="46"/>
      <c r="N32" s="20"/>
      <c r="O32" s="47"/>
      <c r="P32" s="20"/>
      <c r="Q32" s="20"/>
      <c r="R32" s="19"/>
      <c r="S32" s="19"/>
      <c r="T32" s="50"/>
      <c r="U32" s="50"/>
      <c r="V32" s="79"/>
      <c r="W32" s="50"/>
      <c r="X32" s="50"/>
      <c r="Y32" s="67"/>
      <c r="Z32" s="20"/>
      <c r="AA32" s="20"/>
    </row>
    <row r="33" spans="1:27" ht="36" customHeight="1" x14ac:dyDescent="0.25">
      <c r="A33" s="7"/>
      <c r="B33" s="82"/>
      <c r="C33" s="84" t="s">
        <v>64</v>
      </c>
      <c r="D33" s="85"/>
      <c r="E33" s="85"/>
      <c r="F33" s="85"/>
      <c r="G33" s="20"/>
      <c r="H33" s="44"/>
      <c r="I33" s="19"/>
      <c r="J33" s="45"/>
      <c r="K33" s="19"/>
      <c r="L33" s="51"/>
      <c r="M33" s="52"/>
      <c r="N33" s="20"/>
      <c r="O33" s="47"/>
      <c r="P33" s="39"/>
      <c r="Q33" s="20"/>
      <c r="R33" s="19"/>
      <c r="S33" s="19"/>
      <c r="T33" s="50"/>
      <c r="U33" s="50"/>
      <c r="V33" s="79"/>
      <c r="W33" s="50"/>
      <c r="X33" s="50"/>
      <c r="Y33" s="20"/>
      <c r="Z33" s="20"/>
      <c r="AA33" s="20"/>
    </row>
    <row r="34" spans="1:27" x14ac:dyDescent="0.25">
      <c r="A34" s="19"/>
      <c r="B34" s="20"/>
      <c r="C34" s="27" t="s">
        <v>63</v>
      </c>
      <c r="D34" s="20"/>
      <c r="E34" s="20"/>
      <c r="F34" s="20"/>
      <c r="G34" s="20"/>
      <c r="H34" s="44"/>
      <c r="I34" s="19"/>
      <c r="J34" s="45"/>
      <c r="K34" s="19"/>
      <c r="L34" s="51"/>
      <c r="M34" s="49"/>
      <c r="N34" s="20"/>
      <c r="O34" s="47"/>
      <c r="P34" s="58"/>
      <c r="Q34" s="20"/>
      <c r="R34" s="19"/>
      <c r="S34" s="19"/>
      <c r="T34" s="50"/>
      <c r="U34" s="50"/>
      <c r="V34" s="79"/>
      <c r="W34" s="50"/>
      <c r="X34" s="50"/>
      <c r="Y34" s="20"/>
      <c r="Z34" s="20"/>
      <c r="AA34" s="20"/>
    </row>
    <row r="35" spans="1:27" x14ac:dyDescent="0.25">
      <c r="A35" s="19"/>
      <c r="B35" s="20"/>
      <c r="C35" s="20"/>
      <c r="D35" s="20"/>
      <c r="E35" s="20"/>
      <c r="F35" s="20"/>
      <c r="G35" s="20"/>
      <c r="H35" s="44"/>
      <c r="I35" s="19"/>
      <c r="J35" s="45"/>
      <c r="K35" s="19"/>
      <c r="L35" s="51"/>
      <c r="M35" s="46"/>
      <c r="N35" s="20"/>
      <c r="O35" s="20"/>
      <c r="P35" s="20"/>
      <c r="Q35" s="20"/>
      <c r="R35" s="19"/>
      <c r="S35" s="19"/>
      <c r="T35" s="50"/>
      <c r="U35" s="50"/>
      <c r="V35" s="79"/>
      <c r="W35" s="50"/>
      <c r="X35" s="50"/>
      <c r="Y35" s="20"/>
      <c r="Z35" s="20"/>
      <c r="AA35" s="20"/>
    </row>
    <row r="36" spans="1:27" ht="13.5" thickBot="1" x14ac:dyDescent="0.35">
      <c r="A36" s="4"/>
      <c r="C36" s="19"/>
      <c r="D36" s="19"/>
      <c r="E36" s="19"/>
      <c r="F36" s="19"/>
      <c r="H36" s="9"/>
      <c r="I36" s="4"/>
      <c r="J36" s="10"/>
      <c r="M36" s="5"/>
      <c r="O36" s="4"/>
      <c r="Q36" s="6"/>
      <c r="R36" s="4"/>
      <c r="T36" s="13"/>
      <c r="U36" s="80"/>
      <c r="V36" s="20"/>
    </row>
    <row r="37" spans="1:27" x14ac:dyDescent="0.25">
      <c r="A37" s="4"/>
      <c r="C37" s="19"/>
      <c r="D37" s="21"/>
      <c r="E37" s="57"/>
      <c r="F37" s="57"/>
      <c r="H37" s="9"/>
      <c r="I37" s="4"/>
      <c r="J37" s="10"/>
      <c r="M37" s="5"/>
      <c r="O37" s="4"/>
      <c r="Q37" s="6"/>
      <c r="R37" s="4"/>
      <c r="T37" s="13"/>
      <c r="U37" s="20"/>
      <c r="V37" s="20"/>
    </row>
    <row r="38" spans="1:27" x14ac:dyDescent="0.25">
      <c r="A38" s="4"/>
      <c r="C38" s="19"/>
      <c r="D38" s="21"/>
      <c r="E38" s="22"/>
      <c r="F38" s="22"/>
      <c r="H38" s="9"/>
      <c r="I38" s="4"/>
      <c r="J38" s="10"/>
      <c r="O38" s="4"/>
      <c r="Q38" s="6"/>
      <c r="R38" s="4"/>
      <c r="T38" s="2"/>
    </row>
    <row r="39" spans="1:27" x14ac:dyDescent="0.25">
      <c r="A39" s="4"/>
      <c r="C39" s="19"/>
      <c r="D39" s="21"/>
      <c r="E39" s="22"/>
      <c r="F39" s="22"/>
      <c r="H39" s="9"/>
      <c r="I39" s="4"/>
      <c r="J39" s="10"/>
      <c r="M39" s="5"/>
      <c r="O39" s="4"/>
      <c r="Q39" s="6"/>
      <c r="R39" s="4"/>
      <c r="T39" s="2"/>
    </row>
    <row r="40" spans="1:27" x14ac:dyDescent="0.25">
      <c r="A40" s="4"/>
      <c r="C40" s="19"/>
      <c r="D40" s="19"/>
      <c r="E40" s="19"/>
      <c r="F40" s="19"/>
      <c r="H40" s="9"/>
      <c r="I40" s="4"/>
      <c r="J40" s="10"/>
    </row>
    <row r="41" spans="1:27" x14ac:dyDescent="0.25">
      <c r="A41" s="4"/>
      <c r="I41" s="4"/>
      <c r="J41" s="10"/>
      <c r="M41" s="5"/>
    </row>
  </sheetData>
  <mergeCells count="1">
    <mergeCell ref="C33:F33"/>
  </mergeCells>
  <conditionalFormatting sqref="U36">
    <cfRule type="expression" dxfId="1" priority="1">
      <formula>"if+$U$30&lt;&gt;$U$31"</formula>
    </cfRule>
    <cfRule type="cellIs" dxfId="0" priority="2" operator="notEqual">
      <formula>0</formula>
    </cfRule>
  </conditionalFormatting>
  <printOptions horizontalCentered="1" verticalCentered="1"/>
  <pageMargins left="0.7" right="0.7" top="0.75" bottom="0.75" header="0.3" footer="0.3"/>
  <pageSetup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EB-2021-0032</Case_x0020_Number_x002f_Docket_x0020_Number>
    <Issue_x0020_Date xmlns="f9175001-c430-4d57-adde-c1c10539e919">2021-12-02T05:00:00+00:00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Canada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Correspondence</Document_x0020_Type>
    <RA_x0020_Contact xmlns="31a38067-a042-4e0e-9037-517587b10700">Kathleen Burke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  <_dlc_DocId xmlns="f0af1d65-dfd0-4b99-b523-def3a954563f">PMCN44DTZYCH-1935566727-2797</_dlc_DocId>
    <_dlc_DocIdUrl xmlns="f0af1d65-dfd0-4b99-b523-def3a954563f">
      <Url>https://teams.hydroone.com/sites/ra/ra/_layouts/DocIdRedir.aspx?ID=PMCN44DTZYCH-1935566727-2797</Url>
      <Description>PMCN44DTZYCH-1935566727-2797</Description>
    </_dlc_DocIdUrl>
  </documentManagement>
</p:properties>
</file>

<file path=customXml/itemProps1.xml><?xml version="1.0" encoding="utf-8"?>
<ds:datastoreItem xmlns:ds="http://schemas.openxmlformats.org/officeDocument/2006/customXml" ds:itemID="{AAE1B648-2672-42E1-8B92-7C9D04498C17}"/>
</file>

<file path=customXml/itemProps2.xml><?xml version="1.0" encoding="utf-8"?>
<ds:datastoreItem xmlns:ds="http://schemas.openxmlformats.org/officeDocument/2006/customXml" ds:itemID="{F4F0E034-F5F5-4FF9-A396-451DA5C29EF9}"/>
</file>

<file path=customXml/itemProps3.xml><?xml version="1.0" encoding="utf-8"?>
<ds:datastoreItem xmlns:ds="http://schemas.openxmlformats.org/officeDocument/2006/customXml" ds:itemID="{BC0DA1ED-4B30-4E16-9AC2-BBFFD3BDAFF5}"/>
</file>

<file path=customXml/itemProps4.xml><?xml version="1.0" encoding="utf-8"?>
<ds:datastoreItem xmlns:ds="http://schemas.openxmlformats.org/officeDocument/2006/customXml" ds:itemID="{B444192C-69CB-4356-8FF0-E42D0BDCE6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2.0 - 2022 Rate Design (updated)</dc:title>
  <dc:creator>SHETH Nikita</dc:creator>
  <cp:lastModifiedBy>AUBIN Danielle</cp:lastModifiedBy>
  <cp:lastPrinted>2021-12-02T16:31:21Z</cp:lastPrinted>
  <dcterms:created xsi:type="dcterms:W3CDTF">2013-09-20T18:49:19Z</dcterms:created>
  <dcterms:modified xsi:type="dcterms:W3CDTF">2021-12-02T16:31:37Z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d9a54948-0ae9-4e89-bc14-fa1c38947ba8</vt:lpwstr>
  </property>
</Properties>
</file>