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teams.hydroone.com/sites/ra/ra/2021 B/EB-2021-0032 - HONI Dx Rates 2022 Annual Update/Working Folder/Inflation Update Submission/"/>
    </mc:Choice>
  </mc:AlternateContent>
  <bookViews>
    <workbookView xWindow="0" yWindow="0" windowWidth="19200" windowHeight="7050" activeTab="2"/>
  </bookViews>
  <sheets>
    <sheet name="R1_2022" sheetId="1" r:id="rId1"/>
    <sheet name="R2_2022" sheetId="2" r:id="rId2"/>
    <sheet name="Seasonal_2022" sheetId="3" r:id="rId3"/>
  </sheets>
  <externalReferences>
    <externalReference r:id="rId4"/>
    <externalReference r:id="rId5"/>
  </externalReferences>
  <definedNames>
    <definedName name="_xlnm.Print_Area" localSheetId="0">'R1_2022'!$A$1:$F$66</definedName>
    <definedName name="_xlnm.Print_Area" localSheetId="1">'R2_2022'!$A$1:$F$65</definedName>
    <definedName name="_xlnm.Print_Area" localSheetId="2">Seasonal_2022!$A$1:$F$65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3" l="1"/>
  <c r="B26" i="3"/>
  <c r="B25" i="3"/>
  <c r="B37" i="2"/>
  <c r="B26" i="2"/>
  <c r="B25" i="2"/>
  <c r="B37" i="1"/>
  <c r="B26" i="1"/>
  <c r="B25" i="1"/>
  <c r="B22" i="3"/>
  <c r="B20" i="3"/>
  <c r="B19" i="3"/>
  <c r="B22" i="2"/>
  <c r="B20" i="2"/>
  <c r="B19" i="2"/>
  <c r="B22" i="1"/>
  <c r="B20" i="1"/>
  <c r="B19" i="1"/>
  <c r="B31" i="3" l="1"/>
  <c r="B32" i="3"/>
  <c r="C32" i="3"/>
  <c r="C31" i="3"/>
  <c r="B31" i="2"/>
  <c r="B32" i="2"/>
  <c r="D32" i="2" s="1"/>
  <c r="C32" i="2"/>
  <c r="C31" i="2"/>
  <c r="B31" i="1"/>
  <c r="B32" i="1"/>
  <c r="C32" i="1"/>
  <c r="C31" i="1"/>
  <c r="D32" i="3" l="1"/>
  <c r="D31" i="1"/>
  <c r="D31" i="3"/>
  <c r="D32" i="1"/>
  <c r="D31" i="2"/>
  <c r="D33" i="3" l="1"/>
  <c r="E32" i="3" s="1"/>
  <c r="B41" i="3" s="1"/>
  <c r="C41" i="3" s="1"/>
  <c r="D41" i="3" s="1"/>
  <c r="D33" i="2"/>
  <c r="E32" i="2" s="1"/>
  <c r="B41" i="2" s="1"/>
  <c r="C41" i="2" s="1"/>
  <c r="D41" i="2" s="1"/>
  <c r="D33" i="1"/>
  <c r="E31" i="1" s="1"/>
  <c r="E31" i="2" l="1"/>
  <c r="E32" i="1"/>
  <c r="B41" i="1" s="1"/>
  <c r="C41" i="1" s="1"/>
  <c r="D41" i="1" s="1"/>
  <c r="B45" i="1"/>
  <c r="B40" i="1"/>
  <c r="B45" i="2"/>
  <c r="B40" i="2"/>
  <c r="E31" i="3"/>
  <c r="B46" i="2" l="1"/>
  <c r="C46" i="2" s="1"/>
  <c r="D46" i="2" s="1"/>
  <c r="E46" i="2" s="1"/>
  <c r="C45" i="2"/>
  <c r="B42" i="1"/>
  <c r="C40" i="1"/>
  <c r="D40" i="1" s="1"/>
  <c r="D42" i="1" s="1"/>
  <c r="B42" i="2"/>
  <c r="C40" i="2"/>
  <c r="D40" i="2" s="1"/>
  <c r="D42" i="2" s="1"/>
  <c r="B45" i="3"/>
  <c r="B40" i="3"/>
  <c r="B46" i="1"/>
  <c r="C46" i="1" s="1"/>
  <c r="D46" i="1" s="1"/>
  <c r="E46" i="1" s="1"/>
  <c r="C45" i="1"/>
  <c r="B46" i="3" l="1"/>
  <c r="C46" i="3" s="1"/>
  <c r="D46" i="3" s="1"/>
  <c r="E46" i="3" s="1"/>
  <c r="C45" i="3"/>
  <c r="C47" i="1"/>
  <c r="D45" i="1"/>
  <c r="C47" i="2"/>
  <c r="D45" i="2"/>
  <c r="C40" i="3"/>
  <c r="D40" i="3" s="1"/>
  <c r="D42" i="3" s="1"/>
  <c r="B42" i="3"/>
  <c r="B51" i="1" l="1"/>
  <c r="B52" i="1" s="1"/>
  <c r="E45" i="1"/>
  <c r="E47" i="1" s="1"/>
  <c r="B50" i="1"/>
  <c r="B51" i="2"/>
  <c r="B52" i="2" s="1"/>
  <c r="E45" i="2"/>
  <c r="E47" i="2" s="1"/>
  <c r="B50" i="2"/>
  <c r="C47" i="3"/>
  <c r="D45" i="3"/>
  <c r="B51" i="3" l="1"/>
  <c r="B52" i="3" s="1"/>
  <c r="E45" i="3"/>
  <c r="E47" i="3" s="1"/>
  <c r="B50" i="3"/>
</calcChain>
</file>

<file path=xl/sharedStrings.xml><?xml version="1.0" encoding="utf-8"?>
<sst xmlns="http://schemas.openxmlformats.org/spreadsheetml/2006/main" count="141" uniqueCount="38">
  <si>
    <t>New Rate Design Policy For Residential Customers</t>
  </si>
  <si>
    <t>Please complete the following tables.</t>
  </si>
  <si>
    <t>Year-Round Medium Density Residential (R1) - Proposed 2022 Distribution Rates</t>
  </si>
  <si>
    <t>A Data Inputs (from Sheet 10. Load Forecast)</t>
  </si>
  <si>
    <t>Test Year Billing Determinants for Residential Class</t>
  </si>
  <si>
    <t>Customers</t>
  </si>
  <si>
    <t>kWh</t>
  </si>
  <si>
    <r>
      <t>Proposed Residential Class Specific Revenue Requirement</t>
    </r>
    <r>
      <rPr>
        <vertAlign val="superscript"/>
        <sz val="10"/>
        <rFont val="Arial"/>
        <family val="2"/>
      </rPr>
      <t>1</t>
    </r>
  </si>
  <si>
    <t>Residential Base Rates on Current Tariff</t>
  </si>
  <si>
    <t>Monthly Fixed Charge ($)</t>
  </si>
  <si>
    <t>Distribution Volumetric Rate ($/kWh)</t>
  </si>
  <si>
    <t>B Current Fixed/Variable Split</t>
  </si>
  <si>
    <t>Base Rates</t>
  </si>
  <si>
    <t>Billing Determinants</t>
  </si>
  <si>
    <t>Revenue</t>
  </si>
  <si>
    <t>% of Total Revenue</t>
  </si>
  <si>
    <t>Fixed</t>
  </si>
  <si>
    <t>Variable</t>
  </si>
  <si>
    <t>TOTAL</t>
  </si>
  <si>
    <t>-</t>
  </si>
  <si>
    <t>C Calculating Test Year Base Rates</t>
  </si>
  <si>
    <r>
      <t>Number of Remaining Rate Design Policy Transition Years</t>
    </r>
    <r>
      <rPr>
        <vertAlign val="superscript"/>
        <sz val="10"/>
        <rFont val="Arial"/>
        <family val="2"/>
      </rPr>
      <t>2</t>
    </r>
  </si>
  <si>
    <t>Test Year Revenue @ Current F/V Split</t>
  </si>
  <si>
    <t>Test Year Base Rates @ Current F/V Split</t>
  </si>
  <si>
    <t>Reconciliation - Test Year Base Rates @ Current F/V Split</t>
  </si>
  <si>
    <t>New F/V Split</t>
  </si>
  <si>
    <t>Revenue @ new
 F/V Split</t>
  </si>
  <si>
    <t>Final Adjusted 
Base Rates</t>
  </si>
  <si>
    <t>Revenue Reconciliation @ Adjusted Rates</t>
  </si>
  <si>
    <r>
      <t>Checks</t>
    </r>
    <r>
      <rPr>
        <b/>
        <vertAlign val="superscript"/>
        <sz val="10"/>
        <rFont val="Arial"/>
        <family val="2"/>
      </rPr>
      <t>3</t>
    </r>
  </si>
  <si>
    <t>Change in Fixed Rate</t>
  </si>
  <si>
    <t>Difference Between Revenues @ Proposed Rates and Class Specific Revenue Requirement</t>
  </si>
  <si>
    <t>Notes:</t>
  </si>
  <si>
    <t>The final residential class specific revenue requirement, excluding allocated Miscellaneous Revenues, as shown on Sheet 11. Cost Allocation, should be used (i.e. the revenue requirement after any proposed adjustments to R/C ratios).</t>
  </si>
  <si>
    <t>The distributor should enter the number of years remaining before the transition to fully fixed rates is completed. A distributor transitioning to fully fixed rates over a four year period and began the transition in 2016 would input the number "3" into cell D40. A distributor transitioning over a five-year period would input the number "4". Where the change in the residential rate design will result in the fixed charge increasing by more than $4/year, a distributor may propose an additional transition year.</t>
  </si>
  <si>
    <t>Change in fixed rate due to rate design policy should be less than $4. The difference between the proposed class revenue requirement and the revenue at calculated base rates should be minimal (i.e. should be reasonably considered as a rounding error)</t>
  </si>
  <si>
    <t>Year-Round Low Density Residential (R2) - Proposed 2022 Distribution Rates</t>
  </si>
  <si>
    <t>Seasonal Residential - Proposed 2022 Distribution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</si>
</sst>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* #,##0_-;\-* #,##0_-;_-* &quot;-&quot;??_-;_-@_-"/>
    <numFmt numFmtId="166" formatCode="_-&quot;$&quot;* #,##0.00_-;\-&quot;$&quot;* #,##0.00_-;_-&quot;$&quot;* &quot;-&quot;??_-;_-@_-"/>
    <numFmt numFmtId="167" formatCode="_-&quot;$&quot;* #,##0.0000_-;\-&quot;$&quot;* #,##0.0000_-;_-&quot;$&quot;* &quot;-&quot;????_-;_-@_-"/>
    <numFmt numFmtId="168" formatCode="_(&quot;$&quot;* #,##0.0000_);_(&quot;$&quot;* \(#,##0.0000\);_(&quot;$&quot;* &quot;-&quot;??_);_(@_)"/>
    <numFmt numFmtId="169" formatCode="&quot;$&quot;#,##0.00;[Red]\(&quot;$&quot;#,##0.0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lightGrid">
        <fgColor theme="6" tint="0.79982909634693444"/>
        <bgColor auto="1"/>
      </patternFill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71">
    <xf numFmtId="0" fontId="0" fillId="0" borderId="0" xfId="0"/>
    <xf numFmtId="0" fontId="2" fillId="0" borderId="0" xfId="0" applyFont="1"/>
    <xf numFmtId="0" fontId="4" fillId="0" borderId="0" xfId="2" applyFont="1" applyProtection="1"/>
    <xf numFmtId="0" fontId="3" fillId="0" borderId="3" xfId="2" applyFont="1" applyBorder="1" applyProtection="1"/>
    <xf numFmtId="165" fontId="3" fillId="0" borderId="4" xfId="3" applyNumberFormat="1" applyFont="1" applyFill="1" applyBorder="1" applyAlignment="1" applyProtection="1">
      <alignment horizontal="right" vertical="top"/>
    </xf>
    <xf numFmtId="0" fontId="3" fillId="0" borderId="5" xfId="2" applyFont="1" applyBorder="1" applyProtection="1"/>
    <xf numFmtId="165" fontId="3" fillId="0" borderId="6" xfId="3" applyNumberFormat="1" applyFont="1" applyFill="1" applyBorder="1" applyAlignment="1" applyProtection="1">
      <alignment horizontal="right" vertical="top"/>
    </xf>
    <xf numFmtId="165" fontId="0" fillId="0" borderId="0" xfId="0" applyNumberFormat="1"/>
    <xf numFmtId="0" fontId="3" fillId="0" borderId="7" xfId="2" applyFont="1" applyBorder="1" applyAlignment="1" applyProtection="1">
      <alignment wrapText="1"/>
    </xf>
    <xf numFmtId="166" fontId="3" fillId="2" borderId="8" xfId="4" applyFont="1" applyFill="1" applyBorder="1" applyAlignment="1" applyProtection="1">
      <alignment horizontal="right" vertical="top"/>
      <protection locked="0"/>
    </xf>
    <xf numFmtId="166" fontId="3" fillId="3" borderId="4" xfId="2" applyNumberFormat="1" applyFont="1" applyFill="1" applyBorder="1" applyAlignment="1" applyProtection="1">
      <alignment horizontal="right" vertical="top"/>
      <protection locked="0"/>
    </xf>
    <xf numFmtId="167" fontId="3" fillId="3" borderId="6" xfId="2" applyNumberFormat="1" applyFont="1" applyFill="1" applyBorder="1" applyAlignment="1" applyProtection="1">
      <alignment horizontal="right" vertical="top"/>
      <protection locked="0"/>
    </xf>
    <xf numFmtId="0" fontId="3" fillId="0" borderId="9" xfId="2" applyBorder="1" applyAlignment="1" applyProtection="1">
      <alignment horizontal="center"/>
    </xf>
    <xf numFmtId="0" fontId="4" fillId="0" borderId="10" xfId="2" applyFont="1" applyBorder="1" applyAlignment="1" applyProtection="1">
      <alignment horizontal="center"/>
    </xf>
    <xf numFmtId="0" fontId="4" fillId="0" borderId="11" xfId="2" applyFont="1" applyBorder="1" applyAlignment="1" applyProtection="1">
      <alignment horizontal="center"/>
    </xf>
    <xf numFmtId="0" fontId="4" fillId="0" borderId="12" xfId="2" applyFont="1" applyBorder="1" applyAlignment="1" applyProtection="1">
      <alignment horizontal="center"/>
    </xf>
    <xf numFmtId="0" fontId="4" fillId="0" borderId="13" xfId="2" applyFont="1" applyBorder="1" applyAlignment="1" applyProtection="1">
      <alignment horizontal="center"/>
    </xf>
    <xf numFmtId="44" fontId="3" fillId="0" borderId="14" xfId="1" applyFont="1" applyBorder="1" applyProtection="1"/>
    <xf numFmtId="165" fontId="3" fillId="0" borderId="15" xfId="3" applyNumberFormat="1" applyFont="1" applyBorder="1" applyProtection="1"/>
    <xf numFmtId="166" fontId="3" fillId="0" borderId="14" xfId="4" applyFont="1" applyBorder="1" applyProtection="1"/>
    <xf numFmtId="10" fontId="3" fillId="0" borderId="4" xfId="5" applyNumberFormat="1" applyFont="1" applyBorder="1" applyProtection="1"/>
    <xf numFmtId="168" fontId="3" fillId="0" borderId="14" xfId="1" applyNumberFormat="1" applyFont="1" applyBorder="1" applyProtection="1"/>
    <xf numFmtId="165" fontId="3" fillId="0" borderId="16" xfId="3" applyNumberFormat="1" applyFont="1" applyBorder="1" applyProtection="1"/>
    <xf numFmtId="0" fontId="4" fillId="0" borderId="5" xfId="2" applyFont="1" applyBorder="1" applyProtection="1"/>
    <xf numFmtId="0" fontId="3" fillId="0" borderId="17" xfId="2" applyFont="1" applyBorder="1" applyAlignment="1" applyProtection="1">
      <alignment horizontal="center"/>
    </xf>
    <xf numFmtId="165" fontId="3" fillId="0" borderId="18" xfId="3" applyNumberFormat="1" applyFont="1" applyBorder="1" applyAlignment="1" applyProtection="1">
      <alignment horizontal="center"/>
    </xf>
    <xf numFmtId="166" fontId="3" fillId="0" borderId="19" xfId="4" applyFont="1" applyBorder="1" applyProtection="1"/>
    <xf numFmtId="0" fontId="3" fillId="0" borderId="6" xfId="2" applyFont="1" applyBorder="1" applyAlignment="1" applyProtection="1">
      <alignment horizontal="center"/>
    </xf>
    <xf numFmtId="0" fontId="4" fillId="0" borderId="0" xfId="2" applyFont="1" applyFill="1" applyBorder="1" applyProtection="1"/>
    <xf numFmtId="0" fontId="3" fillId="0" borderId="7" xfId="2" applyFont="1" applyFill="1" applyBorder="1" applyAlignment="1" applyProtection="1">
      <alignment wrapText="1"/>
    </xf>
    <xf numFmtId="0" fontId="3" fillId="3" borderId="8" xfId="2" applyFont="1" applyFill="1" applyBorder="1" applyAlignment="1" applyProtection="1">
      <alignment horizontal="center" vertical="center"/>
      <protection locked="0"/>
    </xf>
    <xf numFmtId="0" fontId="3" fillId="0" borderId="9" xfId="2" applyFont="1" applyBorder="1" applyProtection="1"/>
    <xf numFmtId="0" fontId="4" fillId="0" borderId="11" xfId="2" applyFont="1" applyBorder="1" applyAlignment="1" applyProtection="1">
      <alignment horizontal="center" vertical="center" wrapText="1"/>
    </xf>
    <xf numFmtId="0" fontId="4" fillId="0" borderId="10" xfId="2" applyFont="1" applyBorder="1" applyAlignment="1" applyProtection="1">
      <alignment horizontal="center" vertical="center" wrapText="1"/>
    </xf>
    <xf numFmtId="0" fontId="4" fillId="0" borderId="20" xfId="2" applyFont="1" applyBorder="1" applyAlignment="1" applyProtection="1">
      <alignment horizontal="center" wrapText="1"/>
    </xf>
    <xf numFmtId="44" fontId="3" fillId="0" borderId="21" xfId="1" applyFont="1" applyBorder="1" applyProtection="1"/>
    <xf numFmtId="166" fontId="3" fillId="0" borderId="4" xfId="4" applyFont="1" applyBorder="1" applyProtection="1"/>
    <xf numFmtId="0" fontId="3" fillId="0" borderId="22" xfId="2" applyFont="1" applyBorder="1" applyProtection="1"/>
    <xf numFmtId="166" fontId="3" fillId="0" borderId="16" xfId="4" applyFont="1" applyBorder="1" applyProtection="1"/>
    <xf numFmtId="168" fontId="3" fillId="0" borderId="23" xfId="1" applyNumberFormat="1" applyFont="1" applyBorder="1" applyProtection="1"/>
    <xf numFmtId="0" fontId="3" fillId="0" borderId="24" xfId="2" applyFont="1" applyFill="1" applyBorder="1" applyProtection="1"/>
    <xf numFmtId="166" fontId="3" fillId="0" borderId="18" xfId="4" applyFont="1" applyBorder="1" applyProtection="1"/>
    <xf numFmtId="0" fontId="3" fillId="0" borderId="25" xfId="2" applyBorder="1" applyAlignment="1" applyProtection="1">
      <alignment horizontal="center"/>
    </xf>
    <xf numFmtId="166" fontId="3" fillId="0" borderId="26" xfId="4" applyFont="1" applyBorder="1" applyProtection="1"/>
    <xf numFmtId="0" fontId="4" fillId="0" borderId="11" xfId="2" applyFont="1" applyBorder="1" applyAlignment="1" applyProtection="1">
      <alignment horizontal="center" wrapText="1"/>
    </xf>
    <xf numFmtId="0" fontId="4" fillId="0" borderId="10" xfId="2" applyFont="1" applyBorder="1" applyAlignment="1" applyProtection="1">
      <alignment horizontal="center" wrapText="1"/>
    </xf>
    <xf numFmtId="0" fontId="4" fillId="0" borderId="13" xfId="2" applyFont="1" applyBorder="1" applyAlignment="1" applyProtection="1">
      <alignment horizontal="center" wrapText="1"/>
    </xf>
    <xf numFmtId="10" fontId="3" fillId="0" borderId="14" xfId="5" applyNumberFormat="1" applyFont="1" applyBorder="1" applyProtection="1"/>
    <xf numFmtId="166" fontId="3" fillId="0" borderId="14" xfId="2" applyNumberFormat="1" applyBorder="1" applyProtection="1"/>
    <xf numFmtId="166" fontId="3" fillId="0" borderId="21" xfId="2" applyNumberFormat="1" applyBorder="1" applyProtection="1"/>
    <xf numFmtId="10" fontId="3" fillId="0" borderId="16" xfId="5" applyNumberFormat="1" applyFont="1" applyBorder="1" applyProtection="1"/>
    <xf numFmtId="166" fontId="3" fillId="0" borderId="16" xfId="2" applyNumberFormat="1" applyBorder="1" applyProtection="1"/>
    <xf numFmtId="167" fontId="3" fillId="0" borderId="23" xfId="2" applyNumberFormat="1" applyBorder="1" applyProtection="1"/>
    <xf numFmtId="166" fontId="3" fillId="0" borderId="27" xfId="4" applyFont="1" applyBorder="1" applyProtection="1"/>
    <xf numFmtId="0" fontId="3" fillId="0" borderId="18" xfId="2" applyBorder="1" applyAlignment="1" applyProtection="1">
      <alignment horizontal="center"/>
    </xf>
    <xf numFmtId="166" fontId="3" fillId="0" borderId="6" xfId="4" applyFont="1" applyBorder="1" applyProtection="1"/>
    <xf numFmtId="169" fontId="3" fillId="0" borderId="27" xfId="4" applyNumberFormat="1" applyFont="1" applyBorder="1" applyProtection="1"/>
    <xf numFmtId="10" fontId="3" fillId="0" borderId="6" xfId="5" applyNumberFormat="1" applyFont="1" applyBorder="1" applyProtection="1"/>
    <xf numFmtId="0" fontId="3" fillId="0" borderId="0" xfId="6" applyProtection="1"/>
    <xf numFmtId="0" fontId="3" fillId="0" borderId="0" xfId="2" applyProtection="1"/>
    <xf numFmtId="0" fontId="5" fillId="0" borderId="0" xfId="6" applyFont="1" applyAlignment="1" applyProtection="1">
      <alignment horizontal="center" vertical="center"/>
    </xf>
    <xf numFmtId="0" fontId="5" fillId="0" borderId="0" xfId="6" applyFont="1" applyAlignment="1" applyProtection="1">
      <alignment horizontal="center"/>
    </xf>
    <xf numFmtId="0" fontId="3" fillId="0" borderId="0" xfId="2" applyFont="1" applyFill="1" applyAlignment="1" applyProtection="1">
      <alignment horizontal="left" vertical="top" wrapText="1"/>
    </xf>
    <xf numFmtId="0" fontId="4" fillId="0" borderId="1" xfId="2" applyFont="1" applyBorder="1" applyAlignment="1" applyProtection="1">
      <alignment horizontal="center"/>
    </xf>
    <xf numFmtId="0" fontId="4" fillId="0" borderId="2" xfId="2" applyFont="1" applyBorder="1" applyAlignment="1" applyProtection="1">
      <alignment horizontal="center"/>
    </xf>
    <xf numFmtId="0" fontId="4" fillId="0" borderId="9" xfId="2" applyFont="1" applyBorder="1" applyAlignment="1" applyProtection="1">
      <alignment horizontal="center"/>
    </xf>
    <xf numFmtId="0" fontId="4" fillId="0" borderId="13" xfId="2" applyFont="1" applyBorder="1" applyAlignment="1" applyProtection="1">
      <alignment horizontal="center"/>
    </xf>
    <xf numFmtId="0" fontId="3" fillId="0" borderId="22" xfId="2" applyFont="1" applyBorder="1" applyAlignment="1" applyProtection="1">
      <alignment wrapText="1"/>
    </xf>
    <xf numFmtId="0" fontId="3" fillId="0" borderId="28" xfId="2" applyFont="1" applyBorder="1" applyAlignment="1" applyProtection="1">
      <alignment wrapText="1"/>
    </xf>
    <xf numFmtId="0" fontId="3" fillId="0" borderId="0" xfId="2" applyFont="1" applyFill="1" applyAlignment="1" applyProtection="1">
      <alignment horizontal="left" vertical="center" wrapText="1"/>
    </xf>
    <xf numFmtId="0" fontId="4" fillId="0" borderId="0" xfId="2" applyFont="1" applyFill="1" applyAlignment="1" applyProtection="1">
      <alignment horizontal="left" vertical="center" wrapText="1"/>
    </xf>
  </cellXfs>
  <cellStyles count="7">
    <cellStyle name="Comma 2" xfId="3"/>
    <cellStyle name="Currency" xfId="1" builtinId="4"/>
    <cellStyle name="Currency 2" xfId="4"/>
    <cellStyle name="Normal" xfId="0" builtinId="0"/>
    <cellStyle name="Normal 2" xfId="2"/>
    <cellStyle name="Normal 3" xfId="6"/>
    <cellStyle name="Percen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211454</xdr:colOff>
      <xdr:row>0</xdr:row>
      <xdr:rowOff>0</xdr:rowOff>
    </xdr:from>
    <xdr:to>
      <xdr:col>5</xdr:col>
      <xdr:colOff>846667</xdr:colOff>
      <xdr:row>10</xdr:row>
      <xdr:rowOff>1905</xdr:rowOff>
    </xdr:to>
    <xdr:grpSp>
      <xdr:nvGrpSpPr>
        <xdr:cNvPr id="2" name="Group 1"/>
        <xdr:cNvGrpSpPr/>
      </xdr:nvGrpSpPr>
      <xdr:grpSpPr>
        <a:xfrm>
          <a:off x="211454" y="0"/>
          <a:ext cx="9004513" cy="1843405"/>
          <a:chOff x="0" y="0"/>
          <a:chExt cx="8857420" cy="1915766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>
        <xdr:nvSpPr>
          <xdr:cNvPr id="4" name="Rectangle 3"/>
          <xdr:cNvSpPr/>
        </xdr:nvSpPr>
        <xdr:spPr>
          <a:xfrm>
            <a:off x="109899" y="453911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Revenue Requirement Workform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(RRWF) for 2017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5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178512" y="150375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/>
          <xdr:cNvSpPr/>
        </xdr:nvSpPr>
        <xdr:spPr>
          <a:xfrm>
            <a:off x="519059" y="120121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211454</xdr:colOff>
      <xdr:row>0</xdr:row>
      <xdr:rowOff>0</xdr:rowOff>
    </xdr:from>
    <xdr:to>
      <xdr:col>5</xdr:col>
      <xdr:colOff>846667</xdr:colOff>
      <xdr:row>10</xdr:row>
      <xdr:rowOff>1905</xdr:rowOff>
    </xdr:to>
    <xdr:grpSp>
      <xdr:nvGrpSpPr>
        <xdr:cNvPr id="2" name="Group 1"/>
        <xdr:cNvGrpSpPr/>
      </xdr:nvGrpSpPr>
      <xdr:grpSpPr>
        <a:xfrm>
          <a:off x="211454" y="0"/>
          <a:ext cx="9004513" cy="1843405"/>
          <a:chOff x="0" y="0"/>
          <a:chExt cx="8857420" cy="1915766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>
        <xdr:nvSpPr>
          <xdr:cNvPr id="4" name="Rectangle 3"/>
          <xdr:cNvSpPr/>
        </xdr:nvSpPr>
        <xdr:spPr>
          <a:xfrm>
            <a:off x="109899" y="453911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Revenue Requirement Workform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(RRWF) for 2017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5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178512" y="150375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/>
          <xdr:cNvSpPr/>
        </xdr:nvSpPr>
        <xdr:spPr>
          <a:xfrm>
            <a:off x="519059" y="120121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211454</xdr:colOff>
      <xdr:row>0</xdr:row>
      <xdr:rowOff>0</xdr:rowOff>
    </xdr:from>
    <xdr:to>
      <xdr:col>5</xdr:col>
      <xdr:colOff>793750</xdr:colOff>
      <xdr:row>10</xdr:row>
      <xdr:rowOff>1905</xdr:rowOff>
    </xdr:to>
    <xdr:grpSp>
      <xdr:nvGrpSpPr>
        <xdr:cNvPr id="2" name="Group 1"/>
        <xdr:cNvGrpSpPr/>
      </xdr:nvGrpSpPr>
      <xdr:grpSpPr>
        <a:xfrm>
          <a:off x="211454" y="0"/>
          <a:ext cx="8951596" cy="1843405"/>
          <a:chOff x="0" y="0"/>
          <a:chExt cx="8857420" cy="1915766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>
        <xdr:nvSpPr>
          <xdr:cNvPr id="4" name="Rectangle 3"/>
          <xdr:cNvSpPr/>
        </xdr:nvSpPr>
        <xdr:spPr>
          <a:xfrm>
            <a:off x="109899" y="453911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Revenue Requirement Workform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(RRWF) for 2017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5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178512" y="150375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/>
          <xdr:cNvSpPr/>
        </xdr:nvSpPr>
        <xdr:spPr>
          <a:xfrm>
            <a:off x="519059" y="120121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Affairs/RAinternal/Dist%20Pric/2018-2022%20DX%20Rates/2022/Rate%20Design_2022_v48_Update_inflation_202111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Affairs/RAinternal/Dist%20Pric/2018-2022%20DX%20Rates/2022/RRWF_v48_Inflation_Update_202111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Design"/>
      <sheetName val="2022 Rev at 2021 Rate"/>
    </sheetNames>
    <sheetDataSet>
      <sheetData sheetId="0">
        <row r="9">
          <cell r="C9">
            <v>462873.23423864075</v>
          </cell>
          <cell r="D9">
            <v>4619.6834204751331</v>
          </cell>
          <cell r="K9">
            <v>11381454.048786726</v>
          </cell>
          <cell r="Q9">
            <v>368736518.51281112</v>
          </cell>
        </row>
        <row r="10">
          <cell r="C10">
            <v>335422.10128845851</v>
          </cell>
          <cell r="D10">
            <v>4170.7529999605858</v>
          </cell>
          <cell r="K10">
            <v>13901996.570315801</v>
          </cell>
          <cell r="Q10">
            <v>598036501.86093593</v>
          </cell>
        </row>
        <row r="11">
          <cell r="C11">
            <v>148937.12505610348</v>
          </cell>
          <cell r="D11">
            <v>551.32682517077944</v>
          </cell>
          <cell r="K11">
            <v>2699619.0449239761</v>
          </cell>
          <cell r="Q11">
            <v>124270873.7830082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UR_2018"/>
      <sheetName val="UR_2019"/>
      <sheetName val="UR_2020"/>
      <sheetName val="UR_2021"/>
      <sheetName val="R1_2019"/>
      <sheetName val="R1_2020"/>
      <sheetName val="R1_2021"/>
      <sheetName val="R1_2022"/>
      <sheetName val="R2_2019"/>
      <sheetName val="R2_2020"/>
      <sheetName val="R2_2021"/>
      <sheetName val="R2_2022"/>
      <sheetName val="Seasonal_2019"/>
      <sheetName val="Seasonal_2020"/>
      <sheetName val="Seasonal_2021"/>
      <sheetName val="Seasonal_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7">
          <cell r="B37">
            <v>4</v>
          </cell>
        </row>
        <row r="45">
          <cell r="D45">
            <v>49.04</v>
          </cell>
        </row>
        <row r="46">
          <cell r="D46">
            <v>1.41E-2</v>
          </cell>
        </row>
      </sheetData>
      <sheetData sheetId="8"/>
      <sheetData sheetId="9"/>
      <sheetData sheetId="10"/>
      <sheetData sheetId="11">
        <row r="37">
          <cell r="B37">
            <v>4</v>
          </cell>
        </row>
        <row r="45">
          <cell r="D45">
            <v>113.64</v>
          </cell>
        </row>
        <row r="46">
          <cell r="D46">
            <v>2.2700000000000001E-2</v>
          </cell>
        </row>
      </sheetData>
      <sheetData sheetId="12"/>
      <sheetData sheetId="13"/>
      <sheetData sheetId="14"/>
      <sheetData sheetId="15">
        <row r="37">
          <cell r="B37">
            <v>4</v>
          </cell>
        </row>
        <row r="45">
          <cell r="D45">
            <v>50.72</v>
          </cell>
        </row>
        <row r="46">
          <cell r="D46">
            <v>4.41E-2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F65"/>
  <sheetViews>
    <sheetView topLeftCell="A38" zoomScaleNormal="100" workbookViewId="0">
      <selection activeCell="M63" sqref="M63"/>
    </sheetView>
  </sheetViews>
  <sheetFormatPr defaultRowHeight="14.5" x14ac:dyDescent="0.35"/>
  <cols>
    <col min="1" max="1" width="45.81640625" customWidth="1"/>
    <col min="2" max="2" width="16.1796875" bestFit="1" customWidth="1"/>
    <col min="3" max="3" width="22.453125" customWidth="1"/>
    <col min="4" max="4" width="16.81640625" customWidth="1"/>
    <col min="5" max="5" width="18.54296875" bestFit="1" customWidth="1"/>
    <col min="6" max="6" width="13.54296875" customWidth="1"/>
    <col min="7" max="7" width="18.453125" bestFit="1" customWidth="1"/>
  </cols>
  <sheetData>
    <row r="11" spans="1:1" x14ac:dyDescent="0.35">
      <c r="A11" t="s">
        <v>0</v>
      </c>
    </row>
    <row r="12" spans="1:1" x14ac:dyDescent="0.35">
      <c r="A12" t="s">
        <v>1</v>
      </c>
    </row>
    <row r="14" spans="1:1" x14ac:dyDescent="0.35">
      <c r="A14" s="1" t="s">
        <v>2</v>
      </c>
    </row>
    <row r="16" spans="1:1" x14ac:dyDescent="0.35">
      <c r="A16" s="2" t="s">
        <v>3</v>
      </c>
    </row>
    <row r="17" spans="1:5" ht="15" thickBot="1" x14ac:dyDescent="0.4"/>
    <row r="18" spans="1:5" x14ac:dyDescent="0.35">
      <c r="A18" s="63" t="s">
        <v>4</v>
      </c>
      <c r="B18" s="64"/>
    </row>
    <row r="19" spans="1:5" x14ac:dyDescent="0.35">
      <c r="A19" s="3" t="s">
        <v>5</v>
      </c>
      <c r="B19" s="4">
        <f>'[1]Rate Design'!$C$9</f>
        <v>462873.23423864075</v>
      </c>
    </row>
    <row r="20" spans="1:5" ht="15" thickBot="1" x14ac:dyDescent="0.4">
      <c r="A20" s="5" t="s">
        <v>6</v>
      </c>
      <c r="B20" s="6">
        <f>'[1]Rate Design'!$D$9*10^6</f>
        <v>4619683420.4751329</v>
      </c>
      <c r="D20" s="7"/>
    </row>
    <row r="21" spans="1:5" ht="15" thickBot="1" x14ac:dyDescent="0.4"/>
    <row r="22" spans="1:5" ht="30" customHeight="1" thickBot="1" x14ac:dyDescent="0.4">
      <c r="A22" s="8" t="s">
        <v>7</v>
      </c>
      <c r="B22" s="9">
        <f>'[1]Rate Design'!$Q$9-'[1]Rate Design'!$K$9</f>
        <v>357355064.46402442</v>
      </c>
    </row>
    <row r="23" spans="1:5" ht="15" thickBot="1" x14ac:dyDescent="0.4"/>
    <row r="24" spans="1:5" x14ac:dyDescent="0.35">
      <c r="A24" s="63" t="s">
        <v>8</v>
      </c>
      <c r="B24" s="64"/>
    </row>
    <row r="25" spans="1:5" x14ac:dyDescent="0.35">
      <c r="A25" s="3" t="s">
        <v>9</v>
      </c>
      <c r="B25" s="10">
        <f>[2]R1_2021!D45</f>
        <v>49.04</v>
      </c>
    </row>
    <row r="26" spans="1:5" ht="15" thickBot="1" x14ac:dyDescent="0.4">
      <c r="A26" s="5" t="s">
        <v>10</v>
      </c>
      <c r="B26" s="11">
        <f>[2]R1_2021!D46</f>
        <v>1.41E-2</v>
      </c>
    </row>
    <row r="28" spans="1:5" x14ac:dyDescent="0.35">
      <c r="A28" s="2" t="s">
        <v>11</v>
      </c>
    </row>
    <row r="29" spans="1:5" ht="15" thickBot="1" x14ac:dyDescent="0.4"/>
    <row r="30" spans="1:5" x14ac:dyDescent="0.35">
      <c r="A30" s="12"/>
      <c r="B30" s="13" t="s">
        <v>12</v>
      </c>
      <c r="C30" s="14" t="s">
        <v>13</v>
      </c>
      <c r="D30" s="15" t="s">
        <v>14</v>
      </c>
      <c r="E30" s="16" t="s">
        <v>15</v>
      </c>
    </row>
    <row r="31" spans="1:5" x14ac:dyDescent="0.35">
      <c r="A31" s="3" t="s">
        <v>16</v>
      </c>
      <c r="B31" s="17">
        <f>IF(B25="","",B25)</f>
        <v>49.04</v>
      </c>
      <c r="C31" s="18">
        <f>IF(B19="","",B19)</f>
        <v>462873.23423864075</v>
      </c>
      <c r="D31" s="19">
        <f>IF(ISERROR(B31*C31*12),"",B31*C31*12)</f>
        <v>272391640.88475531</v>
      </c>
      <c r="E31" s="20">
        <f>IF(ISERROR(D31/D33),"",D31/D33)</f>
        <v>0.80701657620904133</v>
      </c>
    </row>
    <row r="32" spans="1:5" x14ac:dyDescent="0.35">
      <c r="A32" s="3" t="s">
        <v>17</v>
      </c>
      <c r="B32" s="21">
        <f>IF(B26="","",B26)</f>
        <v>1.41E-2</v>
      </c>
      <c r="C32" s="22">
        <f>IF(B20="","",B20)</f>
        <v>4619683420.4751329</v>
      </c>
      <c r="D32" s="19">
        <f>IF(ISERROR(B32*C32),"",B32*C32)</f>
        <v>65137536.228699371</v>
      </c>
      <c r="E32" s="20">
        <f>IF(ISERROR(D32/D33),"",D32/D33)</f>
        <v>0.19298342379095865</v>
      </c>
    </row>
    <row r="33" spans="1:5" ht="15" thickBot="1" x14ac:dyDescent="0.4">
      <c r="A33" s="23" t="s">
        <v>18</v>
      </c>
      <c r="B33" s="24" t="s">
        <v>19</v>
      </c>
      <c r="C33" s="25" t="s">
        <v>19</v>
      </c>
      <c r="D33" s="26">
        <f>IF(ISERROR(D31+D32),"",D31+D32)</f>
        <v>337529177.1134547</v>
      </c>
      <c r="E33" s="27" t="s">
        <v>19</v>
      </c>
    </row>
    <row r="35" spans="1:5" x14ac:dyDescent="0.35">
      <c r="A35" s="28" t="s">
        <v>20</v>
      </c>
    </row>
    <row r="36" spans="1:5" ht="15" thickBot="1" x14ac:dyDescent="0.4"/>
    <row r="37" spans="1:5" ht="28.5" thickBot="1" x14ac:dyDescent="0.4">
      <c r="A37" s="29" t="s">
        <v>21</v>
      </c>
      <c r="B37" s="30">
        <f>[2]R1_2021!B37-1</f>
        <v>3</v>
      </c>
    </row>
    <row r="38" spans="1:5" ht="15" thickBot="1" x14ac:dyDescent="0.4"/>
    <row r="39" spans="1:5" ht="52.5" x14ac:dyDescent="0.35">
      <c r="A39" s="31"/>
      <c r="B39" s="32" t="s">
        <v>22</v>
      </c>
      <c r="C39" s="33" t="s">
        <v>23</v>
      </c>
      <c r="D39" s="34" t="s">
        <v>24</v>
      </c>
    </row>
    <row r="40" spans="1:5" x14ac:dyDescent="0.35">
      <c r="A40" s="3" t="s">
        <v>16</v>
      </c>
      <c r="B40" s="19">
        <f>IF(ISERROR(B$22*E31),"",B$22*E31)</f>
        <v>288391460.61471826</v>
      </c>
      <c r="C40" s="35">
        <f>IF(ISERROR(ROUND(B40/B19/12,2)),"",ROUND(B40/B19/12,2))</f>
        <v>51.92</v>
      </c>
      <c r="D40" s="36">
        <f>IF(ISERROR(C40*B19*12),"",C40*B19*12)</f>
        <v>288388539.86004275</v>
      </c>
    </row>
    <row r="41" spans="1:5" x14ac:dyDescent="0.35">
      <c r="A41" s="37" t="s">
        <v>17</v>
      </c>
      <c r="B41" s="38">
        <f>IF(ISERROR(B$22*E32),"",B$22*E32)</f>
        <v>68963603.849306166</v>
      </c>
      <c r="C41" s="39">
        <f>IF(ISERROR(ROUND(B41/B20,4)),"",ROUND(B41/B20,4))</f>
        <v>1.49E-2</v>
      </c>
      <c r="D41" s="36">
        <f>IF(ISERROR(C41*B20),"",C41*B20)</f>
        <v>68833282.965079486</v>
      </c>
    </row>
    <row r="42" spans="1:5" ht="15" thickBot="1" x14ac:dyDescent="0.4">
      <c r="A42" s="40" t="s">
        <v>18</v>
      </c>
      <c r="B42" s="41">
        <f>IF(ISERROR(B40+B41),"",B40+B41)</f>
        <v>357355064.46402442</v>
      </c>
      <c r="C42" s="42" t="s">
        <v>19</v>
      </c>
      <c r="D42" s="43">
        <f>IF(ISERROR(D40+D41),"",D40+D41)</f>
        <v>357221822.82512224</v>
      </c>
    </row>
    <row r="43" spans="1:5" ht="15" thickBot="1" x14ac:dyDescent="0.4"/>
    <row r="44" spans="1:5" ht="39.5" x14ac:dyDescent="0.35">
      <c r="A44" s="31"/>
      <c r="B44" s="14" t="s">
        <v>25</v>
      </c>
      <c r="C44" s="44" t="s">
        <v>26</v>
      </c>
      <c r="D44" s="45" t="s">
        <v>27</v>
      </c>
      <c r="E44" s="46" t="s">
        <v>28</v>
      </c>
    </row>
    <row r="45" spans="1:5" x14ac:dyDescent="0.35">
      <c r="A45" s="3" t="s">
        <v>16</v>
      </c>
      <c r="B45" s="47">
        <f>IF(ISERROR(((1-E31)/B37)+E31),"",((1-E31)/B37)+E31)</f>
        <v>0.87134438413936088</v>
      </c>
      <c r="C45" s="48">
        <f>IF(ISERROR(B45*B$22),"",B45*B$22)</f>
        <v>311379328.56448698</v>
      </c>
      <c r="D45" s="49">
        <f>IF(ISERROR(ROUND(C45/B19/12,2)),"",ROUND(C45/B19/12,2))</f>
        <v>56.06</v>
      </c>
      <c r="E45" s="36">
        <f>IF(ISERROR(D45*12*B19),"",D45*12*B19)</f>
        <v>311384082.13701844</v>
      </c>
    </row>
    <row r="46" spans="1:5" x14ac:dyDescent="0.35">
      <c r="A46" s="37" t="s">
        <v>17</v>
      </c>
      <c r="B46" s="50">
        <f>IF(ISERROR(1-B45),"",1-B45)</f>
        <v>0.12865561586063912</v>
      </c>
      <c r="C46" s="51">
        <f>IF(ISERROR(B46*B$22),"",B46*B$22)</f>
        <v>45975735.899537452</v>
      </c>
      <c r="D46" s="52">
        <f>IF(ISERROR(ROUND(C46/B20,4)),"",ROUND(C46/B20,4))</f>
        <v>0.01</v>
      </c>
      <c r="E46" s="53">
        <f>IF(ISERROR(D46*B20),"",D46*B20)</f>
        <v>46196834.204751328</v>
      </c>
    </row>
    <row r="47" spans="1:5" ht="15" thickBot="1" x14ac:dyDescent="0.4">
      <c r="A47" s="40" t="s">
        <v>18</v>
      </c>
      <c r="B47" s="54" t="s">
        <v>19</v>
      </c>
      <c r="C47" s="26">
        <f>IF(ISERROR(SUM(C45:C46)),"",SUM(C45:C46))</f>
        <v>357355064.46402442</v>
      </c>
      <c r="D47" s="42" t="s">
        <v>19</v>
      </c>
      <c r="E47" s="55">
        <f>IF(ISERROR(E45+E46),"",E45+E46)</f>
        <v>357580916.34176975</v>
      </c>
    </row>
    <row r="48" spans="1:5" ht="15" thickBot="1" x14ac:dyDescent="0.4"/>
    <row r="49" spans="1:6" ht="15.5" x14ac:dyDescent="0.35">
      <c r="A49" s="65" t="s">
        <v>29</v>
      </c>
      <c r="B49" s="66"/>
    </row>
    <row r="50" spans="1:6" x14ac:dyDescent="0.35">
      <c r="A50" s="3" t="s">
        <v>30</v>
      </c>
      <c r="B50" s="36">
        <f>IF(ISERROR(D45-C40),"",D45-C40)</f>
        <v>4.1400000000000006</v>
      </c>
    </row>
    <row r="51" spans="1:6" x14ac:dyDescent="0.35">
      <c r="A51" s="67" t="s">
        <v>31</v>
      </c>
      <c r="B51" s="56">
        <f>IF(ISERROR((D45*12*B19)+(D46*B20)-B22),"",(D45*12*B19)+(D46*B20)-B22)</f>
        <v>225851.87774533033</v>
      </c>
    </row>
    <row r="52" spans="1:6" ht="15" thickBot="1" x14ac:dyDescent="0.4">
      <c r="A52" s="68"/>
      <c r="B52" s="57">
        <f>IF(ISERROR(B51/B22), "", B51/B22)</f>
        <v>6.3200972983011203E-4</v>
      </c>
    </row>
    <row r="54" spans="1:6" x14ac:dyDescent="0.35">
      <c r="A54" s="58"/>
      <c r="B54" s="2" t="s">
        <v>32</v>
      </c>
      <c r="C54" s="59"/>
    </row>
    <row r="56" spans="1:6" ht="32.5" customHeight="1" x14ac:dyDescent="0.35">
      <c r="A56" s="60">
        <v>1</v>
      </c>
      <c r="B56" s="69" t="s">
        <v>33</v>
      </c>
      <c r="C56" s="70"/>
      <c r="D56" s="70"/>
      <c r="E56" s="70"/>
      <c r="F56" s="70"/>
    </row>
    <row r="57" spans="1:6" ht="32.5" customHeight="1" x14ac:dyDescent="0.35">
      <c r="A57" s="58"/>
      <c r="B57" s="70"/>
      <c r="C57" s="70"/>
      <c r="D57" s="70"/>
      <c r="E57" s="70"/>
      <c r="F57" s="70"/>
    </row>
    <row r="59" spans="1:6" ht="20.149999999999999" customHeight="1" x14ac:dyDescent="0.35">
      <c r="A59" s="61">
        <v>2</v>
      </c>
      <c r="B59" s="62" t="s">
        <v>34</v>
      </c>
      <c r="C59" s="62"/>
      <c r="D59" s="62"/>
      <c r="E59" s="62"/>
      <c r="F59" s="62"/>
    </row>
    <row r="60" spans="1:6" ht="20.149999999999999" customHeight="1" x14ac:dyDescent="0.35">
      <c r="A60" s="58"/>
      <c r="B60" s="62"/>
      <c r="C60" s="62"/>
      <c r="D60" s="62"/>
      <c r="E60" s="62"/>
      <c r="F60" s="62"/>
    </row>
    <row r="61" spans="1:6" ht="20.149999999999999" customHeight="1" x14ac:dyDescent="0.35">
      <c r="A61" s="58"/>
      <c r="B61" s="62"/>
      <c r="C61" s="62"/>
      <c r="D61" s="62"/>
      <c r="E61" s="62"/>
      <c r="F61" s="62"/>
    </row>
    <row r="62" spans="1:6" ht="20.149999999999999" customHeight="1" x14ac:dyDescent="0.35">
      <c r="A62" s="58"/>
      <c r="B62" s="62"/>
      <c r="C62" s="62"/>
      <c r="D62" s="62"/>
      <c r="E62" s="62"/>
      <c r="F62" s="62"/>
    </row>
    <row r="64" spans="1:6" ht="15.5" x14ac:dyDescent="0.35">
      <c r="A64" s="61">
        <v>3</v>
      </c>
      <c r="B64" s="62" t="s">
        <v>35</v>
      </c>
      <c r="C64" s="62"/>
      <c r="D64" s="62"/>
      <c r="E64" s="62"/>
      <c r="F64" s="62"/>
    </row>
    <row r="65" spans="1:6" ht="28" customHeight="1" x14ac:dyDescent="0.35">
      <c r="A65" s="58"/>
      <c r="B65" s="62"/>
      <c r="C65" s="62"/>
      <c r="D65" s="62"/>
      <c r="E65" s="62"/>
      <c r="F65" s="62"/>
    </row>
  </sheetData>
  <mergeCells count="7">
    <mergeCell ref="B64:F65"/>
    <mergeCell ref="A18:B18"/>
    <mergeCell ref="A24:B24"/>
    <mergeCell ref="A49:B49"/>
    <mergeCell ref="A51:A52"/>
    <mergeCell ref="B56:F57"/>
    <mergeCell ref="B59:F62"/>
  </mergeCells>
  <printOptions horizontalCentered="1"/>
  <pageMargins left="0.7" right="0.7" top="0.75" bottom="0.75" header="0.3" footer="0.3"/>
  <pageSetup scale="6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F65"/>
  <sheetViews>
    <sheetView topLeftCell="A36" zoomScaleNormal="100" workbookViewId="0">
      <selection activeCell="I61" sqref="I61"/>
    </sheetView>
  </sheetViews>
  <sheetFormatPr defaultRowHeight="14.5" x14ac:dyDescent="0.35"/>
  <cols>
    <col min="1" max="1" width="45.81640625" customWidth="1"/>
    <col min="2" max="2" width="16.1796875" bestFit="1" customWidth="1"/>
    <col min="3" max="3" width="22.453125" customWidth="1"/>
    <col min="4" max="4" width="16.81640625" customWidth="1"/>
    <col min="5" max="5" width="18.54296875" bestFit="1" customWidth="1"/>
    <col min="6" max="6" width="13.54296875" customWidth="1"/>
    <col min="7" max="7" width="18.453125" bestFit="1" customWidth="1"/>
  </cols>
  <sheetData>
    <row r="11" spans="1:1" x14ac:dyDescent="0.35">
      <c r="A11" t="s">
        <v>0</v>
      </c>
    </row>
    <row r="12" spans="1:1" x14ac:dyDescent="0.35">
      <c r="A12" t="s">
        <v>1</v>
      </c>
    </row>
    <row r="14" spans="1:1" x14ac:dyDescent="0.35">
      <c r="A14" s="1" t="s">
        <v>36</v>
      </c>
    </row>
    <row r="16" spans="1:1" x14ac:dyDescent="0.35">
      <c r="A16" s="2" t="s">
        <v>3</v>
      </c>
    </row>
    <row r="17" spans="1:5" ht="15" thickBot="1" x14ac:dyDescent="0.4"/>
    <row r="18" spans="1:5" x14ac:dyDescent="0.35">
      <c r="A18" s="63" t="s">
        <v>4</v>
      </c>
      <c r="B18" s="64"/>
    </row>
    <row r="19" spans="1:5" x14ac:dyDescent="0.35">
      <c r="A19" s="3" t="s">
        <v>5</v>
      </c>
      <c r="B19" s="4">
        <f>'[1]Rate Design'!$C$10</f>
        <v>335422.10128845851</v>
      </c>
    </row>
    <row r="20" spans="1:5" ht="15" thickBot="1" x14ac:dyDescent="0.4">
      <c r="A20" s="5" t="s">
        <v>6</v>
      </c>
      <c r="B20" s="6">
        <f>'[1]Rate Design'!$D$10*10^6</f>
        <v>4170752999.9605861</v>
      </c>
      <c r="D20" s="7"/>
    </row>
    <row r="21" spans="1:5" ht="15" thickBot="1" x14ac:dyDescent="0.4"/>
    <row r="22" spans="1:5" ht="30" customHeight="1" thickBot="1" x14ac:dyDescent="0.4">
      <c r="A22" s="8" t="s">
        <v>7</v>
      </c>
      <c r="B22" s="9">
        <f>'[1]Rate Design'!$Q$10-'[1]Rate Design'!$K$10</f>
        <v>584134505.29062009</v>
      </c>
    </row>
    <row r="23" spans="1:5" ht="15" thickBot="1" x14ac:dyDescent="0.4"/>
    <row r="24" spans="1:5" x14ac:dyDescent="0.35">
      <c r="A24" s="63" t="s">
        <v>8</v>
      </c>
      <c r="B24" s="64"/>
    </row>
    <row r="25" spans="1:5" x14ac:dyDescent="0.35">
      <c r="A25" s="3" t="s">
        <v>9</v>
      </c>
      <c r="B25" s="10">
        <f>[2]R2_2021!D45</f>
        <v>113.64</v>
      </c>
    </row>
    <row r="26" spans="1:5" ht="15" thickBot="1" x14ac:dyDescent="0.4">
      <c r="A26" s="5" t="s">
        <v>10</v>
      </c>
      <c r="B26" s="11">
        <f>[2]R2_2021!D46</f>
        <v>2.2700000000000001E-2</v>
      </c>
    </row>
    <row r="28" spans="1:5" x14ac:dyDescent="0.35">
      <c r="A28" s="2" t="s">
        <v>11</v>
      </c>
    </row>
    <row r="29" spans="1:5" ht="15" thickBot="1" x14ac:dyDescent="0.4"/>
    <row r="30" spans="1:5" x14ac:dyDescent="0.35">
      <c r="A30" s="12"/>
      <c r="B30" s="13" t="s">
        <v>12</v>
      </c>
      <c r="C30" s="14" t="s">
        <v>13</v>
      </c>
      <c r="D30" s="15" t="s">
        <v>14</v>
      </c>
      <c r="E30" s="16" t="s">
        <v>15</v>
      </c>
    </row>
    <row r="31" spans="1:5" x14ac:dyDescent="0.35">
      <c r="A31" s="3" t="s">
        <v>16</v>
      </c>
      <c r="B31" s="17">
        <f>IF(B25="","",B25)</f>
        <v>113.64</v>
      </c>
      <c r="C31" s="18">
        <f>IF(B19="","",B19)</f>
        <v>335422.10128845851</v>
      </c>
      <c r="D31" s="19">
        <f>IF(ISERROR(B31*C31*12),"",B31*C31*12)</f>
        <v>457408411.0850451</v>
      </c>
      <c r="E31" s="20">
        <f>IF(ISERROR(D31/D33),"",D31/D33)</f>
        <v>0.82851159128435581</v>
      </c>
    </row>
    <row r="32" spans="1:5" x14ac:dyDescent="0.35">
      <c r="A32" s="3" t="s">
        <v>17</v>
      </c>
      <c r="B32" s="21">
        <f>IF(B26="","",B26)</f>
        <v>2.2700000000000001E-2</v>
      </c>
      <c r="C32" s="22">
        <f>IF(B20="","",B20)</f>
        <v>4170752999.9605861</v>
      </c>
      <c r="D32" s="19">
        <f>IF(ISERROR(B32*C32),"",B32*C32)</f>
        <v>94676093.099105313</v>
      </c>
      <c r="E32" s="20">
        <f>IF(ISERROR(D32/D33),"",D32/D33)</f>
        <v>0.17148840871564408</v>
      </c>
    </row>
    <row r="33" spans="1:5" ht="15" thickBot="1" x14ac:dyDescent="0.4">
      <c r="A33" s="23" t="s">
        <v>18</v>
      </c>
      <c r="B33" s="24" t="s">
        <v>19</v>
      </c>
      <c r="C33" s="25" t="s">
        <v>19</v>
      </c>
      <c r="D33" s="26">
        <f>IF(ISERROR(D31+D32),"",D31+D32)</f>
        <v>552084504.18415046</v>
      </c>
      <c r="E33" s="27" t="s">
        <v>19</v>
      </c>
    </row>
    <row r="35" spans="1:5" x14ac:dyDescent="0.35">
      <c r="A35" s="28" t="s">
        <v>20</v>
      </c>
    </row>
    <row r="36" spans="1:5" ht="15" thickBot="1" x14ac:dyDescent="0.4"/>
    <row r="37" spans="1:5" ht="28.5" thickBot="1" x14ac:dyDescent="0.4">
      <c r="A37" s="29" t="s">
        <v>21</v>
      </c>
      <c r="B37" s="30">
        <f>[2]R2_2021!B37-1</f>
        <v>3</v>
      </c>
    </row>
    <row r="38" spans="1:5" ht="15" thickBot="1" x14ac:dyDescent="0.4"/>
    <row r="39" spans="1:5" ht="52.5" x14ac:dyDescent="0.35">
      <c r="A39" s="31"/>
      <c r="B39" s="32" t="s">
        <v>22</v>
      </c>
      <c r="C39" s="33" t="s">
        <v>23</v>
      </c>
      <c r="D39" s="34" t="s">
        <v>24</v>
      </c>
    </row>
    <row r="40" spans="1:5" x14ac:dyDescent="0.35">
      <c r="A40" s="3" t="s">
        <v>16</v>
      </c>
      <c r="B40" s="19">
        <f>IF(ISERROR(B$22*E31),"",B$22*E31)</f>
        <v>483962208.50243163</v>
      </c>
      <c r="C40" s="35">
        <f>IF(ISERROR(ROUND(B40/B19/12,2)),"",ROUND(B40/B19/12,2))</f>
        <v>120.24</v>
      </c>
      <c r="D40" s="36">
        <f>IF(ISERROR(C40*B19*12),"",C40*B19*12)</f>
        <v>483973841.50709099</v>
      </c>
    </row>
    <row r="41" spans="1:5" x14ac:dyDescent="0.35">
      <c r="A41" s="37" t="s">
        <v>17</v>
      </c>
      <c r="B41" s="38">
        <f>IF(ISERROR(B$22*E32),"",B$22*E32)</f>
        <v>100172296.78818841</v>
      </c>
      <c r="C41" s="39">
        <f>IF(ISERROR(ROUND(B41/B20,4)),"",ROUND(B41/B20,4))</f>
        <v>2.4E-2</v>
      </c>
      <c r="D41" s="36">
        <f>IF(ISERROR(C41*B20),"",C41*B20)</f>
        <v>100098071.99905407</v>
      </c>
    </row>
    <row r="42" spans="1:5" ht="15" thickBot="1" x14ac:dyDescent="0.4">
      <c r="A42" s="40" t="s">
        <v>18</v>
      </c>
      <c r="B42" s="41">
        <f>IF(ISERROR(B40+B41),"",B40+B41)</f>
        <v>584134505.29062009</v>
      </c>
      <c r="C42" s="42" t="s">
        <v>19</v>
      </c>
      <c r="D42" s="43">
        <f>IF(ISERROR(D40+D41),"",D40+D41)</f>
        <v>584071913.506145</v>
      </c>
    </row>
    <row r="43" spans="1:5" ht="15" thickBot="1" x14ac:dyDescent="0.4"/>
    <row r="44" spans="1:5" ht="39.5" x14ac:dyDescent="0.35">
      <c r="A44" s="31"/>
      <c r="B44" s="14" t="s">
        <v>25</v>
      </c>
      <c r="C44" s="44" t="s">
        <v>26</v>
      </c>
      <c r="D44" s="45" t="s">
        <v>27</v>
      </c>
      <c r="E44" s="46" t="s">
        <v>28</v>
      </c>
    </row>
    <row r="45" spans="1:5" x14ac:dyDescent="0.35">
      <c r="A45" s="3" t="s">
        <v>16</v>
      </c>
      <c r="B45" s="47">
        <f>IF(ISERROR(((1-E31)/B37)+E31),"",((1-E31)/B37)+E31)</f>
        <v>0.8856743941895705</v>
      </c>
      <c r="C45" s="48">
        <f>IF(ISERROR(B45*B$22),"",B45*B$22)</f>
        <v>517352974.09849441</v>
      </c>
      <c r="D45" s="49">
        <f>IF(ISERROR(ROUND(C45/B19/12,2)),"",ROUND(C45/B19/12,2))</f>
        <v>128.53</v>
      </c>
      <c r="E45" s="36">
        <f>IF(ISERROR(D45*12*B19),"",D45*12*B19)</f>
        <v>517341632.14326692</v>
      </c>
    </row>
    <row r="46" spans="1:5" x14ac:dyDescent="0.35">
      <c r="A46" s="37" t="s">
        <v>17</v>
      </c>
      <c r="B46" s="50">
        <f>IF(ISERROR(1-B45),"",1-B45)</f>
        <v>0.1143256058104295</v>
      </c>
      <c r="C46" s="51">
        <f>IF(ISERROR(B46*B$22),"",B46*B$22)</f>
        <v>66781531.192125678</v>
      </c>
      <c r="D46" s="52">
        <f>IF(ISERROR(ROUND(C46/B20,4)),"",ROUND(C46/B20,4))</f>
        <v>1.6E-2</v>
      </c>
      <c r="E46" s="53">
        <f>IF(ISERROR(D46*B20),"",D46*B20)</f>
        <v>66732047.999369375</v>
      </c>
    </row>
    <row r="47" spans="1:5" ht="15" thickBot="1" x14ac:dyDescent="0.4">
      <c r="A47" s="40" t="s">
        <v>18</v>
      </c>
      <c r="B47" s="54" t="s">
        <v>19</v>
      </c>
      <c r="C47" s="26">
        <f>IF(ISERROR(SUM(C45:C46)),"",SUM(C45:C46))</f>
        <v>584134505.29062009</v>
      </c>
      <c r="D47" s="42" t="s">
        <v>19</v>
      </c>
      <c r="E47" s="55">
        <f>IF(ISERROR(E45+E46),"",E45+E46)</f>
        <v>584073680.1426363</v>
      </c>
    </row>
    <row r="48" spans="1:5" ht="15" thickBot="1" x14ac:dyDescent="0.4"/>
    <row r="49" spans="1:6" ht="15.5" x14ac:dyDescent="0.35">
      <c r="A49" s="65" t="s">
        <v>29</v>
      </c>
      <c r="B49" s="66"/>
    </row>
    <row r="50" spans="1:6" x14ac:dyDescent="0.35">
      <c r="A50" s="3" t="s">
        <v>30</v>
      </c>
      <c r="B50" s="36">
        <f>IF(ISERROR(D45-C40),"",D45-C40)</f>
        <v>8.2900000000000063</v>
      </c>
    </row>
    <row r="51" spans="1:6" x14ac:dyDescent="0.35">
      <c r="A51" s="67" t="s">
        <v>31</v>
      </c>
      <c r="B51" s="56">
        <f>IF(ISERROR((D45*12*B19)+(D46*B20)-B22),"",(D45*12*B19)+(D46*B20)-B22)</f>
        <v>-60825.147983789444</v>
      </c>
    </row>
    <row r="52" spans="1:6" ht="15" thickBot="1" x14ac:dyDescent="0.4">
      <c r="A52" s="68"/>
      <c r="B52" s="57">
        <f>IF(ISERROR(B51/B22), "", B51/B22)</f>
        <v>-1.0412866802574445E-4</v>
      </c>
    </row>
    <row r="54" spans="1:6" x14ac:dyDescent="0.35">
      <c r="A54" s="58"/>
      <c r="B54" s="2" t="s">
        <v>32</v>
      </c>
      <c r="C54" s="59"/>
    </row>
    <row r="56" spans="1:6" ht="32.5" customHeight="1" x14ac:dyDescent="0.35">
      <c r="A56" s="60">
        <v>1</v>
      </c>
      <c r="B56" s="69" t="s">
        <v>33</v>
      </c>
      <c r="C56" s="70"/>
      <c r="D56" s="70"/>
      <c r="E56" s="70"/>
      <c r="F56" s="70"/>
    </row>
    <row r="57" spans="1:6" ht="32.5" customHeight="1" x14ac:dyDescent="0.35">
      <c r="A57" s="58"/>
      <c r="B57" s="70"/>
      <c r="C57" s="70"/>
      <c r="D57" s="70"/>
      <c r="E57" s="70"/>
      <c r="F57" s="70"/>
    </row>
    <row r="59" spans="1:6" ht="20.149999999999999" customHeight="1" x14ac:dyDescent="0.35">
      <c r="A59" s="61">
        <v>2</v>
      </c>
      <c r="B59" s="62" t="s">
        <v>34</v>
      </c>
      <c r="C59" s="62"/>
      <c r="D59" s="62"/>
      <c r="E59" s="62"/>
      <c r="F59" s="62"/>
    </row>
    <row r="60" spans="1:6" ht="20.149999999999999" customHeight="1" x14ac:dyDescent="0.35">
      <c r="A60" s="58"/>
      <c r="B60" s="62"/>
      <c r="C60" s="62"/>
      <c r="D60" s="62"/>
      <c r="E60" s="62"/>
      <c r="F60" s="62"/>
    </row>
    <row r="61" spans="1:6" ht="20.149999999999999" customHeight="1" x14ac:dyDescent="0.35">
      <c r="A61" s="58"/>
      <c r="B61" s="62"/>
      <c r="C61" s="62"/>
      <c r="D61" s="62"/>
      <c r="E61" s="62"/>
      <c r="F61" s="62"/>
    </row>
    <row r="62" spans="1:6" ht="20.149999999999999" customHeight="1" x14ac:dyDescent="0.35">
      <c r="A62" s="58"/>
      <c r="B62" s="62"/>
      <c r="C62" s="62"/>
      <c r="D62" s="62"/>
      <c r="E62" s="62"/>
      <c r="F62" s="62"/>
    </row>
    <row r="64" spans="1:6" ht="15.5" x14ac:dyDescent="0.35">
      <c r="A64" s="61">
        <v>3</v>
      </c>
      <c r="B64" s="62" t="s">
        <v>35</v>
      </c>
      <c r="C64" s="62"/>
      <c r="D64" s="62"/>
      <c r="E64" s="62"/>
      <c r="F64" s="62"/>
    </row>
    <row r="65" spans="1:6" ht="34.5" customHeight="1" x14ac:dyDescent="0.35">
      <c r="A65" s="58"/>
      <c r="B65" s="62"/>
      <c r="C65" s="62"/>
      <c r="D65" s="62"/>
      <c r="E65" s="62"/>
      <c r="F65" s="62"/>
    </row>
  </sheetData>
  <mergeCells count="7">
    <mergeCell ref="B64:F65"/>
    <mergeCell ref="A18:B18"/>
    <mergeCell ref="A24:B24"/>
    <mergeCell ref="A49:B49"/>
    <mergeCell ref="A51:A52"/>
    <mergeCell ref="B56:F57"/>
    <mergeCell ref="B59:F62"/>
  </mergeCells>
  <printOptions horizontalCentered="1"/>
  <pageMargins left="0.7" right="0.7" top="0.75" bottom="0.75" header="0.3" footer="0.3"/>
  <pageSetup scale="61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F65"/>
  <sheetViews>
    <sheetView tabSelected="1" topLeftCell="A21" zoomScaleNormal="100" workbookViewId="0">
      <selection activeCell="H49" sqref="H49"/>
    </sheetView>
  </sheetViews>
  <sheetFormatPr defaultRowHeight="14.5" x14ac:dyDescent="0.35"/>
  <cols>
    <col min="1" max="1" width="45.81640625" customWidth="1"/>
    <col min="2" max="2" width="16.1796875" bestFit="1" customWidth="1"/>
    <col min="3" max="3" width="22.453125" customWidth="1"/>
    <col min="4" max="4" width="16.81640625" customWidth="1"/>
    <col min="5" max="5" width="18.54296875" bestFit="1" customWidth="1"/>
    <col min="6" max="6" width="13.54296875" customWidth="1"/>
    <col min="7" max="7" width="18.453125" bestFit="1" customWidth="1"/>
  </cols>
  <sheetData>
    <row r="11" spans="1:1" x14ac:dyDescent="0.35">
      <c r="A11" t="s">
        <v>0</v>
      </c>
    </row>
    <row r="12" spans="1:1" x14ac:dyDescent="0.35">
      <c r="A12" t="s">
        <v>1</v>
      </c>
    </row>
    <row r="14" spans="1:1" x14ac:dyDescent="0.35">
      <c r="A14" s="1" t="s">
        <v>37</v>
      </c>
    </row>
    <row r="16" spans="1:1" x14ac:dyDescent="0.35">
      <c r="A16" s="2" t="s">
        <v>3</v>
      </c>
    </row>
    <row r="17" spans="1:5" ht="15" thickBot="1" x14ac:dyDescent="0.4"/>
    <row r="18" spans="1:5" x14ac:dyDescent="0.35">
      <c r="A18" s="63" t="s">
        <v>4</v>
      </c>
      <c r="B18" s="64"/>
    </row>
    <row r="19" spans="1:5" x14ac:dyDescent="0.35">
      <c r="A19" s="3" t="s">
        <v>5</v>
      </c>
      <c r="B19" s="4">
        <f>'[1]Rate Design'!$C$11</f>
        <v>148937.12505610348</v>
      </c>
    </row>
    <row r="20" spans="1:5" ht="15" thickBot="1" x14ac:dyDescent="0.4">
      <c r="A20" s="5" t="s">
        <v>6</v>
      </c>
      <c r="B20" s="6">
        <f>'[1]Rate Design'!$D$11*10^6</f>
        <v>551326825.17077947</v>
      </c>
      <c r="D20" s="7"/>
    </row>
    <row r="21" spans="1:5" ht="15" thickBot="1" x14ac:dyDescent="0.4"/>
    <row r="22" spans="1:5" ht="30" customHeight="1" thickBot="1" x14ac:dyDescent="0.4">
      <c r="A22" s="8" t="s">
        <v>7</v>
      </c>
      <c r="B22" s="9">
        <f>'[1]Rate Design'!$Q$11-'[1]Rate Design'!$K$11</f>
        <v>121571254.73808423</v>
      </c>
    </row>
    <row r="23" spans="1:5" ht="15" thickBot="1" x14ac:dyDescent="0.4"/>
    <row r="24" spans="1:5" x14ac:dyDescent="0.35">
      <c r="A24" s="63" t="s">
        <v>8</v>
      </c>
      <c r="B24" s="64"/>
    </row>
    <row r="25" spans="1:5" x14ac:dyDescent="0.35">
      <c r="A25" s="3" t="s">
        <v>9</v>
      </c>
      <c r="B25" s="10">
        <f>[2]Seasonal_2021!D45</f>
        <v>50.72</v>
      </c>
    </row>
    <row r="26" spans="1:5" ht="15" thickBot="1" x14ac:dyDescent="0.4">
      <c r="A26" s="5" t="s">
        <v>10</v>
      </c>
      <c r="B26" s="11">
        <f>[2]Seasonal_2021!D46</f>
        <v>4.41E-2</v>
      </c>
    </row>
    <row r="28" spans="1:5" x14ac:dyDescent="0.35">
      <c r="A28" s="2" t="s">
        <v>11</v>
      </c>
    </row>
    <row r="29" spans="1:5" ht="15" thickBot="1" x14ac:dyDescent="0.4"/>
    <row r="30" spans="1:5" x14ac:dyDescent="0.35">
      <c r="A30" s="12"/>
      <c r="B30" s="13" t="s">
        <v>12</v>
      </c>
      <c r="C30" s="14" t="s">
        <v>13</v>
      </c>
      <c r="D30" s="15" t="s">
        <v>14</v>
      </c>
      <c r="E30" s="16" t="s">
        <v>15</v>
      </c>
    </row>
    <row r="31" spans="1:5" x14ac:dyDescent="0.35">
      <c r="A31" s="3" t="s">
        <v>16</v>
      </c>
      <c r="B31" s="17">
        <f>IF(B25="","",B25)</f>
        <v>50.72</v>
      </c>
      <c r="C31" s="18">
        <f>IF(B19="","",B19)</f>
        <v>148937.12505610348</v>
      </c>
      <c r="D31" s="19">
        <f>IF(ISERROR(B31*C31*12),"",B31*C31*12)</f>
        <v>90649091.794146821</v>
      </c>
      <c r="E31" s="20">
        <f>IF(ISERROR(D31/D33),"",D31/D33)</f>
        <v>0.78850937628217743</v>
      </c>
    </row>
    <row r="32" spans="1:5" x14ac:dyDescent="0.35">
      <c r="A32" s="3" t="s">
        <v>17</v>
      </c>
      <c r="B32" s="21">
        <f>IF(B26="","",B26)</f>
        <v>4.41E-2</v>
      </c>
      <c r="C32" s="22">
        <f>IF(B20="","",B20)</f>
        <v>551326825.17077947</v>
      </c>
      <c r="D32" s="19">
        <f>IF(ISERROR(B32*C32),"",B32*C32)</f>
        <v>24313512.990031376</v>
      </c>
      <c r="E32" s="20">
        <f>IF(ISERROR(D32/D33),"",D32/D33)</f>
        <v>0.21149062371782254</v>
      </c>
    </row>
    <row r="33" spans="1:5" ht="15" thickBot="1" x14ac:dyDescent="0.4">
      <c r="A33" s="23" t="s">
        <v>18</v>
      </c>
      <c r="B33" s="24" t="s">
        <v>19</v>
      </c>
      <c r="C33" s="25" t="s">
        <v>19</v>
      </c>
      <c r="D33" s="26">
        <f>IF(ISERROR(D31+D32),"",D31+D32)</f>
        <v>114962604.7841782</v>
      </c>
      <c r="E33" s="27" t="s">
        <v>19</v>
      </c>
    </row>
    <row r="35" spans="1:5" x14ac:dyDescent="0.35">
      <c r="A35" s="28" t="s">
        <v>20</v>
      </c>
    </row>
    <row r="36" spans="1:5" ht="15" thickBot="1" x14ac:dyDescent="0.4"/>
    <row r="37" spans="1:5" ht="28.5" thickBot="1" x14ac:dyDescent="0.4">
      <c r="A37" s="29" t="s">
        <v>21</v>
      </c>
      <c r="B37" s="30">
        <f>[2]Seasonal_2021!B37-1</f>
        <v>3</v>
      </c>
    </row>
    <row r="38" spans="1:5" ht="15" thickBot="1" x14ac:dyDescent="0.4"/>
    <row r="39" spans="1:5" ht="52.5" x14ac:dyDescent="0.35">
      <c r="A39" s="31"/>
      <c r="B39" s="32" t="s">
        <v>22</v>
      </c>
      <c r="C39" s="33" t="s">
        <v>23</v>
      </c>
      <c r="D39" s="34" t="s">
        <v>24</v>
      </c>
    </row>
    <row r="40" spans="1:5" x14ac:dyDescent="0.35">
      <c r="A40" s="3" t="s">
        <v>16</v>
      </c>
      <c r="B40" s="19">
        <f>IF(ISERROR(B$22*E31),"",B$22*E31)</f>
        <v>95860074.2473685</v>
      </c>
      <c r="C40" s="35">
        <f>IF(ISERROR(ROUND(B40/B19/12,2)),"",ROUND(B40/B19/12,2))</f>
        <v>53.64</v>
      </c>
      <c r="D40" s="36">
        <f>IF(ISERROR(C40*B19*12),"",C40*B19*12)</f>
        <v>95867848.656112686</v>
      </c>
    </row>
    <row r="41" spans="1:5" x14ac:dyDescent="0.35">
      <c r="A41" s="37" t="s">
        <v>17</v>
      </c>
      <c r="B41" s="38">
        <f>IF(ISERROR(B$22*E32),"",B$22*E32)</f>
        <v>25711180.490715723</v>
      </c>
      <c r="C41" s="39">
        <f>IF(ISERROR(ROUND(B41/B20,4)),"",ROUND(B41/B20,4))</f>
        <v>4.6600000000000003E-2</v>
      </c>
      <c r="D41" s="36">
        <f>IF(ISERROR(C41*B20),"",C41*B20)</f>
        <v>25691830.052958325</v>
      </c>
    </row>
    <row r="42" spans="1:5" ht="15" thickBot="1" x14ac:dyDescent="0.4">
      <c r="A42" s="40" t="s">
        <v>18</v>
      </c>
      <c r="B42" s="41">
        <f>IF(ISERROR(B40+B41),"",B40+B41)</f>
        <v>121571254.73808423</v>
      </c>
      <c r="C42" s="42" t="s">
        <v>19</v>
      </c>
      <c r="D42" s="43">
        <f>IF(ISERROR(D40+D41),"",D40+D41)</f>
        <v>121559678.70907101</v>
      </c>
    </row>
    <row r="43" spans="1:5" ht="15" thickBot="1" x14ac:dyDescent="0.4"/>
    <row r="44" spans="1:5" ht="39.5" x14ac:dyDescent="0.35">
      <c r="A44" s="31"/>
      <c r="B44" s="14" t="s">
        <v>25</v>
      </c>
      <c r="C44" s="44" t="s">
        <v>26</v>
      </c>
      <c r="D44" s="45" t="s">
        <v>27</v>
      </c>
      <c r="E44" s="46" t="s">
        <v>28</v>
      </c>
    </row>
    <row r="45" spans="1:5" x14ac:dyDescent="0.35">
      <c r="A45" s="3" t="s">
        <v>16</v>
      </c>
      <c r="B45" s="47">
        <f>IF(ISERROR(((1-E31)/B37)+E31),"",((1-E31)/B37)+E31)</f>
        <v>0.85900625085478499</v>
      </c>
      <c r="C45" s="48">
        <f>IF(ISERROR(B45*B$22),"",B45*B$22)</f>
        <v>104430467.74427375</v>
      </c>
      <c r="D45" s="49">
        <f>IF(ISERROR(ROUND(C45/B19/12,2)),"",ROUND(C45/B19/12,2))</f>
        <v>58.43</v>
      </c>
      <c r="E45" s="36">
        <f>IF(ISERROR(D45*12*B19),"",D45*12*B19)</f>
        <v>104428754.60433751</v>
      </c>
    </row>
    <row r="46" spans="1:5" x14ac:dyDescent="0.35">
      <c r="A46" s="37" t="s">
        <v>17</v>
      </c>
      <c r="B46" s="50">
        <f>IF(ISERROR(1-B45),"",1-B45)</f>
        <v>0.14099374914521501</v>
      </c>
      <c r="C46" s="51">
        <f>IF(ISERROR(B46*B$22),"",B46*B$22)</f>
        <v>17140786.993810479</v>
      </c>
      <c r="D46" s="52">
        <f>IF(ISERROR(ROUND(C46/B20,4)),"",ROUND(C46/B20,4))</f>
        <v>3.1099999999999999E-2</v>
      </c>
      <c r="E46" s="53">
        <f>IF(ISERROR(D46*B20),"",D46*B20)</f>
        <v>17146264.26281124</v>
      </c>
    </row>
    <row r="47" spans="1:5" ht="15" thickBot="1" x14ac:dyDescent="0.4">
      <c r="A47" s="40" t="s">
        <v>18</v>
      </c>
      <c r="B47" s="54" t="s">
        <v>19</v>
      </c>
      <c r="C47" s="26">
        <f>IF(ISERROR(SUM(C45:C46)),"",SUM(C45:C46))</f>
        <v>121571254.73808423</v>
      </c>
      <c r="D47" s="42" t="s">
        <v>19</v>
      </c>
      <c r="E47" s="55">
        <f>IF(ISERROR(E45+E46),"",E45+E46)</f>
        <v>121575018.86714876</v>
      </c>
    </row>
    <row r="48" spans="1:5" ht="15" thickBot="1" x14ac:dyDescent="0.4"/>
    <row r="49" spans="1:6" ht="15.5" x14ac:dyDescent="0.35">
      <c r="A49" s="65" t="s">
        <v>29</v>
      </c>
      <c r="B49" s="66"/>
    </row>
    <row r="50" spans="1:6" x14ac:dyDescent="0.35">
      <c r="A50" s="3" t="s">
        <v>30</v>
      </c>
      <c r="B50" s="36">
        <f>IF(ISERROR(D45-C40),"",D45-C40)</f>
        <v>4.7899999999999991</v>
      </c>
    </row>
    <row r="51" spans="1:6" x14ac:dyDescent="0.35">
      <c r="A51" s="67" t="s">
        <v>31</v>
      </c>
      <c r="B51" s="56">
        <f>IF(ISERROR((D45*12*B19)+(D46*B20)-B22),"",(D45*12*B19)+(D46*B20)-B22)</f>
        <v>3764.1290645301342</v>
      </c>
    </row>
    <row r="52" spans="1:6" ht="15" thickBot="1" x14ac:dyDescent="0.4">
      <c r="A52" s="68"/>
      <c r="B52" s="57">
        <f>IF(ISERROR(B51/B22), "", B51/B22)</f>
        <v>3.0962327999654658E-5</v>
      </c>
    </row>
    <row r="54" spans="1:6" x14ac:dyDescent="0.35">
      <c r="A54" s="58"/>
      <c r="B54" s="2" t="s">
        <v>32</v>
      </c>
      <c r="C54" s="59"/>
    </row>
    <row r="56" spans="1:6" ht="32.5" customHeight="1" x14ac:dyDescent="0.35">
      <c r="A56" s="60">
        <v>1</v>
      </c>
      <c r="B56" s="69" t="s">
        <v>33</v>
      </c>
      <c r="C56" s="70"/>
      <c r="D56" s="70"/>
      <c r="E56" s="70"/>
      <c r="F56" s="70"/>
    </row>
    <row r="57" spans="1:6" ht="32.5" customHeight="1" x14ac:dyDescent="0.35">
      <c r="A57" s="58"/>
      <c r="B57" s="70"/>
      <c r="C57" s="70"/>
      <c r="D57" s="70"/>
      <c r="E57" s="70"/>
      <c r="F57" s="70"/>
    </row>
    <row r="59" spans="1:6" ht="20.149999999999999" customHeight="1" x14ac:dyDescent="0.35">
      <c r="A59" s="61">
        <v>2</v>
      </c>
      <c r="B59" s="62" t="s">
        <v>34</v>
      </c>
      <c r="C59" s="62"/>
      <c r="D59" s="62"/>
      <c r="E59" s="62"/>
      <c r="F59" s="62"/>
    </row>
    <row r="60" spans="1:6" ht="20.149999999999999" customHeight="1" x14ac:dyDescent="0.35">
      <c r="A60" s="58"/>
      <c r="B60" s="62"/>
      <c r="C60" s="62"/>
      <c r="D60" s="62"/>
      <c r="E60" s="62"/>
      <c r="F60" s="62"/>
    </row>
    <row r="61" spans="1:6" ht="20.149999999999999" customHeight="1" x14ac:dyDescent="0.35">
      <c r="A61" s="58"/>
      <c r="B61" s="62"/>
      <c r="C61" s="62"/>
      <c r="D61" s="62"/>
      <c r="E61" s="62"/>
      <c r="F61" s="62"/>
    </row>
    <row r="62" spans="1:6" ht="20.149999999999999" customHeight="1" x14ac:dyDescent="0.35">
      <c r="A62" s="58"/>
      <c r="B62" s="62"/>
      <c r="C62" s="62"/>
      <c r="D62" s="62"/>
      <c r="E62" s="62"/>
      <c r="F62" s="62"/>
    </row>
    <row r="64" spans="1:6" ht="15.5" x14ac:dyDescent="0.35">
      <c r="A64" s="61">
        <v>3</v>
      </c>
      <c r="B64" s="62" t="s">
        <v>35</v>
      </c>
      <c r="C64" s="62"/>
      <c r="D64" s="62"/>
      <c r="E64" s="62"/>
      <c r="F64" s="62"/>
    </row>
    <row r="65" spans="1:6" ht="31" customHeight="1" x14ac:dyDescent="0.35">
      <c r="A65" s="58"/>
      <c r="B65" s="62"/>
      <c r="C65" s="62"/>
      <c r="D65" s="62"/>
      <c r="E65" s="62"/>
      <c r="F65" s="62"/>
    </row>
  </sheetData>
  <mergeCells count="7">
    <mergeCell ref="B64:F65"/>
    <mergeCell ref="A18:B18"/>
    <mergeCell ref="A24:B24"/>
    <mergeCell ref="A49:B49"/>
    <mergeCell ref="A51:A52"/>
    <mergeCell ref="B56:F57"/>
    <mergeCell ref="B59:F62"/>
  </mergeCells>
  <printOptions horizontalCentered="1"/>
  <pageMargins left="0.7" right="0.7" top="0.75" bottom="0.75" header="0.3" footer="0.3"/>
  <pageSetup scale="61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4862BE6AB6E2104F9D4919B5D6ED2EBE" ma:contentTypeVersion="30" ma:contentTypeDescription="Meta data that will be applied to all documents added to the proceeding document folder" ma:contentTypeScope="" ma:versionID="685417c60757e1efc6503e5b5978fbae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xmlns:ns6="95f47813-6223-4a6f-8345-4f354f0b8e15" targetNamespace="http://schemas.microsoft.com/office/2006/metadata/properties" ma:root="true" ma:fieldsID="dff22d5b0d7fdf0ed5fccee9bfbd50ce" ns2:_="" ns3:_="" ns4:_="" ns5:_="" ns6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import namespace="95f47813-6223-4a6f-8345-4f354f0b8e15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/>
                <xsd:element ref="ns2:Document_x0020_Type"/>
                <xsd:element ref="ns2:Issue_x0020_Date"/>
                <xsd:element ref="ns2:Jurisdiction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  <xsd:element ref="ns6:Witness" minOccurs="0"/>
                <xsd:element ref="ns6:Draft_x0020_Ready" minOccurs="0"/>
                <xsd:element ref="ns6:RA_x0020_Approved" minOccurs="0"/>
                <xsd:element ref="ns6:Dir_Approved" minOccurs="0"/>
                <xsd:element ref="ns6:Dir_x0020_Approved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ma:displayName="Document Type" ma:default="Correspondence" ma:description="Please choose the type of document being submitted." ma:format="Dropdown" ma:internalName="Document_x0020_Type" ma:readOnly="fals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ma:displayName="Issue Date" ma:description="Date the document was issued." ma:format="DateOnly" ma:internalName="Issue_x0020_Date">
      <xsd:simpleType>
        <xsd:restriction base="dms:DateTime"/>
      </xsd:simpleType>
    </xsd:element>
    <xsd:element name="Jurisdiction" ma:index="13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 ma:readOnly="false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  <xsd:element name="_dlc_DocId" ma:index="2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Henry Andre" ma:format="Dropdown" ma:internalName="RA_x0020_Contact">
      <xsd:simpleType>
        <xsd:union memberTypes="dms:Text">
          <xsd:simpleType>
            <xsd:restriction base="dms:Choice">
              <xsd:enumeration value="Henry Andre"/>
              <xsd:enumeration value="Kathleen Burke"/>
              <xsd:enumeration value="Frank D'Andrea"/>
              <xsd:enumeration value="Joanne Richardson"/>
              <xsd:enumeration value="Jeffrey Smith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47813-6223-4a6f-8345-4f354f0b8e15" elementFormDefault="qualified">
    <xsd:import namespace="http://schemas.microsoft.com/office/2006/documentManagement/types"/>
    <xsd:import namespace="http://schemas.microsoft.com/office/infopath/2007/PartnerControls"/>
    <xsd:element name="Witness" ma:index="18" nillable="true" ma:displayName="Witness" ma:internalName="Witness">
      <xsd:simpleType>
        <xsd:restriction base="dms:Text">
          <xsd:maxLength value="255"/>
        </xsd:restriction>
      </xsd:simpleType>
    </xsd:element>
    <xsd:element name="Draft_x0020_Ready" ma:index="19" nillable="true" ma:displayName="Draft Ready" ma:default="0" ma:internalName="Draft_x0020_Ready">
      <xsd:simpleType>
        <xsd:restriction base="dms:Boolean"/>
      </xsd:simpleType>
    </xsd:element>
    <xsd:element name="RA_x0020_Approved" ma:index="20" nillable="true" ma:displayName="RA Approved" ma:default="0" ma:internalName="RA_x0020_Approved">
      <xsd:simpleType>
        <xsd:restriction base="dms:Boolean"/>
      </xsd:simpleType>
    </xsd:element>
    <xsd:element name="Dir_Approved" ma:index="21" nillable="true" ma:displayName="Dir_Approved" ma:default="0" ma:internalName="Dir_Approved">
      <xsd:simpleType>
        <xsd:restriction base="dms:Boolean"/>
      </xsd:simpleType>
    </xsd:element>
    <xsd:element name="Dir_x0020_Approved" ma:index="23" nillable="true" ma:displayName="Dir Approved" ma:default="0" ma:internalName="Dir_x0020_Approved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2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>EB-2021-0032</Case_x0020_Number_x002f_Docket_x0020_Number>
    <Issue_x0020_Date xmlns="f9175001-c430-4d57-adde-c1c10539e919">2021-12-02T05:00:00+00:00</Issue_x0020_Date>
    <Authoring_x0020_Party xmlns="ea909525-6dd5-47d7-9eed-71e77e5cedc6">Hydro One Networks - HONI</Authoring_x0020_Party>
    <Applicant xmlns="f9175001-c430-4d57-adde-c1c10539e919">
      <Value>Hydro One Networks</Value>
    </Applicant>
    <Jurisdiction xmlns="f9175001-c430-4d57-adde-c1c10539e919">Canada</Jurisdiction>
    <Draft_x0020_Ready xmlns="95f47813-6223-4a6f-8345-4f354f0b8e15">false</Draft_x0020_Ready>
    <RA_x0020_Approved xmlns="95f47813-6223-4a6f-8345-4f354f0b8e15">false</RA_x0020_Approved>
    <Case_x0020_Type xmlns="f9175001-c430-4d57-adde-c1c10539e919">Electricity</Case_x0020_Type>
    <Dir_x0020_Approved xmlns="95f47813-6223-4a6f-8345-4f354f0b8e15">false</Dir_x0020_Approved>
    <Document_x0020_Type xmlns="f9175001-c430-4d57-adde-c1c10539e919">Correspondence</Document_x0020_Type>
    <RA_x0020_Contact xmlns="31a38067-a042-4e0e-9037-517587b10700">Kathleen Burke</RA_x0020_Contact>
    <Hydro_x0020_One_x0020_Data_x0020_Classification xmlns="f0af1d65-dfd0-4b99-b523-def3a954563f">Internal Use</Hydro_x0020_One_x0020_Data_x0020_Classification>
    <Witness xmlns="95f47813-6223-4a6f-8345-4f354f0b8e15" xsi:nil="true"/>
    <Dir_Approved xmlns="95f47813-6223-4a6f-8345-4f354f0b8e15">false</Dir_Approved>
    <_dlc_DocId xmlns="f0af1d65-dfd0-4b99-b523-def3a954563f">PMCN44DTZYCH-1935566727-2799</_dlc_DocId>
    <_dlc_DocIdUrl xmlns="f0af1d65-dfd0-4b99-b523-def3a954563f">
      <Url>https://teams.hydroone.com/sites/ra/ra/_layouts/DocIdRedir.aspx?ID=PMCN44DTZYCH-1935566727-2799</Url>
      <Description>PMCN44DTZYCH-1935566727-2799</Description>
    </_dlc_DocIdUrl>
  </documentManagement>
</p:properties>
</file>

<file path=customXml/itemProps1.xml><?xml version="1.0" encoding="utf-8"?>
<ds:datastoreItem xmlns:ds="http://schemas.openxmlformats.org/officeDocument/2006/customXml" ds:itemID="{C5FBCDBA-2FE5-4548-94A1-234BF4328F98}"/>
</file>

<file path=customXml/itemProps2.xml><?xml version="1.0" encoding="utf-8"?>
<ds:datastoreItem xmlns:ds="http://schemas.openxmlformats.org/officeDocument/2006/customXml" ds:itemID="{6D4756B8-9BCA-4055-8340-E5E02E3FDA02}"/>
</file>

<file path=customXml/itemProps3.xml><?xml version="1.0" encoding="utf-8"?>
<ds:datastoreItem xmlns:ds="http://schemas.openxmlformats.org/officeDocument/2006/customXml" ds:itemID="{E42BCAE5-B8E4-41DE-813C-B567E89EAA02}"/>
</file>

<file path=customXml/itemProps4.xml><?xml version="1.0" encoding="utf-8"?>
<ds:datastoreItem xmlns:ds="http://schemas.openxmlformats.org/officeDocument/2006/customXml" ds:itemID="{A6125811-4A32-456E-949F-90587CB40F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R1_2022</vt:lpstr>
      <vt:lpstr>R2_2022</vt:lpstr>
      <vt:lpstr>Seasonal_2022</vt:lpstr>
      <vt:lpstr>'R1_2022'!Print_Area</vt:lpstr>
      <vt:lpstr>'R2_2022'!Print_Area</vt:lpstr>
      <vt:lpstr>Seasonal_2022!Print_Area</vt:lpstr>
    </vt:vector>
  </TitlesOfParts>
  <Company>Hydro One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Exhibit 2.2 - 2022 RRWF for Move to All Fixed Residential Distribution Rates (updated)</dc:title>
  <dc:creator>KIM Susan</dc:creator>
  <cp:lastModifiedBy>AUBIN Danielle</cp:lastModifiedBy>
  <cp:lastPrinted>2021-12-02T17:16:25Z</cp:lastPrinted>
  <dcterms:created xsi:type="dcterms:W3CDTF">2021-07-29T15:55:47Z</dcterms:created>
  <dcterms:modified xsi:type="dcterms:W3CDTF">2021-12-02T18:36:06Z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0x01010061EC7F66509FFD4DA0B1B261A86BE773004862BE6AB6E2104F9D4919B5D6ED2EBE</vt:lpwstr>
  </property>
  <property fmtid="{D5CDD505-2E9C-101B-9397-08002B2CF9AE}" pid="3" name="_dlc_DocIdItemGuid">
    <vt:lpwstr>b350537c-be09-4c0e-a392-50820788ce1c</vt:lpwstr>
  </property>
</Properties>
</file>