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hydroone.com/sites/ra/ra/2021 B/EB-2021-0032 - HONI Dx Rates 2022 Annual Update/Working Folder/Inflation Update Submission/"/>
    </mc:Choice>
  </mc:AlternateContent>
  <bookViews>
    <workbookView xWindow="120" yWindow="110" windowWidth="23140" windowHeight="9850"/>
  </bookViews>
  <sheets>
    <sheet name="Rev_Reconciliation" sheetId="5" r:id="rId1"/>
  </sheets>
  <externalReferences>
    <externalReference r:id="rId2"/>
    <externalReference r:id="rId3"/>
  </externalReferences>
  <definedNames>
    <definedName name="_xlnm.Print_Area" localSheetId="0">Rev_Reconciliation!$A$9:$N$45</definedName>
  </definedNames>
  <calcPr calcId="162913"/>
</workbook>
</file>

<file path=xl/calcChain.xml><?xml version="1.0" encoding="utf-8"?>
<calcChain xmlns="http://schemas.openxmlformats.org/spreadsheetml/2006/main">
  <c r="H34" i="5" l="1"/>
  <c r="E34" i="5"/>
  <c r="H33" i="5"/>
  <c r="E33" i="5"/>
  <c r="H32" i="5"/>
  <c r="E32" i="5"/>
  <c r="H31" i="5"/>
  <c r="E31" i="5"/>
  <c r="H30" i="5"/>
  <c r="E30" i="5"/>
  <c r="F29" i="5"/>
  <c r="F28" i="5"/>
  <c r="C29" i="5"/>
  <c r="C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H26" i="5"/>
  <c r="F26" i="5"/>
  <c r="E26" i="5"/>
  <c r="D26" i="5"/>
  <c r="C26" i="5"/>
  <c r="G25" i="5"/>
  <c r="F25" i="5"/>
  <c r="E25" i="5"/>
  <c r="D25" i="5"/>
  <c r="C25" i="5"/>
  <c r="G24" i="5"/>
  <c r="F24" i="5"/>
  <c r="E24" i="5"/>
  <c r="D24" i="5"/>
  <c r="C24" i="5"/>
  <c r="G23" i="5"/>
  <c r="F23" i="5"/>
  <c r="E23" i="5"/>
  <c r="D23" i="5"/>
  <c r="C23" i="5"/>
  <c r="H22" i="5"/>
  <c r="F22" i="5"/>
  <c r="E22" i="5"/>
  <c r="D22" i="5"/>
  <c r="C22" i="5"/>
  <c r="G21" i="5"/>
  <c r="F21" i="5"/>
  <c r="E21" i="5"/>
  <c r="D21" i="5"/>
  <c r="C21" i="5"/>
  <c r="H20" i="5"/>
  <c r="F20" i="5"/>
  <c r="E20" i="5"/>
  <c r="D20" i="5"/>
  <c r="C20" i="5"/>
  <c r="G19" i="5"/>
  <c r="F19" i="5"/>
  <c r="E19" i="5"/>
  <c r="D19" i="5"/>
  <c r="C19" i="5"/>
  <c r="G18" i="5"/>
  <c r="F18" i="5"/>
  <c r="E18" i="5"/>
  <c r="D18" i="5"/>
  <c r="C18" i="5"/>
  <c r="G17" i="5"/>
  <c r="F17" i="5"/>
  <c r="E17" i="5"/>
  <c r="D17" i="5"/>
  <c r="C17" i="5"/>
  <c r="G16" i="5"/>
  <c r="F16" i="5"/>
  <c r="E16" i="5"/>
  <c r="D16" i="5"/>
  <c r="C16" i="5"/>
  <c r="G15" i="5"/>
  <c r="F15" i="5"/>
  <c r="E15" i="5"/>
  <c r="D15" i="5"/>
  <c r="C15" i="5"/>
  <c r="M27" i="5" l="1"/>
  <c r="I15" i="5" l="1"/>
  <c r="K36" i="5"/>
  <c r="I32" i="5"/>
  <c r="L36" i="5" l="1"/>
  <c r="M36" i="5" s="1"/>
  <c r="M26" i="5"/>
  <c r="M25" i="5"/>
  <c r="M24" i="5"/>
  <c r="M23" i="5"/>
  <c r="M22" i="5"/>
  <c r="M21" i="5"/>
  <c r="M20" i="5"/>
  <c r="M19" i="5"/>
  <c r="M18" i="5"/>
  <c r="M17" i="5"/>
  <c r="M16" i="5"/>
  <c r="I20" i="5" l="1"/>
  <c r="N20" i="5" s="1"/>
  <c r="I26" i="5"/>
  <c r="N26" i="5" s="1"/>
  <c r="I17" i="5"/>
  <c r="N17" i="5" s="1"/>
  <c r="I18" i="5"/>
  <c r="N18" i="5" s="1"/>
  <c r="I21" i="5"/>
  <c r="N21" i="5" s="1"/>
  <c r="I16" i="5"/>
  <c r="N16" i="5" s="1"/>
  <c r="I25" i="5"/>
  <c r="N25" i="5" s="1"/>
  <c r="M15" i="5"/>
  <c r="N15" i="5" s="1"/>
  <c r="I19" i="5"/>
  <c r="N19" i="5" s="1"/>
  <c r="I24" i="5"/>
  <c r="N24" i="5" s="1"/>
  <c r="I22" i="5"/>
  <c r="N22" i="5" s="1"/>
  <c r="I23" i="5"/>
  <c r="N23" i="5" s="1"/>
  <c r="I29" i="5" l="1"/>
  <c r="I28" i="5"/>
  <c r="I31" i="5" l="1"/>
  <c r="I34" i="5"/>
  <c r="I33" i="5" l="1"/>
  <c r="I30" i="5" l="1"/>
  <c r="I27" i="5" s="1"/>
  <c r="N27" i="5" l="1"/>
  <c r="I36" i="5"/>
  <c r="N36" i="5" s="1"/>
</calcChain>
</file>

<file path=xl/sharedStrings.xml><?xml version="1.0" encoding="utf-8"?>
<sst xmlns="http://schemas.openxmlformats.org/spreadsheetml/2006/main" count="69" uniqueCount="54">
  <si>
    <t>Rate Class</t>
  </si>
  <si>
    <t>Customers/ Connections</t>
  </si>
  <si>
    <t>Number of Customers/Connections (Average)</t>
  </si>
  <si>
    <t>Test Year Consumption</t>
  </si>
  <si>
    <t>Draft Rates</t>
  </si>
  <si>
    <t>Revenues at Draft Rates</t>
  </si>
  <si>
    <t>Class Specific Revenue Requirement</t>
  </si>
  <si>
    <t>Transformer Allowance Credit</t>
  </si>
  <si>
    <t>Total</t>
  </si>
  <si>
    <t>kWh</t>
  </si>
  <si>
    <t>kW</t>
  </si>
  <si>
    <t>Monthly Service Charge</t>
  </si>
  <si>
    <t>Volumetric</t>
  </si>
  <si>
    <t>Residential – Urban [UR]</t>
  </si>
  <si>
    <t>Customers</t>
  </si>
  <si>
    <t>UR</t>
  </si>
  <si>
    <t>Residential – Medium Density [R1]</t>
  </si>
  <si>
    <t>R1</t>
  </si>
  <si>
    <t>Residential – Low Density [R2]</t>
  </si>
  <si>
    <t>R2</t>
  </si>
  <si>
    <t>Seasonal Residential</t>
  </si>
  <si>
    <t>Seasonal</t>
  </si>
  <si>
    <t>General Service Energy Billed (less than 50 kW) [GSe]</t>
  </si>
  <si>
    <t>GSe</t>
  </si>
  <si>
    <t xml:space="preserve">General Service Demand Billed (50 kW and above) [GSd] </t>
  </si>
  <si>
    <t>GSd</t>
  </si>
  <si>
    <t>Urban General Service Energy Billed (less than 50 kW) [UGe]</t>
  </si>
  <si>
    <t>UGe</t>
  </si>
  <si>
    <t>Urban General Service Demand Billed (50 kW and above) [UGd]</t>
  </si>
  <si>
    <t>UGd</t>
  </si>
  <si>
    <t>Street Lighting</t>
  </si>
  <si>
    <t>St Lgt</t>
  </si>
  <si>
    <t>Sentinel Lighting</t>
  </si>
  <si>
    <t>Sen Lgt</t>
  </si>
  <si>
    <t>Unmetered Scattered Load [USL]</t>
  </si>
  <si>
    <t>USL</t>
  </si>
  <si>
    <t>Distributed Generation [DGen]</t>
  </si>
  <si>
    <t>DGen</t>
  </si>
  <si>
    <t>Sub-Transmission [ST]</t>
  </si>
  <si>
    <t>ST</t>
  </si>
  <si>
    <t>Note</t>
  </si>
  <si>
    <t>2       Rates should be entered with the number of decimal places that will show on the Tariff of Rates and Charges.</t>
  </si>
  <si>
    <t xml:space="preserve">Service Charge </t>
  </si>
  <si>
    <t>Meter Charge</t>
  </si>
  <si>
    <t>Common Line</t>
  </si>
  <si>
    <t>Specific ST Line*</t>
  </si>
  <si>
    <t>HVDS-high</t>
  </si>
  <si>
    <t>HVDS-low</t>
  </si>
  <si>
    <t>LVDS-low</t>
  </si>
  <si>
    <t>Kilometers</t>
  </si>
  <si>
    <t>Difference (Dx Revenue at Draft Rates - Revenue Requirement)</t>
  </si>
  <si>
    <t>3.       Total volumetric rates for demand-billed classes, as calculated in Exhibit 2.0.</t>
  </si>
  <si>
    <t>1       The class specific revenue requirements must be the amounts used in the final rate design process.  The total should equate to the rates revenue requirement.</t>
  </si>
  <si>
    <t>2022 Revenue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</si>
</sst>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-&quot;$&quot;* #,##0_-;\-&quot;$&quot;* #,##0_-;_-&quot;$&quot;* &quot;-&quot;??_-;_-@_-"/>
    <numFmt numFmtId="168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61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0" borderId="0" xfId="3" applyFont="1" applyFill="1" applyAlignment="1">
      <alignment horizontal="right" vertical="top"/>
    </xf>
    <xf numFmtId="0" fontId="5" fillId="0" borderId="0" xfId="0" applyFont="1" applyFill="1"/>
    <xf numFmtId="0" fontId="4" fillId="0" borderId="1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164" fontId="4" fillId="0" borderId="0" xfId="0" applyNumberFormat="1" applyFont="1" applyFill="1" applyAlignment="1">
      <alignment horizontal="right" vertical="top"/>
    </xf>
    <xf numFmtId="0" fontId="5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3" borderId="12" xfId="0" applyFill="1" applyBorder="1" applyAlignment="1">
      <alignment wrapText="1"/>
    </xf>
    <xf numFmtId="0" fontId="0" fillId="3" borderId="12" xfId="0" applyFill="1" applyBorder="1" applyAlignment="1">
      <alignment vertical="center"/>
    </xf>
    <xf numFmtId="165" fontId="1" fillId="3" borderId="12" xfId="1" applyNumberFormat="1" applyFill="1" applyBorder="1"/>
    <xf numFmtId="44" fontId="1" fillId="3" borderId="12" xfId="2" applyFill="1" applyBorder="1"/>
    <xf numFmtId="166" fontId="1" fillId="3" borderId="12" xfId="2" applyNumberFormat="1" applyFill="1" applyBorder="1"/>
    <xf numFmtId="167" fontId="1" fillId="2" borderId="12" xfId="2" applyNumberFormat="1" applyFill="1" applyBorder="1"/>
    <xf numFmtId="167" fontId="1" fillId="3" borderId="12" xfId="2" applyNumberFormat="1" applyFill="1" applyBorder="1"/>
    <xf numFmtId="167" fontId="1" fillId="2" borderId="13" xfId="2" applyNumberFormat="1" applyFill="1" applyBorder="1"/>
    <xf numFmtId="168" fontId="0" fillId="2" borderId="12" xfId="0" applyNumberFormat="1" applyFill="1" applyBorder="1"/>
    <xf numFmtId="0" fontId="0" fillId="2" borderId="14" xfId="0" applyFill="1" applyBorder="1"/>
    <xf numFmtId="0" fontId="2" fillId="2" borderId="9" xfId="0" applyFont="1" applyFill="1" applyBorder="1"/>
    <xf numFmtId="0" fontId="0" fillId="2" borderId="9" xfId="0" applyFill="1" applyBorder="1"/>
    <xf numFmtId="0" fontId="0" fillId="2" borderId="10" xfId="0" applyFill="1" applyBorder="1"/>
    <xf numFmtId="167" fontId="0" fillId="2" borderId="9" xfId="0" applyNumberFormat="1" applyFill="1" applyBorder="1"/>
    <xf numFmtId="167" fontId="0" fillId="2" borderId="10" xfId="0" applyNumberFormat="1" applyFill="1" applyBorder="1"/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65" fontId="0" fillId="2" borderId="12" xfId="1" applyNumberFormat="1" applyFont="1" applyFill="1" applyBorder="1"/>
    <xf numFmtId="165" fontId="0" fillId="3" borderId="12" xfId="1" applyNumberFormat="1" applyFont="1" applyFill="1" applyBorder="1"/>
    <xf numFmtId="0" fontId="0" fillId="3" borderId="0" xfId="0" applyFill="1"/>
    <xf numFmtId="0" fontId="7" fillId="3" borderId="12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vertical="center"/>
    </xf>
    <xf numFmtId="165" fontId="7" fillId="3" borderId="12" xfId="1" applyNumberFormat="1" applyFont="1" applyFill="1" applyBorder="1"/>
    <xf numFmtId="44" fontId="7" fillId="3" borderId="12" xfId="2" applyNumberFormat="1" applyFont="1" applyFill="1" applyBorder="1"/>
    <xf numFmtId="166" fontId="7" fillId="3" borderId="12" xfId="2" applyNumberFormat="1" applyFont="1" applyFill="1" applyBorder="1"/>
    <xf numFmtId="167" fontId="7" fillId="3" borderId="12" xfId="2" applyNumberFormat="1" applyFont="1" applyFill="1" applyBorder="1"/>
    <xf numFmtId="44" fontId="7" fillId="3" borderId="12" xfId="2" applyFont="1" applyFill="1" applyBorder="1"/>
    <xf numFmtId="0" fontId="3" fillId="2" borderId="0" xfId="0" applyFont="1" applyFill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Affairs/RAinternal/Dist%20Pric/2018-2022%20DX%20Rates/2022/Rate%20Design_2022_v48_Update_inflation_202111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Affairs/RAinternal/Dist%20Pric/2018-2022%20DX%20Rates/2022/ST_Rate_Model_2022_v48_Updated_Inflation_20211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Design"/>
      <sheetName val="2022 Rev at 2021 Rate"/>
    </sheetNames>
    <sheetDataSet>
      <sheetData sheetId="0">
        <row r="8">
          <cell r="C8">
            <v>237937.87268127789</v>
          </cell>
          <cell r="D8">
            <v>1937.0948007178486</v>
          </cell>
          <cell r="E8"/>
          <cell r="U8">
            <v>38.029402744721246</v>
          </cell>
          <cell r="V8">
            <v>108583622.2610223</v>
          </cell>
          <cell r="W8"/>
          <cell r="X8"/>
        </row>
        <row r="9">
          <cell r="C9">
            <v>462873.23423864075</v>
          </cell>
          <cell r="D9">
            <v>4619.6834204751331</v>
          </cell>
          <cell r="E9"/>
          <cell r="U9">
            <v>56.059144191076548</v>
          </cell>
          <cell r="V9">
            <v>311379328.56448698</v>
          </cell>
          <cell r="W9">
            <v>45975735.899537444</v>
          </cell>
          <cell r="X9">
            <v>0.99521399444312697</v>
          </cell>
        </row>
        <row r="10">
          <cell r="C10">
            <v>335422.10128845851</v>
          </cell>
          <cell r="D10">
            <v>4170.7529999605858</v>
          </cell>
          <cell r="E10"/>
          <cell r="U10">
            <v>128.53281783141898</v>
          </cell>
          <cell r="V10">
            <v>517352974.09849441</v>
          </cell>
          <cell r="W10">
            <v>66781531.192125671</v>
          </cell>
          <cell r="X10">
            <v>1.6011864330675245</v>
          </cell>
        </row>
        <row r="11">
          <cell r="C11">
            <v>148937.12505610348</v>
          </cell>
          <cell r="D11">
            <v>551.32682517077944</v>
          </cell>
          <cell r="E11"/>
          <cell r="U11">
            <v>58.430958536438105</v>
          </cell>
          <cell r="V11">
            <v>104430467.74427375</v>
          </cell>
          <cell r="W11">
            <v>17140786.993810479</v>
          </cell>
          <cell r="X11">
            <v>3.1090065295663663</v>
          </cell>
        </row>
        <row r="12">
          <cell r="C12">
            <v>87504.99019608488</v>
          </cell>
          <cell r="D12">
            <v>2080.542596834774</v>
          </cell>
          <cell r="E12"/>
          <cell r="U12">
            <v>34.127619043381131</v>
          </cell>
          <cell r="V12">
            <v>35836043.637681425</v>
          </cell>
          <cell r="W12">
            <v>141471743.09782583</v>
          </cell>
          <cell r="X12">
            <v>6.7997523008206304</v>
          </cell>
        </row>
        <row r="13">
          <cell r="C13">
            <v>5411.9752252856124</v>
          </cell>
          <cell r="D13">
            <v>2391.1756522395945</v>
          </cell>
          <cell r="E13">
            <v>7704261.259366666</v>
          </cell>
          <cell r="U13">
            <v>113.66504114451479</v>
          </cell>
          <cell r="V13">
            <v>7381828.6398622058</v>
          </cell>
          <cell r="W13">
            <v>148758162.23358509</v>
          </cell>
          <cell r="Y13">
            <v>19.308556294443974</v>
          </cell>
        </row>
        <row r="14">
          <cell r="C14">
            <v>18342.291902820409</v>
          </cell>
          <cell r="D14">
            <v>589.37045102496984</v>
          </cell>
          <cell r="E14"/>
          <cell r="U14">
            <v>26.954880319889206</v>
          </cell>
          <cell r="V14">
            <v>5932971.3963959636</v>
          </cell>
          <cell r="W14">
            <v>19089126.267765161</v>
          </cell>
          <cell r="X14">
            <v>3.2389011418145244</v>
          </cell>
        </row>
        <row r="15">
          <cell r="C15">
            <v>1765.8337022400708</v>
          </cell>
          <cell r="D15">
            <v>1015.8366154437674</v>
          </cell>
          <cell r="E15">
            <v>2567243.8350889739</v>
          </cell>
          <cell r="U15">
            <v>104.78356618422578</v>
          </cell>
          <cell r="V15">
            <v>2220364.2313081068</v>
          </cell>
          <cell r="W15">
            <v>28513584.71798281</v>
          </cell>
          <cell r="Y15">
            <v>11.106691280454319</v>
          </cell>
        </row>
        <row r="16">
          <cell r="C16">
            <v>5617.2034316135223</v>
          </cell>
          <cell r="D16">
            <v>100.39999000262755</v>
          </cell>
          <cell r="E16"/>
          <cell r="U16">
            <v>3.7052904919831593</v>
          </cell>
          <cell r="V16">
            <v>249760.44560031311</v>
          </cell>
          <cell r="W16">
            <v>11380860.363763932</v>
          </cell>
          <cell r="X16">
            <v>11.335519419340665</v>
          </cell>
        </row>
        <row r="17">
          <cell r="C17">
            <v>22037.213492455179</v>
          </cell>
          <cell r="D17">
            <v>13.117380232425814</v>
          </cell>
          <cell r="E17"/>
          <cell r="U17">
            <v>3.2000764240566753</v>
          </cell>
          <cell r="V17">
            <v>846249.20818931388</v>
          </cell>
          <cell r="W17">
            <v>2278874.9707348207</v>
          </cell>
          <cell r="X17">
            <v>17.372942846480139</v>
          </cell>
        </row>
        <row r="18">
          <cell r="C18">
            <v>5622.6494375866796</v>
          </cell>
          <cell r="D18">
            <v>30.119891197120648</v>
          </cell>
          <cell r="E18"/>
          <cell r="U18">
            <v>39.803500975640915</v>
          </cell>
          <cell r="V18">
            <v>2685613.5884960187</v>
          </cell>
          <cell r="W18">
            <v>798664.74455637136</v>
          </cell>
          <cell r="X18">
            <v>2.6516189561558603</v>
          </cell>
        </row>
        <row r="19">
          <cell r="C19">
            <v>1562.4003119990884</v>
          </cell>
          <cell r="D19">
            <v>30.561772165892435</v>
          </cell>
          <cell r="E19">
            <v>222751.30752251559</v>
          </cell>
          <cell r="U19">
            <v>199.35523047987928</v>
          </cell>
          <cell r="V19">
            <v>3737672.0916049629</v>
          </cell>
          <cell r="W19">
            <v>2437756.245570112</v>
          </cell>
          <cell r="Y19">
            <v>10.943847076290247</v>
          </cell>
        </row>
        <row r="20">
          <cell r="V20">
            <v>11588777.438831881</v>
          </cell>
          <cell r="W20">
            <v>50349428.831774957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27 Load Forecast Update"/>
      <sheetName val="input_CA_Extract"/>
      <sheetName val="ActualInputs_ScaleUp"/>
      <sheetName val="Charge_dets_SUMMARY"/>
      <sheetName val="Fixed"/>
      <sheetName val="HVDS High"/>
      <sheetName val="LVDS Low"/>
      <sheetName val="Specific Line"/>
      <sheetName val="Rate Calc"/>
      <sheetName val="Exhibit G1-4-4"/>
      <sheetName val="Exhibit G-7-1"/>
      <sheetName val="Sheet1"/>
      <sheetName val="DRO_EXHIBIT3.1.1."/>
      <sheetName val="Sheet2"/>
    </sheetNames>
    <sheetDataSet>
      <sheetData sheetId="0"/>
      <sheetData sheetId="1"/>
      <sheetData sheetId="2"/>
      <sheetData sheetId="3">
        <row r="5">
          <cell r="D5">
            <v>818.45985844444726</v>
          </cell>
        </row>
        <row r="6">
          <cell r="D6">
            <v>602.60084641396577</v>
          </cell>
        </row>
      </sheetData>
      <sheetData sheetId="4"/>
      <sheetData sheetId="5"/>
      <sheetData sheetId="6"/>
      <sheetData sheetId="7"/>
      <sheetData sheetId="8">
        <row r="23">
          <cell r="B23">
            <v>956658.50413423567</v>
          </cell>
          <cell r="C23">
            <v>2.4058000000000002</v>
          </cell>
        </row>
        <row r="24">
          <cell r="B24">
            <v>37909.786857528758</v>
          </cell>
          <cell r="C24">
            <v>4.0945999999999998</v>
          </cell>
        </row>
        <row r="25">
          <cell r="B25">
            <v>718897.33443971758</v>
          </cell>
          <cell r="C25">
            <v>1.6888000000000001</v>
          </cell>
        </row>
        <row r="26">
          <cell r="B26">
            <v>830.05200000000002</v>
          </cell>
          <cell r="C26">
            <v>626.08820000000003</v>
          </cell>
        </row>
        <row r="29">
          <cell r="C29">
            <v>612.97</v>
          </cell>
        </row>
        <row r="30">
          <cell r="C30">
            <v>770.06</v>
          </cell>
        </row>
        <row r="34">
          <cell r="D34">
            <v>28478899.85489532</v>
          </cell>
        </row>
        <row r="37">
          <cell r="D37">
            <v>1.6208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45"/>
  <sheetViews>
    <sheetView tabSelected="1" zoomScaleNormal="100" workbookViewId="0">
      <selection activeCell="A36" sqref="A36"/>
    </sheetView>
  </sheetViews>
  <sheetFormatPr defaultColWidth="9.08984375" defaultRowHeight="14.5" x14ac:dyDescent="0.35"/>
  <cols>
    <col min="1" max="1" width="41.6328125" style="1" customWidth="1"/>
    <col min="2" max="2" width="12.6328125" style="1" customWidth="1"/>
    <col min="3" max="3" width="11.90625" style="1" customWidth="1"/>
    <col min="4" max="4" width="15" style="1" customWidth="1"/>
    <col min="5" max="5" width="12.6328125" style="1" customWidth="1"/>
    <col min="6" max="7" width="10.6328125" style="1" customWidth="1"/>
    <col min="8" max="8" width="11.36328125" style="1" bestFit="1" customWidth="1"/>
    <col min="9" max="9" width="17.6328125" style="1" customWidth="1"/>
    <col min="10" max="10" width="0.90625" style="1" customWidth="1"/>
    <col min="11" max="11" width="15" style="1" customWidth="1"/>
    <col min="12" max="12" width="13.54296875" style="1" customWidth="1"/>
    <col min="13" max="13" width="15.36328125" style="1" customWidth="1"/>
    <col min="14" max="14" width="17.26953125" style="1" customWidth="1"/>
    <col min="15" max="15" width="0" style="8" hidden="1" customWidth="1"/>
    <col min="16" max="16384" width="9.08984375" style="1"/>
  </cols>
  <sheetData>
    <row r="1" spans="1:15" x14ac:dyDescent="0.35">
      <c r="M1" s="2"/>
      <c r="N1" s="3"/>
      <c r="O1" s="4"/>
    </row>
    <row r="2" spans="1:15" x14ac:dyDescent="0.35">
      <c r="M2" s="2"/>
      <c r="N2" s="5"/>
      <c r="O2" s="4"/>
    </row>
    <row r="3" spans="1:15" x14ac:dyDescent="0.35">
      <c r="M3" s="2"/>
      <c r="N3" s="5"/>
      <c r="O3" s="4"/>
    </row>
    <row r="4" spans="1:15" x14ac:dyDescent="0.35">
      <c r="M4" s="2"/>
      <c r="N4" s="5"/>
      <c r="O4" s="4"/>
    </row>
    <row r="5" spans="1:15" x14ac:dyDescent="0.35">
      <c r="M5" s="2"/>
      <c r="N5" s="6"/>
      <c r="O5" s="4"/>
    </row>
    <row r="6" spans="1:15" x14ac:dyDescent="0.35">
      <c r="M6" s="2"/>
      <c r="N6" s="6"/>
      <c r="O6" s="4"/>
    </row>
    <row r="7" spans="1:15" x14ac:dyDescent="0.35">
      <c r="M7" s="2"/>
      <c r="N7" s="7"/>
    </row>
    <row r="9" spans="1:15" ht="18" x14ac:dyDescent="0.4">
      <c r="A9" s="51" t="s">
        <v>53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5" ht="15" thickBot="1" x14ac:dyDescent="0.4"/>
    <row r="11" spans="1:15" ht="13.5" customHeight="1" thickBot="1" x14ac:dyDescent="0.4">
      <c r="A11" s="9" t="s">
        <v>0</v>
      </c>
      <c r="B11" s="52" t="s">
        <v>1</v>
      </c>
      <c r="C11" s="54" t="s">
        <v>2</v>
      </c>
      <c r="D11" s="56" t="s">
        <v>3</v>
      </c>
      <c r="E11" s="57"/>
      <c r="F11" s="56" t="s">
        <v>4</v>
      </c>
      <c r="G11" s="58"/>
      <c r="H11" s="57"/>
      <c r="I11" s="52" t="s">
        <v>5</v>
      </c>
      <c r="J11" s="10"/>
      <c r="K11" s="52" t="s">
        <v>6</v>
      </c>
      <c r="L11" s="52" t="s">
        <v>7</v>
      </c>
      <c r="M11" s="52" t="s">
        <v>8</v>
      </c>
      <c r="N11" s="59" t="s">
        <v>50</v>
      </c>
    </row>
    <row r="12" spans="1:15" ht="39.5" thickBot="1" x14ac:dyDescent="0.4">
      <c r="A12" s="11"/>
      <c r="B12" s="53"/>
      <c r="C12" s="55"/>
      <c r="D12" s="12" t="s">
        <v>9</v>
      </c>
      <c r="E12" s="13" t="s">
        <v>10</v>
      </c>
      <c r="F12" s="14" t="s">
        <v>11</v>
      </c>
      <c r="G12" s="48" t="s">
        <v>12</v>
      </c>
      <c r="H12" s="49"/>
      <c r="I12" s="53"/>
      <c r="J12" s="15"/>
      <c r="K12" s="53"/>
      <c r="L12" s="53"/>
      <c r="M12" s="53"/>
      <c r="N12" s="60"/>
    </row>
    <row r="13" spans="1:15" x14ac:dyDescent="0.35">
      <c r="A13" s="16"/>
      <c r="B13" s="16"/>
      <c r="C13" s="16"/>
      <c r="D13" s="16"/>
      <c r="E13" s="17"/>
      <c r="F13" s="16"/>
      <c r="G13" s="18" t="s">
        <v>9</v>
      </c>
      <c r="H13" s="18" t="s">
        <v>10</v>
      </c>
      <c r="I13" s="19"/>
      <c r="J13" s="16"/>
      <c r="K13" s="19"/>
      <c r="L13" s="19"/>
      <c r="M13" s="19"/>
      <c r="N13" s="17"/>
    </row>
    <row r="14" spans="1:15" x14ac:dyDescent="0.35">
      <c r="A14" s="16"/>
      <c r="B14" s="16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6"/>
      <c r="N14" s="17"/>
    </row>
    <row r="15" spans="1:15" x14ac:dyDescent="0.35">
      <c r="A15" s="20" t="s">
        <v>13</v>
      </c>
      <c r="B15" s="21" t="s">
        <v>14</v>
      </c>
      <c r="C15" s="22">
        <f>'[1]Rate Design'!C8</f>
        <v>237937.87268127789</v>
      </c>
      <c r="D15" s="22">
        <f>'[1]Rate Design'!D8*10^6</f>
        <v>1937094800.7178485</v>
      </c>
      <c r="E15" s="22">
        <f>'[1]Rate Design'!E8</f>
        <v>0</v>
      </c>
      <c r="F15" s="23">
        <f>ROUND('[1]Rate Design'!U8,2)</f>
        <v>38.03</v>
      </c>
      <c r="G15" s="24">
        <f>ROUND('[1]Rate Design'!X8,4)/100</f>
        <v>0</v>
      </c>
      <c r="H15" s="24"/>
      <c r="I15" s="25">
        <f>F15*C15*12+G15*D15+H15*E15</f>
        <v>108585327.57682797</v>
      </c>
      <c r="J15" s="16"/>
      <c r="K15" s="26">
        <f>SUM('[1]Rate Design'!V8:W8)</f>
        <v>108583622.2610223</v>
      </c>
      <c r="L15" s="26"/>
      <c r="M15" s="25">
        <f t="shared" ref="M15:M26" si="0">SUM(K15:L15)</f>
        <v>108583622.2610223</v>
      </c>
      <c r="N15" s="27">
        <f>I15-M15</f>
        <v>1705.3158056735992</v>
      </c>
      <c r="O15" s="8" t="s">
        <v>15</v>
      </c>
    </row>
    <row r="16" spans="1:15" x14ac:dyDescent="0.35">
      <c r="A16" s="20" t="s">
        <v>16</v>
      </c>
      <c r="B16" s="21" t="s">
        <v>14</v>
      </c>
      <c r="C16" s="22">
        <f>'[1]Rate Design'!C9</f>
        <v>462873.23423864075</v>
      </c>
      <c r="D16" s="22">
        <f>'[1]Rate Design'!D9*10^6</f>
        <v>4619683420.4751329</v>
      </c>
      <c r="E16" s="22">
        <f>'[1]Rate Design'!E9</f>
        <v>0</v>
      </c>
      <c r="F16" s="23">
        <f>ROUND('[1]Rate Design'!U9,2)</f>
        <v>56.06</v>
      </c>
      <c r="G16" s="24">
        <f>ROUND('[1]Rate Design'!X9,4)/100</f>
        <v>9.951999999999999E-3</v>
      </c>
      <c r="H16" s="24"/>
      <c r="I16" s="25">
        <f t="shared" ref="I16:I34" si="1">F16*C16*12+G16*D16+H16*E16</f>
        <v>357359171.53758693</v>
      </c>
      <c r="J16" s="16"/>
      <c r="K16" s="26">
        <f>SUM('[1]Rate Design'!V9:W9)</f>
        <v>357355064.46402442</v>
      </c>
      <c r="L16" s="26"/>
      <c r="M16" s="25">
        <f t="shared" si="0"/>
        <v>357355064.46402442</v>
      </c>
      <c r="N16" s="27">
        <f t="shared" ref="N16:N27" si="2">I16-M16</f>
        <v>4107.073562502861</v>
      </c>
      <c r="O16" s="8" t="s">
        <v>17</v>
      </c>
    </row>
    <row r="17" spans="1:15" x14ac:dyDescent="0.35">
      <c r="A17" s="20" t="s">
        <v>18</v>
      </c>
      <c r="B17" s="21" t="s">
        <v>14</v>
      </c>
      <c r="C17" s="22">
        <f>'[1]Rate Design'!C10</f>
        <v>335422.10128845851</v>
      </c>
      <c r="D17" s="22">
        <f>'[1]Rate Design'!D10*10^6</f>
        <v>4170752999.9605861</v>
      </c>
      <c r="E17" s="22">
        <f>'[1]Rate Design'!E10</f>
        <v>0</v>
      </c>
      <c r="F17" s="23">
        <f>ROUND('[1]Rate Design'!U10,2)</f>
        <v>128.53</v>
      </c>
      <c r="G17" s="24">
        <f>ROUND('[1]Rate Design'!X10,4)/100</f>
        <v>1.6011999999999998E-2</v>
      </c>
      <c r="H17" s="24"/>
      <c r="I17" s="25">
        <f t="shared" si="1"/>
        <v>584123729.17863572</v>
      </c>
      <c r="J17" s="16"/>
      <c r="K17" s="26">
        <f>SUM('[1]Rate Design'!V10:W10)</f>
        <v>584134505.29062009</v>
      </c>
      <c r="L17" s="26"/>
      <c r="M17" s="25">
        <f t="shared" si="0"/>
        <v>584134505.29062009</v>
      </c>
      <c r="N17" s="27">
        <f t="shared" si="2"/>
        <v>-10776.111984372139</v>
      </c>
      <c r="O17" s="8" t="s">
        <v>19</v>
      </c>
    </row>
    <row r="18" spans="1:15" x14ac:dyDescent="0.35">
      <c r="A18" s="20" t="s">
        <v>20</v>
      </c>
      <c r="B18" s="21" t="s">
        <v>14</v>
      </c>
      <c r="C18" s="22">
        <f>'[1]Rate Design'!C11</f>
        <v>148937.12505610348</v>
      </c>
      <c r="D18" s="22">
        <f>'[1]Rate Design'!D11*10^6</f>
        <v>551326825.17077947</v>
      </c>
      <c r="E18" s="22">
        <f>'[1]Rate Design'!E11</f>
        <v>0</v>
      </c>
      <c r="F18" s="23">
        <f>ROUND('[1]Rate Design'!U11,2)</f>
        <v>58.43</v>
      </c>
      <c r="G18" s="24">
        <f>ROUND('[1]Rate Design'!X11,4)/100</f>
        <v>3.109E-2</v>
      </c>
      <c r="H18" s="24"/>
      <c r="I18" s="25">
        <f t="shared" si="1"/>
        <v>121569505.59889704</v>
      </c>
      <c r="J18" s="16"/>
      <c r="K18" s="26">
        <f>SUM('[1]Rate Design'!V11:W11)</f>
        <v>121571254.73808423</v>
      </c>
      <c r="L18" s="26"/>
      <c r="M18" s="25">
        <f t="shared" si="0"/>
        <v>121571254.73808423</v>
      </c>
      <c r="N18" s="27">
        <f t="shared" si="2"/>
        <v>-1749.1391871869564</v>
      </c>
      <c r="O18" s="8" t="s">
        <v>21</v>
      </c>
    </row>
    <row r="19" spans="1:15" ht="29" x14ac:dyDescent="0.35">
      <c r="A19" s="20" t="s">
        <v>22</v>
      </c>
      <c r="B19" s="21" t="s">
        <v>14</v>
      </c>
      <c r="C19" s="22">
        <f>'[1]Rate Design'!C12</f>
        <v>87504.99019608488</v>
      </c>
      <c r="D19" s="22">
        <f>'[1]Rate Design'!D12*10^6</f>
        <v>2080542596.834774</v>
      </c>
      <c r="E19" s="22">
        <f>'[1]Rate Design'!E12</f>
        <v>0</v>
      </c>
      <c r="F19" s="23">
        <f>ROUND('[1]Rate Design'!U12,2)</f>
        <v>34.130000000000003</v>
      </c>
      <c r="G19" s="24">
        <f>ROUND('[1]Rate Design'!X12,4)/100</f>
        <v>6.7998000000000003E-2</v>
      </c>
      <c r="H19" s="24"/>
      <c r="I19" s="25">
        <f t="shared" si="1"/>
        <v>177311279.2842795</v>
      </c>
      <c r="J19" s="16"/>
      <c r="K19" s="26">
        <f>SUM('[1]Rate Design'!V12:W12)</f>
        <v>177307786.73550725</v>
      </c>
      <c r="L19" s="26"/>
      <c r="M19" s="25">
        <f t="shared" si="0"/>
        <v>177307786.73550725</v>
      </c>
      <c r="N19" s="27">
        <f t="shared" si="2"/>
        <v>3492.5487722456455</v>
      </c>
      <c r="O19" s="8" t="s">
        <v>23</v>
      </c>
    </row>
    <row r="20" spans="1:15" ht="29" x14ac:dyDescent="0.35">
      <c r="A20" s="20" t="s">
        <v>24</v>
      </c>
      <c r="B20" s="21" t="s">
        <v>14</v>
      </c>
      <c r="C20" s="22">
        <f>'[1]Rate Design'!C13</f>
        <v>5411.9752252856124</v>
      </c>
      <c r="D20" s="22">
        <f>'[1]Rate Design'!D13*10^6</f>
        <v>2391175652.2395945</v>
      </c>
      <c r="E20" s="22">
        <f>'[1]Rate Design'!E13</f>
        <v>7704261.259366666</v>
      </c>
      <c r="F20" s="23">
        <f>ROUND('[1]Rate Design'!U13,2)</f>
        <v>113.67</v>
      </c>
      <c r="G20" s="24"/>
      <c r="H20" s="24">
        <f>ROUND('[1]Rate Design'!Y13,4)</f>
        <v>19.308599999999998</v>
      </c>
      <c r="I20" s="25">
        <f t="shared" si="1"/>
        <v>156140649.63890576</v>
      </c>
      <c r="J20" s="16"/>
      <c r="K20" s="26">
        <f>SUM('[1]Rate Design'!V13:W13)</f>
        <v>156139990.8734473</v>
      </c>
      <c r="L20" s="26"/>
      <c r="M20" s="25">
        <f t="shared" si="0"/>
        <v>156139990.8734473</v>
      </c>
      <c r="N20" s="27">
        <f t="shared" si="2"/>
        <v>658.7654584646225</v>
      </c>
      <c r="O20" s="8" t="s">
        <v>25</v>
      </c>
    </row>
    <row r="21" spans="1:15" ht="29" x14ac:dyDescent="0.35">
      <c r="A21" s="20" t="s">
        <v>26</v>
      </c>
      <c r="B21" s="21" t="s">
        <v>14</v>
      </c>
      <c r="C21" s="22">
        <f>'[1]Rate Design'!C14</f>
        <v>18342.291902820409</v>
      </c>
      <c r="D21" s="22">
        <f>'[1]Rate Design'!D14*10^6</f>
        <v>589370451.02496982</v>
      </c>
      <c r="E21" s="22">
        <f>'[1]Rate Design'!E14</f>
        <v>0</v>
      </c>
      <c r="F21" s="23">
        <f>ROUND('[1]Rate Design'!U14,2)</f>
        <v>26.95</v>
      </c>
      <c r="G21" s="24">
        <f>ROUND('[1]Rate Design'!X14,4)/100</f>
        <v>3.2389000000000001E-2</v>
      </c>
      <c r="H21" s="24"/>
      <c r="I21" s="25">
        <f t="shared" si="1"/>
        <v>25021016.73961987</v>
      </c>
      <c r="J21" s="16"/>
      <c r="K21" s="26">
        <f>SUM('[1]Rate Design'!V14:W14)</f>
        <v>25022097.664161123</v>
      </c>
      <c r="L21" s="26"/>
      <c r="M21" s="25">
        <f t="shared" si="0"/>
        <v>25022097.664161123</v>
      </c>
      <c r="N21" s="27">
        <f t="shared" si="2"/>
        <v>-1080.9245412535965</v>
      </c>
      <c r="O21" s="8" t="s">
        <v>27</v>
      </c>
    </row>
    <row r="22" spans="1:15" ht="29" x14ac:dyDescent="0.35">
      <c r="A22" s="20" t="s">
        <v>28</v>
      </c>
      <c r="B22" s="21" t="s">
        <v>14</v>
      </c>
      <c r="C22" s="22">
        <f>'[1]Rate Design'!C15</f>
        <v>1765.8337022400708</v>
      </c>
      <c r="D22" s="22">
        <f>'[1]Rate Design'!D15*10^6</f>
        <v>1015836615.4437674</v>
      </c>
      <c r="E22" s="22">
        <f>'[1]Rate Design'!E15</f>
        <v>2567243.8350889739</v>
      </c>
      <c r="F22" s="23">
        <f>ROUND('[1]Rate Design'!U15,2)</f>
        <v>104.78</v>
      </c>
      <c r="G22" s="24"/>
      <c r="H22" s="24">
        <f>ROUND('[1]Rate Design'!Y15,4)</f>
        <v>11.1067</v>
      </c>
      <c r="I22" s="25">
        <f t="shared" si="1"/>
        <v>30733895.767031282</v>
      </c>
      <c r="J22" s="16"/>
      <c r="K22" s="26">
        <f>SUM('[1]Rate Design'!V15:W15)</f>
        <v>30733948.949290916</v>
      </c>
      <c r="L22" s="26"/>
      <c r="M22" s="25">
        <f t="shared" si="0"/>
        <v>30733948.949290916</v>
      </c>
      <c r="N22" s="27">
        <f t="shared" si="2"/>
        <v>-53.182259634137154</v>
      </c>
      <c r="O22" s="8" t="s">
        <v>29</v>
      </c>
    </row>
    <row r="23" spans="1:15" x14ac:dyDescent="0.35">
      <c r="A23" s="20" t="s">
        <v>30</v>
      </c>
      <c r="B23" s="21" t="s">
        <v>14</v>
      </c>
      <c r="C23" s="22">
        <f>'[1]Rate Design'!C16</f>
        <v>5617.2034316135223</v>
      </c>
      <c r="D23" s="22">
        <f>'[1]Rate Design'!D16*10^6</f>
        <v>100399990.00262755</v>
      </c>
      <c r="E23" s="22">
        <f>'[1]Rate Design'!E16</f>
        <v>0</v>
      </c>
      <c r="F23" s="23">
        <f>ROUND('[1]Rate Design'!U16,2)</f>
        <v>3.71</v>
      </c>
      <c r="G23" s="24">
        <f>ROUND('[1]Rate Design'!X16,4)/100</f>
        <v>0.113355</v>
      </c>
      <c r="H23" s="24"/>
      <c r="I23" s="25">
        <f t="shared" si="1"/>
        <v>11630918.763523279</v>
      </c>
      <c r="J23" s="16"/>
      <c r="K23" s="26">
        <f>SUM('[1]Rate Design'!V16:W16)</f>
        <v>11630620.809364244</v>
      </c>
      <c r="L23" s="26"/>
      <c r="M23" s="25">
        <f t="shared" si="0"/>
        <v>11630620.809364244</v>
      </c>
      <c r="N23" s="27">
        <f t="shared" si="2"/>
        <v>297.95415903441608</v>
      </c>
      <c r="O23" s="8" t="s">
        <v>31</v>
      </c>
    </row>
    <row r="24" spans="1:15" x14ac:dyDescent="0.35">
      <c r="A24" s="20" t="s">
        <v>32</v>
      </c>
      <c r="B24" s="21" t="s">
        <v>14</v>
      </c>
      <c r="C24" s="22">
        <f>'[1]Rate Design'!C17</f>
        <v>22037.213492455179</v>
      </c>
      <c r="D24" s="22">
        <f>'[1]Rate Design'!D17*10^6</f>
        <v>13117380.232425814</v>
      </c>
      <c r="E24" s="22">
        <f>'[1]Rate Design'!E17</f>
        <v>0</v>
      </c>
      <c r="F24" s="23">
        <f>ROUND('[1]Rate Design'!U17,2)</f>
        <v>3.2</v>
      </c>
      <c r="G24" s="24">
        <f>ROUND('[1]Rate Design'!X17,4)/100</f>
        <v>0.17372900000000002</v>
      </c>
      <c r="H24" s="24"/>
      <c r="I24" s="25">
        <f t="shared" si="1"/>
        <v>3125098.3485093834</v>
      </c>
      <c r="J24" s="16"/>
      <c r="K24" s="26">
        <f>SUM('[1]Rate Design'!V17:W17)</f>
        <v>3125124.1789241345</v>
      </c>
      <c r="L24" s="26"/>
      <c r="M24" s="25">
        <f t="shared" si="0"/>
        <v>3125124.1789241345</v>
      </c>
      <c r="N24" s="27">
        <f t="shared" si="2"/>
        <v>-25.830414751078933</v>
      </c>
      <c r="O24" s="8" t="s">
        <v>33</v>
      </c>
    </row>
    <row r="25" spans="1:15" x14ac:dyDescent="0.35">
      <c r="A25" s="20" t="s">
        <v>34</v>
      </c>
      <c r="B25" s="21" t="s">
        <v>14</v>
      </c>
      <c r="C25" s="22">
        <f>'[1]Rate Design'!C18</f>
        <v>5622.6494375866796</v>
      </c>
      <c r="D25" s="22">
        <f>'[1]Rate Design'!D18*10^6</f>
        <v>30119891.197120648</v>
      </c>
      <c r="E25" s="22">
        <f>'[1]Rate Design'!E18</f>
        <v>0</v>
      </c>
      <c r="F25" s="23">
        <f>ROUND('[1]Rate Design'!U18,2)</f>
        <v>39.799999999999997</v>
      </c>
      <c r="G25" s="24">
        <f>ROUND('[1]Rate Design'!X18,4)/100</f>
        <v>2.6516000000000001E-2</v>
      </c>
      <c r="H25" s="24"/>
      <c r="I25" s="25">
        <f t="shared" si="1"/>
        <v>3484036.4063742491</v>
      </c>
      <c r="J25" s="16"/>
      <c r="K25" s="26">
        <f>SUM('[1]Rate Design'!V18:W18)</f>
        <v>3484278.3330523903</v>
      </c>
      <c r="L25" s="26"/>
      <c r="M25" s="25">
        <f t="shared" si="0"/>
        <v>3484278.3330523903</v>
      </c>
      <c r="N25" s="27">
        <f t="shared" si="2"/>
        <v>-241.92667814111337</v>
      </c>
      <c r="O25" s="8" t="s">
        <v>35</v>
      </c>
    </row>
    <row r="26" spans="1:15" x14ac:dyDescent="0.35">
      <c r="A26" s="20" t="s">
        <v>36</v>
      </c>
      <c r="B26" s="21" t="s">
        <v>14</v>
      </c>
      <c r="C26" s="22">
        <f>'[1]Rate Design'!C19</f>
        <v>1562.4003119990884</v>
      </c>
      <c r="D26" s="22">
        <f>'[1]Rate Design'!D19*10^6</f>
        <v>30561772.165892437</v>
      </c>
      <c r="E26" s="22">
        <f>'[1]Rate Design'!E19</f>
        <v>222751.30752251559</v>
      </c>
      <c r="F26" s="23">
        <f>ROUND('[1]Rate Design'!U19,2)</f>
        <v>199.36</v>
      </c>
      <c r="G26" s="24"/>
      <c r="H26" s="24">
        <f>ROUND('[1]Rate Design'!Y19,4)</f>
        <v>10.9438</v>
      </c>
      <c r="I26" s="25">
        <f t="shared" si="1"/>
        <v>6175507.2736665653</v>
      </c>
      <c r="J26" s="16"/>
      <c r="K26" s="26">
        <f>SUM('[1]Rate Design'!V19:W19)</f>
        <v>6175428.337175075</v>
      </c>
      <c r="L26" s="26"/>
      <c r="M26" s="25">
        <f t="shared" si="0"/>
        <v>6175428.337175075</v>
      </c>
      <c r="N26" s="27">
        <f t="shared" si="2"/>
        <v>78.936491490341723</v>
      </c>
      <c r="O26" s="8" t="s">
        <v>37</v>
      </c>
    </row>
    <row r="27" spans="1:15" x14ac:dyDescent="0.35">
      <c r="A27" s="20" t="s">
        <v>38</v>
      </c>
      <c r="B27" s="21"/>
      <c r="C27" s="22"/>
      <c r="D27" s="22"/>
      <c r="E27" s="22"/>
      <c r="F27" s="23"/>
      <c r="G27" s="24"/>
      <c r="H27" s="24"/>
      <c r="I27" s="25">
        <f>SUM(I28:I34)</f>
        <v>61937876.674958296</v>
      </c>
      <c r="J27" s="16"/>
      <c r="K27" s="26">
        <f>SUM('[1]Rate Design'!V20:W20)</f>
        <v>61938206.270606838</v>
      </c>
      <c r="L27" s="26"/>
      <c r="M27" s="25">
        <f>SUM(K27:L27)</f>
        <v>61938206.270606838</v>
      </c>
      <c r="N27" s="27">
        <f t="shared" si="2"/>
        <v>-329.59564854204655</v>
      </c>
      <c r="O27" s="8" t="s">
        <v>39</v>
      </c>
    </row>
    <row r="28" spans="1:15" x14ac:dyDescent="0.35">
      <c r="A28" s="40" t="s">
        <v>42</v>
      </c>
      <c r="B28" s="41" t="s">
        <v>14</v>
      </c>
      <c r="C28" s="42">
        <f>[2]Charge_dets_SUMMARY!$D$5</f>
        <v>818.45985844444726</v>
      </c>
      <c r="D28" s="42"/>
      <c r="E28" s="42"/>
      <c r="F28" s="43">
        <f>'[2]Rate Calc'!$C$29</f>
        <v>612.97</v>
      </c>
      <c r="G28" s="44"/>
      <c r="H28" s="44"/>
      <c r="I28" s="45">
        <f t="shared" si="1"/>
        <v>6020296.0731683141</v>
      </c>
      <c r="J28" s="16"/>
      <c r="K28" s="39"/>
      <c r="L28" s="38"/>
      <c r="M28" s="37"/>
      <c r="N28" s="17"/>
    </row>
    <row r="29" spans="1:15" x14ac:dyDescent="0.35">
      <c r="A29" s="40" t="s">
        <v>43</v>
      </c>
      <c r="B29" s="42"/>
      <c r="C29" s="42">
        <f>[2]Charge_dets_SUMMARY!$D$6</f>
        <v>602.60084641396577</v>
      </c>
      <c r="D29" s="42"/>
      <c r="E29" s="42"/>
      <c r="F29" s="46">
        <f>'[2]Rate Calc'!$C$30</f>
        <v>770.06</v>
      </c>
      <c r="G29" s="44"/>
      <c r="H29" s="44"/>
      <c r="I29" s="45">
        <f t="shared" si="1"/>
        <v>5568465.6934744613</v>
      </c>
      <c r="J29" s="16"/>
      <c r="K29" s="39"/>
      <c r="L29" s="38"/>
      <c r="M29" s="16"/>
      <c r="N29" s="17"/>
    </row>
    <row r="30" spans="1:15" x14ac:dyDescent="0.35">
      <c r="A30" s="40" t="s">
        <v>44</v>
      </c>
      <c r="B30" s="42"/>
      <c r="C30" s="42"/>
      <c r="D30" s="42"/>
      <c r="E30" s="42">
        <f>'[2]Rate Calc'!$D$34</f>
        <v>28478899.85489532</v>
      </c>
      <c r="F30" s="46"/>
      <c r="G30" s="44"/>
      <c r="H30" s="44">
        <f>'[2]Rate Calc'!$D$37</f>
        <v>1.6208</v>
      </c>
      <c r="I30" s="45">
        <f t="shared" si="1"/>
        <v>46158600.884814337</v>
      </c>
      <c r="J30" s="16"/>
      <c r="K30" s="39"/>
      <c r="L30" s="38"/>
      <c r="M30" s="16"/>
      <c r="N30" s="17"/>
    </row>
    <row r="31" spans="1:15" x14ac:dyDescent="0.35">
      <c r="A31" s="40" t="s">
        <v>45</v>
      </c>
      <c r="B31" s="42" t="s">
        <v>49</v>
      </c>
      <c r="C31" s="42"/>
      <c r="D31" s="42"/>
      <c r="E31" s="42">
        <f>'[2]Rate Calc'!$B$26</f>
        <v>830.05200000000002</v>
      </c>
      <c r="F31" s="46"/>
      <c r="G31" s="44"/>
      <c r="H31" s="44">
        <f>'[2]Rate Calc'!$C$26</f>
        <v>626.08820000000003</v>
      </c>
      <c r="I31" s="45">
        <f t="shared" si="1"/>
        <v>519685.76258640003</v>
      </c>
      <c r="J31" s="16"/>
      <c r="K31" s="39"/>
      <c r="L31" s="38"/>
      <c r="M31" s="16"/>
      <c r="N31" s="17"/>
    </row>
    <row r="32" spans="1:15" x14ac:dyDescent="0.35">
      <c r="A32" s="40" t="s">
        <v>46</v>
      </c>
      <c r="B32" s="42"/>
      <c r="C32" s="42"/>
      <c r="D32" s="42"/>
      <c r="E32" s="42">
        <f>'[2]Rate Calc'!$B$23</f>
        <v>956658.50413423567</v>
      </c>
      <c r="F32" s="46"/>
      <c r="G32" s="44"/>
      <c r="H32" s="44">
        <f>'[2]Rate Calc'!$C$23</f>
        <v>2.4058000000000002</v>
      </c>
      <c r="I32" s="45">
        <f t="shared" si="1"/>
        <v>2301529.0292461445</v>
      </c>
      <c r="J32" s="16"/>
      <c r="K32" s="39"/>
      <c r="L32" s="38"/>
      <c r="M32" s="16"/>
      <c r="N32" s="17"/>
    </row>
    <row r="33" spans="1:14" x14ac:dyDescent="0.35">
      <c r="A33" s="40" t="s">
        <v>47</v>
      </c>
      <c r="B33" s="42"/>
      <c r="C33" s="42"/>
      <c r="D33" s="42"/>
      <c r="E33" s="42">
        <f>'[2]Rate Calc'!$B$24</f>
        <v>37909.786857528758</v>
      </c>
      <c r="F33" s="46"/>
      <c r="G33" s="44"/>
      <c r="H33" s="44">
        <f>'[2]Rate Calc'!$C$24</f>
        <v>4.0945999999999998</v>
      </c>
      <c r="I33" s="45">
        <f t="shared" si="1"/>
        <v>155225.41326683725</v>
      </c>
      <c r="J33" s="16"/>
      <c r="K33" s="39"/>
      <c r="L33" s="38"/>
      <c r="M33" s="16"/>
      <c r="N33" s="17"/>
    </row>
    <row r="34" spans="1:14" ht="15" thickBot="1" x14ac:dyDescent="0.4">
      <c r="A34" s="40" t="s">
        <v>48</v>
      </c>
      <c r="B34" s="42"/>
      <c r="C34" s="42"/>
      <c r="D34" s="42"/>
      <c r="E34" s="42">
        <f>'[2]Rate Calc'!$B$25</f>
        <v>718897.33443971758</v>
      </c>
      <c r="F34" s="46"/>
      <c r="G34" s="44"/>
      <c r="H34" s="44">
        <f>'[2]Rate Calc'!$C$25</f>
        <v>1.6888000000000001</v>
      </c>
      <c r="I34" s="45">
        <f t="shared" si="1"/>
        <v>1214073.8184017951</v>
      </c>
      <c r="J34" s="16"/>
      <c r="K34" s="39"/>
      <c r="L34" s="38"/>
      <c r="M34" s="16"/>
      <c r="N34" s="17"/>
    </row>
    <row r="35" spans="1:14" ht="15" thickTop="1" x14ac:dyDescent="0.35">
      <c r="A35" s="16"/>
      <c r="B35" s="16"/>
      <c r="C35" s="16"/>
      <c r="D35" s="16"/>
      <c r="E35" s="17"/>
      <c r="F35" s="16"/>
      <c r="G35" s="16"/>
      <c r="H35" s="16"/>
      <c r="I35" s="28"/>
      <c r="J35" s="16"/>
      <c r="K35" s="29"/>
      <c r="L35" s="29"/>
      <c r="M35" s="16"/>
      <c r="N35" s="17"/>
    </row>
    <row r="36" spans="1:14" ht="15" thickBot="1" x14ac:dyDescent="0.4">
      <c r="A36" s="30" t="s">
        <v>8</v>
      </c>
      <c r="B36" s="31"/>
      <c r="C36" s="31"/>
      <c r="D36" s="31"/>
      <c r="E36" s="32"/>
      <c r="F36" s="31"/>
      <c r="G36" s="31"/>
      <c r="H36" s="31"/>
      <c r="I36" s="33">
        <f>SUM(I15:I27)</f>
        <v>1647198012.788816</v>
      </c>
      <c r="J36" s="31"/>
      <c r="K36" s="33">
        <f>SUM(K15:K27)</f>
        <v>1647201928.9052806</v>
      </c>
      <c r="L36" s="33">
        <f>SUM(L15:L27)</f>
        <v>0</v>
      </c>
      <c r="M36" s="33">
        <f>K36+L36</f>
        <v>1647201928.9052806</v>
      </c>
      <c r="N36" s="34">
        <f t="shared" ref="N36" si="3">I36-M36</f>
        <v>-3916.1164646148682</v>
      </c>
    </row>
    <row r="38" spans="1:14" x14ac:dyDescent="0.35">
      <c r="A38" s="35" t="s">
        <v>40</v>
      </c>
      <c r="B38" s="36"/>
      <c r="C38" s="36"/>
      <c r="D38" s="36"/>
      <c r="E38" s="36"/>
      <c r="F38" s="36"/>
      <c r="G38" s="36"/>
      <c r="H38" s="36"/>
      <c r="I38" s="36"/>
    </row>
    <row r="39" spans="1:14" x14ac:dyDescent="0.35">
      <c r="A39" s="36"/>
      <c r="B39" s="36"/>
      <c r="C39" s="36"/>
      <c r="D39" s="36"/>
      <c r="E39" s="36"/>
      <c r="F39" s="36"/>
      <c r="G39" s="36"/>
      <c r="H39" s="36"/>
      <c r="I39" s="36"/>
    </row>
    <row r="40" spans="1:14" x14ac:dyDescent="0.35">
      <c r="A40" s="50" t="s">
        <v>52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</row>
    <row r="41" spans="1:14" x14ac:dyDescent="0.3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</row>
    <row r="42" spans="1:14" x14ac:dyDescent="0.35">
      <c r="A42" s="47" t="s">
        <v>41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</row>
    <row r="43" spans="1:14" x14ac:dyDescent="0.3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</row>
    <row r="44" spans="1:14" x14ac:dyDescent="0.35">
      <c r="A44" s="47" t="s">
        <v>51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</row>
    <row r="45" spans="1:14" x14ac:dyDescent="0.3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</row>
  </sheetData>
  <mergeCells count="14">
    <mergeCell ref="A44:L45"/>
    <mergeCell ref="G12:H12"/>
    <mergeCell ref="A40:L41"/>
    <mergeCell ref="A42:L43"/>
    <mergeCell ref="A9:N9"/>
    <mergeCell ref="B11:B12"/>
    <mergeCell ref="C11:C12"/>
    <mergeCell ref="D11:E11"/>
    <mergeCell ref="F11:H11"/>
    <mergeCell ref="I11:I12"/>
    <mergeCell ref="K11:K12"/>
    <mergeCell ref="L11:L12"/>
    <mergeCell ref="M11:M12"/>
    <mergeCell ref="N11:N12"/>
  </mergeCells>
  <dataValidations count="1">
    <dataValidation type="list" allowBlank="1" showInputMessage="1" showErrorMessage="1" sqref="B15:B28">
      <formula1>"Customers, Connections"</formula1>
    </dataValidation>
  </dataValidations>
  <pageMargins left="0.7" right="0.62645833333333301" top="1.5" bottom="0.75" header="0.5" footer="0.3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4862BE6AB6E2104F9D4919B5D6ED2EBE" ma:contentTypeVersion="30" ma:contentTypeDescription="Meta data that will be applied to all documents added to the proceeding document folder" ma:contentTypeScope="" ma:versionID="685417c60757e1efc6503e5b5978fbae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dff22d5b0d7fdf0ed5fccee9bfbd50ce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  <xsd:element ref="ns6:Dir_x0020_Approved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Henry Andre" ma:format="Dropdown" ma:internalName="RA_x0020_Contact">
      <xsd:simpleType>
        <xsd:union memberTypes="dms:Text">
          <xsd:simpleType>
            <xsd:restriction base="dms:Choice">
              <xsd:enumeration value="Henry Andre"/>
              <xsd:enumeration value="Kathleen Burke"/>
              <xsd:enumeration value="Frank D'Andrea"/>
              <xsd:enumeration value="Joanne Richardson"/>
              <xsd:enumeration value="Jeffrey Smith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8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9" nillable="true" ma:displayName="Draft Ready" ma:default="0" ma:internalName="Draft_x0020_Ready">
      <xsd:simpleType>
        <xsd:restriction base="dms:Boolean"/>
      </xsd:simpleType>
    </xsd:element>
    <xsd:element name="RA_x0020_Approved" ma:index="20" nillable="true" ma:displayName="RA Approved" ma:default="0" ma:internalName="RA_x0020_Approved">
      <xsd:simpleType>
        <xsd:restriction base="dms:Boolean"/>
      </xsd:simpleType>
    </xsd:element>
    <xsd:element name="Dir_Approved" ma:index="21" nillable="true" ma:displayName="Dir_Approved" ma:default="0" ma:internalName="Dir_Approved">
      <xsd:simpleType>
        <xsd:restriction base="dms:Boolean"/>
      </xsd:simpleType>
    </xsd:element>
    <xsd:element name="Dir_x0020_Approved" ma:index="23" nillable="true" ma:displayName="Dir Approved" ma:default="0" ma:internalName="Dir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EB-2021-0032</Case_x0020_Number_x002f_Docket_x0020_Number>
    <Issue_x0020_Date xmlns="f9175001-c430-4d57-adde-c1c10539e919">2021-12-02T05:00:00+00:00</Issue_x0020_Date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Canada</Jurisdiction>
    <Draft_x0020_Ready xmlns="95f47813-6223-4a6f-8345-4f354f0b8e15">false</Draft_x0020_Ready>
    <RA_x0020_Approved xmlns="95f47813-6223-4a6f-8345-4f354f0b8e15">false</RA_x0020_Approved>
    <Case_x0020_Type xmlns="f9175001-c430-4d57-adde-c1c10539e919">Electricity</Case_x0020_Type>
    <Dir_x0020_Approved xmlns="95f47813-6223-4a6f-8345-4f354f0b8e15">false</Dir_x0020_Approved>
    <Document_x0020_Type xmlns="f9175001-c430-4d57-adde-c1c10539e919">Correspondence</Document_x0020_Type>
    <RA_x0020_Contact xmlns="31a38067-a042-4e0e-9037-517587b10700">Kathleen Burke</RA_x0020_Contact>
    <Hydro_x0020_One_x0020_Data_x0020_Classification xmlns="f0af1d65-dfd0-4b99-b523-def3a954563f">Internal Use</Hydro_x0020_One_x0020_Data_x0020_Classification>
    <Witness xmlns="95f47813-6223-4a6f-8345-4f354f0b8e15" xsi:nil="true"/>
    <Dir_Approved xmlns="95f47813-6223-4a6f-8345-4f354f0b8e15">false</Dir_Approved>
    <_dlc_DocId xmlns="f0af1d65-dfd0-4b99-b523-def3a954563f">PMCN44DTZYCH-1935566727-2800</_dlc_DocId>
    <_dlc_DocIdUrl xmlns="f0af1d65-dfd0-4b99-b523-def3a954563f">
      <Url>https://teams.hydroone.com/sites/ra/ra/_layouts/DocIdRedir.aspx?ID=PMCN44DTZYCH-1935566727-2800</Url>
      <Description>PMCN44DTZYCH-1935566727-2800</Description>
    </_dlc_DocIdUrl>
  </documentManagement>
</p:properties>
</file>

<file path=customXml/itemProps1.xml><?xml version="1.0" encoding="utf-8"?>
<ds:datastoreItem xmlns:ds="http://schemas.openxmlformats.org/officeDocument/2006/customXml" ds:itemID="{D37AB4A2-B557-4177-9964-CFC1F9AFA6E8}"/>
</file>

<file path=customXml/itemProps2.xml><?xml version="1.0" encoding="utf-8"?>
<ds:datastoreItem xmlns:ds="http://schemas.openxmlformats.org/officeDocument/2006/customXml" ds:itemID="{295576EA-CB3E-44D5-804F-642BC6AF41AC}"/>
</file>

<file path=customXml/itemProps3.xml><?xml version="1.0" encoding="utf-8"?>
<ds:datastoreItem xmlns:ds="http://schemas.openxmlformats.org/officeDocument/2006/customXml" ds:itemID="{8CEB0A31-4302-4CAC-BD68-F3BCD8378523}"/>
</file>

<file path=customXml/itemProps4.xml><?xml version="1.0" encoding="utf-8"?>
<ds:datastoreItem xmlns:ds="http://schemas.openxmlformats.org/officeDocument/2006/customXml" ds:itemID="{30CD1FCE-C903-4361-A73B-28C1156D2B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Rev_Reconciliation</vt:lpstr>
      <vt:lpstr>Rev_Reconciliation!Print_Area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2.3 - 2022 Revenue Reconciliation (updated)</dc:title>
  <dc:creator>KIM Susan</dc:creator>
  <cp:lastModifiedBy>AUBIN Danielle</cp:lastModifiedBy>
  <cp:lastPrinted>2020-08-13T04:28:49Z</cp:lastPrinted>
  <dcterms:created xsi:type="dcterms:W3CDTF">2017-02-23T17:24:58Z</dcterms:created>
  <dcterms:modified xsi:type="dcterms:W3CDTF">2021-12-02T18:36:38Z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0x01010061EC7F66509FFD4DA0B1B261A86BE773004862BE6AB6E2104F9D4919B5D6ED2EBE</vt:lpwstr>
  </property>
  <property fmtid="{D5CDD505-2E9C-101B-9397-08002B2CF9AE}" pid="3" name="_dlc_DocIdItemGuid">
    <vt:lpwstr>1f0bf9f1-828e-4965-8eb4-6e1bf6c0b833</vt:lpwstr>
  </property>
</Properties>
</file>